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Default Extension="vml" ContentType="application/vnd.openxmlformats-officedocument.vmlDrawing"/>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75" windowWidth="11340" windowHeight="6090" tabRatio="816" activeTab="0"/>
  </bookViews>
  <sheets>
    <sheet name="Snap shot" sheetId="1" r:id="rId1"/>
    <sheet name="Sector-wise OI" sheetId="2" r:id="rId2"/>
    <sheet name="Open Int." sheetId="3" r:id="rId3"/>
    <sheet name="Volume" sheetId="4" r:id="rId4"/>
    <sheet name="PCR" sheetId="5" r:id="rId5"/>
    <sheet name="Basis" sheetId="6" r:id="rId6"/>
    <sheet name="Nifty Basket" sheetId="7" r:id="rId7"/>
    <sheet name="Position Limit" sheetId="8" r:id="rId8"/>
    <sheet name="Margins" sheetId="9" r:id="rId9"/>
    <sheet name="General Info" sheetId="10" r:id="rId10"/>
  </sheets>
  <definedNames/>
  <calcPr fullCalcOnLoad="1"/>
</workbook>
</file>

<file path=xl/comments8.xml><?xml version="1.0" encoding="utf-8"?>
<comments xmlns="http://schemas.openxmlformats.org/spreadsheetml/2006/main">
  <authors>
    <author>Ashok</author>
  </authors>
  <commentList>
    <comment ref="K2" authorId="0">
      <text>
        <r>
          <rPr>
            <b/>
            <sz val="8"/>
            <rFont val="Tahoma"/>
            <family val="2"/>
          </rPr>
          <t xml:space="preserve">When the total open interest in futures and options contract, across all members, reaches 80% of the Market Wide Position limit for the underlying, the price scan range and volatility scan range shall be doubled, or increased by such other multiplicative factor as may be specified by the relevant authority from time to time. Further, additional margins may be charged on positions in such contracts, where the limit is violated, which may be specified from time to time. The margin may be increased further in case the open interest reaches 90% of such limit. 
</t>
        </r>
      </text>
    </comment>
  </commentList>
</comments>
</file>

<file path=xl/comments9.xml><?xml version="1.0" encoding="utf-8"?>
<comments xmlns="http://schemas.openxmlformats.org/spreadsheetml/2006/main">
  <authors>
    <author>NP</author>
  </authors>
  <commentList>
    <comment ref="G2" authorId="0">
      <text>
        <r>
          <rPr>
            <b/>
            <sz val="8"/>
            <rFont val="Tahoma"/>
            <family val="0"/>
          </rPr>
          <t xml:space="preserve">Gross Exposure Margins are levied over and above Span Margin.
The GE margin for Index is 3% and for  Stocks it tends to varies stockwise and is anywhere from a 5% to 30% at present.
</t>
        </r>
        <r>
          <rPr>
            <sz val="8"/>
            <rFont val="Tahoma"/>
            <family val="0"/>
          </rPr>
          <t xml:space="preserve">
</t>
        </r>
      </text>
    </comment>
    <comment ref="D2" authorId="0">
      <text>
        <r>
          <rPr>
            <b/>
            <sz val="8"/>
            <rFont val="Tahoma"/>
            <family val="0"/>
          </rPr>
          <t xml:space="preserve">Span Margin is applicable for  futures and on selling/writing of options. 
</t>
        </r>
        <r>
          <rPr>
            <sz val="8"/>
            <rFont val="Tahoma"/>
            <family val="0"/>
          </rPr>
          <t xml:space="preserve">
</t>
        </r>
      </text>
    </comment>
  </commentList>
</comments>
</file>

<file path=xl/sharedStrings.xml><?xml version="1.0" encoding="utf-8"?>
<sst xmlns="http://schemas.openxmlformats.org/spreadsheetml/2006/main" count="1537" uniqueCount="419">
  <si>
    <t>ACC</t>
  </si>
  <si>
    <t>BHEL</t>
  </si>
  <si>
    <t>BPCL</t>
  </si>
  <si>
    <t>CIPLA</t>
  </si>
  <si>
    <t>HDFC</t>
  </si>
  <si>
    <t>HINDALC0</t>
  </si>
  <si>
    <t>ITC</t>
  </si>
  <si>
    <t>M&amp;M</t>
  </si>
  <si>
    <t>MTNL</t>
  </si>
  <si>
    <t>NIFTY</t>
  </si>
  <si>
    <t>Futures</t>
  </si>
  <si>
    <t>Total</t>
  </si>
  <si>
    <t>Index / Scrip</t>
  </si>
  <si>
    <t>Today</t>
  </si>
  <si>
    <t>Previous</t>
  </si>
  <si>
    <t>Market Lot</t>
  </si>
  <si>
    <t>%</t>
  </si>
  <si>
    <t>Daily (%)</t>
  </si>
  <si>
    <t>30 Days (%)</t>
  </si>
  <si>
    <t>Annual (%)</t>
  </si>
  <si>
    <t>Volume</t>
  </si>
  <si>
    <t>Call</t>
  </si>
  <si>
    <t>Put</t>
  </si>
  <si>
    <t>Ranbaxy</t>
  </si>
  <si>
    <t>Grasim</t>
  </si>
  <si>
    <t>Remarks</t>
  </si>
  <si>
    <t>Position Limit and Current Open Interest</t>
  </si>
  <si>
    <t>Index/Scrip</t>
  </si>
  <si>
    <t>Current Open Interest (Cr)</t>
  </si>
  <si>
    <t>Current Open Interest as % of Market-wide Limit</t>
  </si>
  <si>
    <t>Market-wide Limit</t>
  </si>
  <si>
    <t>Settlement/  Closing Price</t>
  </si>
  <si>
    <t>Histroical Volatility</t>
  </si>
  <si>
    <t>Per Contract</t>
  </si>
  <si>
    <t>BEL</t>
  </si>
  <si>
    <t>IPCL</t>
  </si>
  <si>
    <t>ONGC</t>
  </si>
  <si>
    <t>SCI</t>
  </si>
  <si>
    <t>WIPRO</t>
  </si>
  <si>
    <t>% of Open Interest in Futures</t>
  </si>
  <si>
    <t>% of Open Interest in Call</t>
  </si>
  <si>
    <t>Open Int</t>
  </si>
  <si>
    <t>VOLUME</t>
  </si>
  <si>
    <t>I-FLEX</t>
  </si>
  <si>
    <t>Maruti</t>
  </si>
  <si>
    <t>UNDERLYING</t>
  </si>
  <si>
    <t>% Change</t>
  </si>
  <si>
    <t>CALLS</t>
  </si>
  <si>
    <t>PUTS</t>
  </si>
  <si>
    <t>TOTAL</t>
  </si>
  <si>
    <t>% Near Month</t>
  </si>
  <si>
    <t>NEAR MONTH</t>
  </si>
  <si>
    <t>PUT/CALL RATIO</t>
  </si>
  <si>
    <t>Open Interest Break Up</t>
  </si>
  <si>
    <t>Near Month</t>
  </si>
  <si>
    <t>previous Oi</t>
  </si>
  <si>
    <t>% change in Oi</t>
  </si>
  <si>
    <t>OI</t>
  </si>
  <si>
    <t>OPEN INT</t>
  </si>
  <si>
    <t>Open Interest</t>
  </si>
  <si>
    <t xml:space="preserve">Future </t>
  </si>
  <si>
    <t xml:space="preserve">Call </t>
  </si>
  <si>
    <t xml:space="preserve">Put </t>
  </si>
  <si>
    <t xml:space="preserve">call </t>
  </si>
  <si>
    <t>put</t>
  </si>
  <si>
    <t>Far Months</t>
  </si>
  <si>
    <t>Change in OI</t>
  </si>
  <si>
    <t>Put-Call Ratio (Vol)</t>
  </si>
  <si>
    <t>Put-Call Ratio (Ol)</t>
  </si>
  <si>
    <t xml:space="preserve"> Price</t>
  </si>
  <si>
    <t>Change</t>
  </si>
  <si>
    <t>% of Open Interest in Put</t>
  </si>
  <si>
    <t>Indicative Span Margin</t>
  </si>
  <si>
    <t>Rs/ Share</t>
  </si>
  <si>
    <t>CNXIT</t>
  </si>
  <si>
    <t>ANDHRABANK</t>
  </si>
  <si>
    <t>BANKBARODA</t>
  </si>
  <si>
    <t>BANKINDIA</t>
  </si>
  <si>
    <t>CANBK</t>
  </si>
  <si>
    <t>HDFCBANK</t>
  </si>
  <si>
    <t>ORIENTBANK</t>
  </si>
  <si>
    <t>PNB</t>
  </si>
  <si>
    <t>UNIONBANK</t>
  </si>
  <si>
    <t>prev in crs</t>
  </si>
  <si>
    <t>STOCK</t>
  </si>
  <si>
    <t>Puts</t>
  </si>
  <si>
    <t xml:space="preserve">Total </t>
  </si>
  <si>
    <t>Calls</t>
  </si>
  <si>
    <t>ARVINDMILL</t>
  </si>
  <si>
    <t>GAIL</t>
  </si>
  <si>
    <t>IOC</t>
  </si>
  <si>
    <t>SYNDIBANK</t>
  </si>
  <si>
    <t>GE Margin</t>
  </si>
  <si>
    <t>Rs/Share</t>
  </si>
  <si>
    <t>Total Margin incl Gross Exosure</t>
  </si>
  <si>
    <t>Prev Price</t>
  </si>
  <si>
    <t>Total OI chg (Crs)</t>
  </si>
  <si>
    <t>Total OI (crs)</t>
  </si>
  <si>
    <t>REL</t>
  </si>
  <si>
    <t>Spot Price</t>
  </si>
  <si>
    <t>FUTURES (% Change)</t>
  </si>
  <si>
    <t xml:space="preserve"> Lot size</t>
  </si>
  <si>
    <t>Near Month  %</t>
  </si>
  <si>
    <t xml:space="preserve">               Open Interest </t>
  </si>
  <si>
    <t>Total (Crs)</t>
  </si>
  <si>
    <t>Change (Crs)</t>
  </si>
  <si>
    <t>Current</t>
  </si>
  <si>
    <t>% Chg</t>
  </si>
  <si>
    <t>Instrument</t>
  </si>
  <si>
    <t>Open Interest  : No.of Shares (crs)</t>
  </si>
  <si>
    <t>PRICE</t>
  </si>
  <si>
    <t xml:space="preserve">Change </t>
  </si>
  <si>
    <t>Volumes and Closing Prices</t>
  </si>
  <si>
    <t>Script</t>
  </si>
  <si>
    <t>SYMBOL</t>
  </si>
  <si>
    <t xml:space="preserve"> </t>
  </si>
  <si>
    <t>Ex-Date</t>
  </si>
  <si>
    <t>Volume (Contracts)</t>
  </si>
  <si>
    <t>TCS</t>
  </si>
  <si>
    <t>Basis(%)</t>
  </si>
  <si>
    <t xml:space="preserve">                                                                  </t>
  </si>
  <si>
    <t>Lot</t>
  </si>
  <si>
    <t>NTPC</t>
  </si>
  <si>
    <t>Futures Price</t>
  </si>
  <si>
    <t>Basis</t>
  </si>
  <si>
    <t>Purpose</t>
  </si>
  <si>
    <t xml:space="preserve">         Basis in Futures</t>
  </si>
  <si>
    <t xml:space="preserve">Contracts Available </t>
  </si>
  <si>
    <t>Series</t>
  </si>
  <si>
    <t>Expiration Date</t>
  </si>
  <si>
    <t>Days to Expire</t>
  </si>
  <si>
    <t>Corporate Actions  (Dividends, Results)</t>
  </si>
  <si>
    <t>JETAIRWAYS</t>
  </si>
  <si>
    <t>JPHYDRO</t>
  </si>
  <si>
    <t>ABB</t>
  </si>
  <si>
    <t>ALBK</t>
  </si>
  <si>
    <t>ASHOKLEY</t>
  </si>
  <si>
    <t>BHARATFORG</t>
  </si>
  <si>
    <t>CENTURYTEX</t>
  </si>
  <si>
    <t>Dabur</t>
  </si>
  <si>
    <t>Glaxo</t>
  </si>
  <si>
    <t>IDBI</t>
  </si>
  <si>
    <t>INDHOTEL</t>
  </si>
  <si>
    <t>IOB</t>
  </si>
  <si>
    <t>JINDALSTEL</t>
  </si>
  <si>
    <t>LICHSGFIN</t>
  </si>
  <si>
    <t>MRPL</t>
  </si>
  <si>
    <t>NEYVELILIG</t>
  </si>
  <si>
    <t>NICOLASPIR</t>
  </si>
  <si>
    <t>RELCAPITAL</t>
  </si>
  <si>
    <t>STER</t>
  </si>
  <si>
    <t>SUNPHARMA</t>
  </si>
  <si>
    <t>TATACHEM</t>
  </si>
  <si>
    <t>UTIBANK</t>
  </si>
  <si>
    <t>VIJAYABANK</t>
  </si>
  <si>
    <t>VSNL</t>
  </si>
  <si>
    <t>WOCKPHARMA</t>
  </si>
  <si>
    <t>AUROPHARMA</t>
  </si>
  <si>
    <t>BILT</t>
  </si>
  <si>
    <t>BONGAIREFN</t>
  </si>
  <si>
    <t>CESC</t>
  </si>
  <si>
    <t>CHAMBLFERT</t>
  </si>
  <si>
    <t>CORPBANK</t>
  </si>
  <si>
    <t>DIVISLAB</t>
  </si>
  <si>
    <t>ESSAROIL</t>
  </si>
  <si>
    <t>FEDERALBNK</t>
  </si>
  <si>
    <t>GNFC</t>
  </si>
  <si>
    <t>INDUSINDBK</t>
  </si>
  <si>
    <t>J&amp;KBANK</t>
  </si>
  <si>
    <t>JSTAINLESS</t>
  </si>
  <si>
    <t>MAHSEAMLES</t>
  </si>
  <si>
    <t>NDTV</t>
  </si>
  <si>
    <t>ORCHIDCHEM</t>
  </si>
  <si>
    <t>TVSMOTOR</t>
  </si>
  <si>
    <t>ALOKTEXT</t>
  </si>
  <si>
    <t>IFCI</t>
  </si>
  <si>
    <t>INDIACEM</t>
  </si>
  <si>
    <t>IVRCLINFRA</t>
  </si>
  <si>
    <t>KTKBANK</t>
  </si>
  <si>
    <t>NAGARFERT</t>
  </si>
  <si>
    <t>SRF</t>
  </si>
  <si>
    <t>STAR</t>
  </si>
  <si>
    <t>BANKNIFTY</t>
  </si>
  <si>
    <t>CUMMINSIND</t>
  </si>
  <si>
    <t>IDFC</t>
  </si>
  <si>
    <t>TATASTEEL</t>
  </si>
  <si>
    <t>PCR OI</t>
  </si>
  <si>
    <t>PCR Vol</t>
  </si>
  <si>
    <t>Chg</t>
  </si>
  <si>
    <t>Put Call Ratio</t>
  </si>
  <si>
    <t>Previous Basis</t>
  </si>
  <si>
    <t>Overall Stock Limit for TM/MF/FII</t>
  </si>
  <si>
    <t>Stock Futures Limit for TM/MF/FII</t>
  </si>
  <si>
    <t>BAJAJAUTO</t>
  </si>
  <si>
    <t>DRREDDY</t>
  </si>
  <si>
    <t>GUJAMBCEM</t>
  </si>
  <si>
    <t>HEROHONDA</t>
  </si>
  <si>
    <t>HCLTECH</t>
  </si>
  <si>
    <t>HINDLEVER</t>
  </si>
  <si>
    <t>HINDPETRO</t>
  </si>
  <si>
    <t>ICICIBANK</t>
  </si>
  <si>
    <t>INFOSYSTCH</t>
  </si>
  <si>
    <t>NATIONALUM</t>
  </si>
  <si>
    <t>RELIANCE</t>
  </si>
  <si>
    <t>SATYAMCOMP</t>
  </si>
  <si>
    <t>SBIN</t>
  </si>
  <si>
    <t>TATATEA</t>
  </si>
  <si>
    <t>MATRIXLABS</t>
  </si>
  <si>
    <t>TATAMOTORS</t>
  </si>
  <si>
    <t xml:space="preserve">         Nifty Basket</t>
  </si>
  <si>
    <t>LT</t>
  </si>
  <si>
    <t>Sail</t>
  </si>
  <si>
    <t>Nifty</t>
  </si>
  <si>
    <t>Lot Size</t>
  </si>
  <si>
    <t>SUNTV</t>
  </si>
  <si>
    <t>Margin</t>
  </si>
  <si>
    <t>RPL</t>
  </si>
  <si>
    <t>Todays Price</t>
  </si>
  <si>
    <t>COLGATE</t>
  </si>
  <si>
    <t>DABUR</t>
  </si>
  <si>
    <t>ESCORTS</t>
  </si>
  <si>
    <t>GLAXO</t>
  </si>
  <si>
    <t>GRASIM</t>
  </si>
  <si>
    <t>MARUTI</t>
  </si>
  <si>
    <t>PATNI</t>
  </si>
  <si>
    <t>POLARIS</t>
  </si>
  <si>
    <t>PUNJLLOYD</t>
  </si>
  <si>
    <t>RANBAXY</t>
  </si>
  <si>
    <t>SIEMENS</t>
  </si>
  <si>
    <t>SUZLON</t>
  </si>
  <si>
    <t>TATAPOWER</t>
  </si>
  <si>
    <t>TITAN</t>
  </si>
  <si>
    <t>BHARTIARTL</t>
  </si>
  <si>
    <t>GMRINFRA</t>
  </si>
  <si>
    <t>RCOM</t>
  </si>
  <si>
    <t>SAIL</t>
  </si>
  <si>
    <t>Margin Details</t>
  </si>
  <si>
    <t>Sector-wise Open Interest Positions</t>
  </si>
  <si>
    <t>Scrips/Indexs</t>
  </si>
  <si>
    <t>OI change</t>
  </si>
  <si>
    <t>Two Wheeler</t>
  </si>
  <si>
    <t>Four Wheeler</t>
  </si>
  <si>
    <t>Auto (Total)</t>
  </si>
  <si>
    <t>Auto Ancillaries</t>
  </si>
  <si>
    <t>PSU Banks</t>
  </si>
  <si>
    <t>Private Banks</t>
  </si>
  <si>
    <t>Banking (Total)</t>
  </si>
  <si>
    <t>Capital goods</t>
  </si>
  <si>
    <t>Siemens</t>
  </si>
  <si>
    <t>Cement</t>
  </si>
  <si>
    <t>FMCG</t>
  </si>
  <si>
    <t>Colgate</t>
  </si>
  <si>
    <t>Titan</t>
  </si>
  <si>
    <t>IT</t>
  </si>
  <si>
    <t>Patni</t>
  </si>
  <si>
    <t>Polaris</t>
  </si>
  <si>
    <t>Wipro</t>
  </si>
  <si>
    <t>Pharma</t>
  </si>
  <si>
    <t>Cipla</t>
  </si>
  <si>
    <t>Textile</t>
  </si>
  <si>
    <t>Oil &amp; Gas</t>
  </si>
  <si>
    <t>Reliance</t>
  </si>
  <si>
    <t>Metals</t>
  </si>
  <si>
    <t>Media</t>
  </si>
  <si>
    <t>Power</t>
  </si>
  <si>
    <t>Suzlon</t>
  </si>
  <si>
    <t>Telecom</t>
  </si>
  <si>
    <t>Fertilizers</t>
  </si>
  <si>
    <t>NBFC</t>
  </si>
  <si>
    <t>Others</t>
  </si>
  <si>
    <t>Indexs</t>
  </si>
  <si>
    <t>GESHIP</t>
  </si>
  <si>
    <t>LITL</t>
  </si>
  <si>
    <t>Infrastructure</t>
  </si>
  <si>
    <t>PARSVNATH</t>
  </si>
  <si>
    <t>M</t>
  </si>
  <si>
    <t>SOBHA</t>
  </si>
  <si>
    <t>MPHASIS</t>
  </si>
  <si>
    <t>Mphasis</t>
  </si>
  <si>
    <t>ABAN</t>
  </si>
  <si>
    <t>AMTEKAUTO</t>
  </si>
  <si>
    <t>BAJAJHIND</t>
  </si>
  <si>
    <t>BALRAMCHIN</t>
  </si>
  <si>
    <t>BATAINDIA</t>
  </si>
  <si>
    <t>BEML</t>
  </si>
  <si>
    <t>BOMDYEING</t>
  </si>
  <si>
    <t>CROMPGREAV</t>
  </si>
  <si>
    <t>GDL</t>
  </si>
  <si>
    <t>GTL</t>
  </si>
  <si>
    <t>GUJALKALI</t>
  </si>
  <si>
    <t>HCC</t>
  </si>
  <si>
    <t>JPASSOCIAT</t>
  </si>
  <si>
    <t>JSWSTEEL</t>
  </si>
  <si>
    <t>KOTAKBANK</t>
  </si>
  <si>
    <t>LUPIN</t>
  </si>
  <si>
    <t>MCDOWELL-N</t>
  </si>
  <si>
    <t>NAGARCONST</t>
  </si>
  <si>
    <t>PRAJIND</t>
  </si>
  <si>
    <t>RENUKA</t>
  </si>
  <si>
    <t>SESAGOA</t>
  </si>
  <si>
    <t>TRIVENI</t>
  </si>
  <si>
    <t>TTML</t>
  </si>
  <si>
    <t>ULTRACEMCO</t>
  </si>
  <si>
    <t>VOLTAS</t>
  </si>
  <si>
    <t>DrReddy</t>
  </si>
  <si>
    <t>ICICIBank</t>
  </si>
  <si>
    <t>TataMotors</t>
  </si>
  <si>
    <t>TataPower</t>
  </si>
  <si>
    <t>Amtekauto</t>
  </si>
  <si>
    <t>Sugars</t>
  </si>
  <si>
    <t>Bajajhind</t>
  </si>
  <si>
    <t>Balramchin</t>
  </si>
  <si>
    <t>Shipping</t>
  </si>
  <si>
    <t>Bataindia</t>
  </si>
  <si>
    <t>Bomdyeing</t>
  </si>
  <si>
    <t>Crompgreav</t>
  </si>
  <si>
    <t>Gujalkali</t>
  </si>
  <si>
    <t>JPAssociat</t>
  </si>
  <si>
    <t>JSWsteel</t>
  </si>
  <si>
    <t>Kotakbank</t>
  </si>
  <si>
    <t>Lupin</t>
  </si>
  <si>
    <t>Mcdowell-N</t>
  </si>
  <si>
    <t>Nagarconst</t>
  </si>
  <si>
    <t>Prajind</t>
  </si>
  <si>
    <t>Renuka</t>
  </si>
  <si>
    <t>Sesagoa</t>
  </si>
  <si>
    <t>Triveni</t>
  </si>
  <si>
    <t>Ultracemco</t>
  </si>
  <si>
    <t>Voltas</t>
  </si>
  <si>
    <t>BajajAuto</t>
  </si>
  <si>
    <t>HeroHonda</t>
  </si>
  <si>
    <t>TvsMotor</t>
  </si>
  <si>
    <t>AshokLey</t>
  </si>
  <si>
    <t>Escorts</t>
  </si>
  <si>
    <t>BharatForg</t>
  </si>
  <si>
    <t>Cumminsind</t>
  </si>
  <si>
    <t>AndhraBank</t>
  </si>
  <si>
    <t>BankBaroda</t>
  </si>
  <si>
    <t>BankIndia</t>
  </si>
  <si>
    <t>CanBk</t>
  </si>
  <si>
    <t>CorpBank</t>
  </si>
  <si>
    <t>OrientBank</t>
  </si>
  <si>
    <t>SyndiBank</t>
  </si>
  <si>
    <t>UnionBank</t>
  </si>
  <si>
    <t>VijayaBank</t>
  </si>
  <si>
    <t>FederalBnk</t>
  </si>
  <si>
    <t>HDFCBank</t>
  </si>
  <si>
    <t>J&amp;Kbank</t>
  </si>
  <si>
    <t>IndusindBk</t>
  </si>
  <si>
    <t>KtkBank</t>
  </si>
  <si>
    <t>UTIBank</t>
  </si>
  <si>
    <t>PunjLloyd</t>
  </si>
  <si>
    <t>GujAmbcem</t>
  </si>
  <si>
    <t>IndiaCem</t>
  </si>
  <si>
    <t>Hindlever</t>
  </si>
  <si>
    <t>TataTea</t>
  </si>
  <si>
    <t>HCLTech</t>
  </si>
  <si>
    <t>Infosystch</t>
  </si>
  <si>
    <t>Satyamcomp</t>
  </si>
  <si>
    <t>Auropharma</t>
  </si>
  <si>
    <t>DivisLab</t>
  </si>
  <si>
    <t>Matrixlabs</t>
  </si>
  <si>
    <t>Orchidchem</t>
  </si>
  <si>
    <t>Nicolaspir</t>
  </si>
  <si>
    <t>SunPharma</t>
  </si>
  <si>
    <t>Wockpharma</t>
  </si>
  <si>
    <t>Aloktext</t>
  </si>
  <si>
    <t>ArvindMill</t>
  </si>
  <si>
    <t>Centurytex</t>
  </si>
  <si>
    <t>Bongairefn</t>
  </si>
  <si>
    <t>EssarOil</t>
  </si>
  <si>
    <t>Hindpetro</t>
  </si>
  <si>
    <t>JStainless</t>
  </si>
  <si>
    <t>JindalStel</t>
  </si>
  <si>
    <t>MahSeamles</t>
  </si>
  <si>
    <t>Nationalum</t>
  </si>
  <si>
    <t>Neyvelilig</t>
  </si>
  <si>
    <t>Ster</t>
  </si>
  <si>
    <t>TataSteel</t>
  </si>
  <si>
    <t>SunTV</t>
  </si>
  <si>
    <t>JPHydro</t>
  </si>
  <si>
    <t>Bhartiartl</t>
  </si>
  <si>
    <t>Chamblfert</t>
  </si>
  <si>
    <t>Nagarfert</t>
  </si>
  <si>
    <t>TataChem</t>
  </si>
  <si>
    <t>LIChsgfin</t>
  </si>
  <si>
    <t>Relcapital</t>
  </si>
  <si>
    <t>IndHotel</t>
  </si>
  <si>
    <t>JetAirways</t>
  </si>
  <si>
    <t>IVRCLInfra</t>
  </si>
  <si>
    <t>GMRInfra</t>
  </si>
  <si>
    <t>CAIRN</t>
  </si>
  <si>
    <t>CHENNPETRO</t>
  </si>
  <si>
    <t>PFC</t>
  </si>
  <si>
    <t>May</t>
  </si>
  <si>
    <t>ZEEL</t>
  </si>
  <si>
    <t>Indianb</t>
  </si>
  <si>
    <t>INDIANB</t>
  </si>
  <si>
    <t>IDEA</t>
  </si>
  <si>
    <t>-</t>
  </si>
  <si>
    <t>Jun</t>
  </si>
  <si>
    <t>14/05/2007</t>
  </si>
  <si>
    <t>AGM/DIV-RS.10/- PER SH</t>
  </si>
  <si>
    <t>17/05/2007</t>
  </si>
  <si>
    <t>AGM/DIVIDEND-45%</t>
  </si>
  <si>
    <t>HINDUJATMT</t>
  </si>
  <si>
    <t>23/05/2007</t>
  </si>
  <si>
    <t>AGM</t>
  </si>
  <si>
    <t>30/05/2007</t>
  </si>
  <si>
    <t>AGM/DIV-RS.3.50 PER SH</t>
  </si>
  <si>
    <t>Jul</t>
  </si>
  <si>
    <t>HDFC BANK</t>
  </si>
  <si>
    <t>AGM/DIV-RS.7 PER SH</t>
  </si>
  <si>
    <t>31/05/2007</t>
  </si>
  <si>
    <t>BONUS 1:1</t>
  </si>
  <si>
    <t>25/05/2007</t>
  </si>
  <si>
    <t>AGM/DIV-RE 0.75 PER SH</t>
  </si>
  <si>
    <t>Derivatives Info Kit for 9 MAY, 2007</t>
  </si>
  <si>
    <t>AGM/DIVIDEND - 115%</t>
  </si>
</sst>
</file>

<file path=xl/styles.xml><?xml version="1.0" encoding="utf-8"?>
<styleSheet xmlns="http://schemas.openxmlformats.org/spreadsheetml/2006/main">
  <numFmts count="6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 &quot;#,##0_);\(&quot; &quot;#,##0\)"/>
    <numFmt numFmtId="173" formatCode="&quot; &quot;#,##0_);[Red]\(&quot; &quot;#,##0\)"/>
    <numFmt numFmtId="174" formatCode="&quot; &quot;#,##0.00_);\(&quot; &quot;#,##0.00\)"/>
    <numFmt numFmtId="175" formatCode="&quot; &quot;#,##0.00_);[Red]\(&quot; &quot;#,##0.00\)"/>
    <numFmt numFmtId="176" formatCode="_(&quot; &quot;* #,##0_);_(&quot; &quot;* \(#,##0\);_(&quot; &quot;* &quot;-&quot;_);_(@_)"/>
    <numFmt numFmtId="177" formatCode="_(&quot; &quot;* #,##0.00_);_(&quot; &quot;* \(#,##0.00\);_(&quot; &quot;* &quot;-&quot;??_);_(@_)"/>
    <numFmt numFmtId="178" formatCode="_(* #,##0_);_(* \(#,##0\);_(* &quot;-&quot;??_);_(@_)"/>
    <numFmt numFmtId="179" formatCode="0.00;[Red]0.00"/>
    <numFmt numFmtId="180" formatCode="0.0"/>
    <numFmt numFmtId="181" formatCode="0;[Red]0"/>
    <numFmt numFmtId="182" formatCode="0.0%"/>
    <numFmt numFmtId="183" formatCode="d/mmm/yy"/>
    <numFmt numFmtId="184" formatCode="0.000"/>
    <numFmt numFmtId="185" formatCode="0.000000"/>
    <numFmt numFmtId="186" formatCode="0.00000"/>
    <numFmt numFmtId="187" formatCode="0.0000"/>
    <numFmt numFmtId="188" formatCode="mmm\-yyyy"/>
    <numFmt numFmtId="189" formatCode="&quot;Yes&quot;;&quot;Yes&quot;;&quot;No&quot;"/>
    <numFmt numFmtId="190" formatCode="&quot;True&quot;;&quot;True&quot;;&quot;False&quot;"/>
    <numFmt numFmtId="191" formatCode="&quot;On&quot;;&quot;On&quot;;&quot;Off&quot;"/>
    <numFmt numFmtId="192" formatCode="0.0000000"/>
    <numFmt numFmtId="193" formatCode="0.000000000"/>
    <numFmt numFmtId="194" formatCode="0.00000000"/>
    <numFmt numFmtId="195" formatCode="0.0;[Red]0.0"/>
    <numFmt numFmtId="196" formatCode="dd/mm/yy"/>
    <numFmt numFmtId="197" formatCode="mmm/yyyy"/>
    <numFmt numFmtId="198" formatCode="d/mmm/yyyy"/>
    <numFmt numFmtId="199" formatCode="0.000%"/>
    <numFmt numFmtId="200" formatCode="0.0000000000000000%"/>
    <numFmt numFmtId="201" formatCode="_(* #,##0.0_);_(* \(#,##0.0\);_(* &quot;-&quot;??_);_(@_)"/>
    <numFmt numFmtId="202" formatCode="_(* #,##0.0_);_(* \(#,##0.0\);_(* &quot;-&quot;_);_(@_)"/>
    <numFmt numFmtId="203" formatCode="_(* #,##0.00_);_(* \(#,##0.00\);_(* &quot;-&quot;_);_(@_)"/>
    <numFmt numFmtId="204" formatCode="_(* #,##0.000_);_(* \(#,##0.000\);_(* &quot;-&quot;_);_(@_)"/>
    <numFmt numFmtId="205" formatCode="_(* #,##0.0000_);_(* \(#,##0.0000\);_(* &quot;-&quot;_);_(@_)"/>
    <numFmt numFmtId="206" formatCode="_(* #,##0.00000_);_(* \(#,##0.00000\);_(* &quot;-&quot;_);_(@_)"/>
    <numFmt numFmtId="207" formatCode="_(* #,##0.000_);_(* \(#,##0.000\);_(* &quot;-&quot;??_);_(@_)"/>
    <numFmt numFmtId="208" formatCode="_(* #,##0.000_);_(* \(#,##0.000\);_(* &quot;-&quot;???_);_(@_)"/>
    <numFmt numFmtId="209" formatCode="_(* #,##0.0000_);_(* \(#,##0.0000\);_(* &quot;-&quot;??_);_(@_)"/>
    <numFmt numFmtId="210" formatCode="_(* #,##0.00000_);_(* \(#,##0.00000\);_(* &quot;-&quot;??_);_(@_)"/>
    <numFmt numFmtId="211" formatCode="_(* #,##0.0_);_(* \(#,##0.0\);_(* &quot;-&quot;?_);_(@_)"/>
    <numFmt numFmtId="212" formatCode="#,##0.0_);\(#,##0.0\)"/>
    <numFmt numFmtId="213" formatCode="[$-409]dddd\,\ mmmm\ dd\,\ yyyy"/>
    <numFmt numFmtId="214" formatCode="[$-409]d\-mmm\-yy;@"/>
    <numFmt numFmtId="215" formatCode="[$-409]dd\-mmm\-yy;@"/>
    <numFmt numFmtId="216" formatCode="[$€-2]\ #,##0.00_);[Red]\([$€-2]\ #,##0.00\)"/>
    <numFmt numFmtId="217" formatCode="d\-mmm\-yyyy"/>
  </numFmts>
  <fonts count="39">
    <font>
      <sz val="10"/>
      <name val="Arial"/>
      <family val="0"/>
    </font>
    <font>
      <u val="single"/>
      <sz val="10"/>
      <color indexed="36"/>
      <name val="Arial"/>
      <family val="0"/>
    </font>
    <font>
      <u val="single"/>
      <sz val="10"/>
      <color indexed="12"/>
      <name val="Arial"/>
      <family val="0"/>
    </font>
    <font>
      <sz val="8"/>
      <name val="Arial"/>
      <family val="2"/>
    </font>
    <font>
      <b/>
      <sz val="8"/>
      <color indexed="10"/>
      <name val="Arial"/>
      <family val="2"/>
    </font>
    <font>
      <sz val="8"/>
      <name val="Tahoma"/>
      <family val="0"/>
    </font>
    <font>
      <b/>
      <sz val="8"/>
      <name val="Tahoma"/>
      <family val="2"/>
    </font>
    <font>
      <b/>
      <sz val="10"/>
      <color indexed="10"/>
      <name val="Arial"/>
      <family val="2"/>
    </font>
    <font>
      <sz val="10"/>
      <name val="Trebuchet MS"/>
      <family val="2"/>
    </font>
    <font>
      <sz val="8"/>
      <color indexed="10"/>
      <name val="Trebuchet MS"/>
      <family val="2"/>
    </font>
    <font>
      <b/>
      <sz val="8"/>
      <color indexed="10"/>
      <name val="Trebuchet MS"/>
      <family val="2"/>
    </font>
    <font>
      <b/>
      <sz val="9"/>
      <color indexed="10"/>
      <name val="Trebuchet MS"/>
      <family val="2"/>
    </font>
    <font>
      <sz val="8"/>
      <name val="Trebuchet MS"/>
      <family val="2"/>
    </font>
    <font>
      <b/>
      <sz val="8"/>
      <name val="Trebuchet MS"/>
      <family val="2"/>
    </font>
    <font>
      <b/>
      <sz val="10"/>
      <name val="Trebuchet MS"/>
      <family val="2"/>
    </font>
    <font>
      <b/>
      <sz val="16"/>
      <color indexed="9"/>
      <name val="Trebuchet MS"/>
      <family val="2"/>
    </font>
    <font>
      <sz val="8"/>
      <color indexed="9"/>
      <name val="Trebuchet MS"/>
      <family val="2"/>
    </font>
    <font>
      <b/>
      <sz val="9"/>
      <color indexed="9"/>
      <name val="Trebuchet MS"/>
      <family val="2"/>
    </font>
    <font>
      <b/>
      <sz val="8"/>
      <color indexed="9"/>
      <name val="Trebuchet MS"/>
      <family val="2"/>
    </font>
    <font>
      <sz val="10"/>
      <color indexed="9"/>
      <name val="Trebuchet MS"/>
      <family val="2"/>
    </font>
    <font>
      <sz val="10"/>
      <color indexed="9"/>
      <name val="Arial"/>
      <family val="2"/>
    </font>
    <font>
      <b/>
      <sz val="16"/>
      <color indexed="9"/>
      <name val="Arial"/>
      <family val="2"/>
    </font>
    <font>
      <sz val="16"/>
      <name val="Arial"/>
      <family val="2"/>
    </font>
    <font>
      <sz val="16"/>
      <name val="Trebuchet MS"/>
      <family val="2"/>
    </font>
    <font>
      <sz val="16"/>
      <color indexed="9"/>
      <name val="Trebuchet MS"/>
      <family val="2"/>
    </font>
    <font>
      <b/>
      <sz val="8"/>
      <color indexed="9"/>
      <name val="Arial"/>
      <family val="2"/>
    </font>
    <font>
      <b/>
      <sz val="10"/>
      <color indexed="9"/>
      <name val="Arial"/>
      <family val="2"/>
    </font>
    <font>
      <b/>
      <sz val="8"/>
      <color indexed="61"/>
      <name val="Trebuchet MS"/>
      <family val="2"/>
    </font>
    <font>
      <b/>
      <sz val="10"/>
      <color indexed="61"/>
      <name val="Trebuchet MS"/>
      <family val="2"/>
    </font>
    <font>
      <b/>
      <sz val="10"/>
      <color indexed="9"/>
      <name val="Trebuchet MS"/>
      <family val="2"/>
    </font>
    <font>
      <b/>
      <sz val="8"/>
      <name val="Arial"/>
      <family val="2"/>
    </font>
    <font>
      <sz val="8"/>
      <color indexed="8"/>
      <name val="Trebuchet MS"/>
      <family val="2"/>
    </font>
    <font>
      <sz val="10"/>
      <color indexed="14"/>
      <name val="Trebuchet MS"/>
      <family val="2"/>
    </font>
    <font>
      <sz val="8"/>
      <name val="Times New Roman"/>
      <family val="1"/>
    </font>
    <font>
      <b/>
      <sz val="8"/>
      <color indexed="12"/>
      <name val="Trebuchet MS"/>
      <family val="2"/>
    </font>
    <font>
      <sz val="8"/>
      <color indexed="14"/>
      <name val="Trebuchet MS"/>
      <family val="2"/>
    </font>
    <font>
      <b/>
      <sz val="8"/>
      <color indexed="53"/>
      <name val="Trebuchet MS"/>
      <family val="2"/>
    </font>
    <font>
      <b/>
      <sz val="9"/>
      <name val="Trebuchet MS"/>
      <family val="2"/>
    </font>
    <font>
      <b/>
      <sz val="10"/>
      <name val="Arial"/>
      <family val="0"/>
    </font>
  </fonts>
  <fills count="4">
    <fill>
      <patternFill/>
    </fill>
    <fill>
      <patternFill patternType="gray125"/>
    </fill>
    <fill>
      <patternFill patternType="solid">
        <fgColor indexed="61"/>
        <bgColor indexed="64"/>
      </patternFill>
    </fill>
    <fill>
      <patternFill patternType="solid">
        <fgColor indexed="53"/>
        <bgColor indexed="64"/>
      </patternFill>
    </fill>
  </fills>
  <borders count="41">
    <border>
      <left/>
      <right/>
      <top/>
      <bottom/>
      <diagonal/>
    </border>
    <border>
      <left style="medium"/>
      <right style="medium"/>
      <top style="medium"/>
      <bottom style="medium"/>
    </border>
    <border>
      <left style="medium"/>
      <right>
        <color indexed="63"/>
      </right>
      <top style="medium"/>
      <bottom style="medium"/>
    </border>
    <border>
      <left style="medium"/>
      <right>
        <color indexed="63"/>
      </right>
      <top style="medium"/>
      <bottom>
        <color indexed="63"/>
      </botto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style="thin"/>
      <top style="thin"/>
      <bottom>
        <color indexed="63"/>
      </bottom>
    </border>
    <border>
      <left style="medium"/>
      <right style="medium"/>
      <top style="medium"/>
      <bottom>
        <color indexed="63"/>
      </bottom>
    </border>
    <border>
      <left style="thin"/>
      <right style="thin"/>
      <top style="thin"/>
      <bottom style="thin"/>
    </border>
    <border>
      <left style="thin"/>
      <right style="thin"/>
      <top>
        <color indexed="63"/>
      </top>
      <bottom style="thin"/>
    </border>
    <border>
      <left>
        <color indexed="63"/>
      </left>
      <right style="thin"/>
      <top style="thin"/>
      <bottom style="thin"/>
    </border>
    <border>
      <left>
        <color indexed="63"/>
      </left>
      <right style="thin"/>
      <top style="thin"/>
      <bottom>
        <color indexed="63"/>
      </bottom>
    </border>
    <border>
      <left style="thin"/>
      <right>
        <color indexed="63"/>
      </right>
      <top style="thin"/>
      <bottom style="thin"/>
    </border>
    <border>
      <left style="thin"/>
      <right>
        <color indexed="63"/>
      </right>
      <top style="thin"/>
      <bottom>
        <color indexed="63"/>
      </bottom>
    </border>
    <border>
      <left style="thin"/>
      <right>
        <color indexed="63"/>
      </right>
      <top style="medium"/>
      <bottom>
        <color indexed="63"/>
      </bottom>
    </border>
    <border>
      <left>
        <color indexed="63"/>
      </left>
      <right style="medium"/>
      <top style="thin"/>
      <bottom style="thin"/>
    </border>
    <border>
      <left>
        <color indexed="63"/>
      </left>
      <right style="medium"/>
      <top style="medium"/>
      <bottom>
        <color indexed="63"/>
      </bottom>
    </border>
    <border>
      <left style="medium"/>
      <right>
        <color indexed="63"/>
      </right>
      <top>
        <color indexed="63"/>
      </top>
      <bottom>
        <color indexed="63"/>
      </bottom>
    </border>
    <border>
      <left style="medium"/>
      <right style="thin"/>
      <top>
        <color indexed="63"/>
      </top>
      <bottom style="thin"/>
    </border>
    <border>
      <left style="thin"/>
      <right>
        <color indexed="63"/>
      </right>
      <top>
        <color indexed="63"/>
      </top>
      <bottom style="thin"/>
    </border>
    <border>
      <left style="thin"/>
      <right style="medium"/>
      <top>
        <color indexed="63"/>
      </top>
      <bottom style="thin"/>
    </border>
    <border>
      <left>
        <color indexed="63"/>
      </left>
      <right style="medium"/>
      <top>
        <color indexed="63"/>
      </top>
      <bottom>
        <color indexed="63"/>
      </bottom>
    </border>
    <border>
      <left style="medium"/>
      <right style="medium"/>
      <top>
        <color indexed="63"/>
      </top>
      <bottom>
        <color indexed="63"/>
      </bottom>
    </border>
    <border>
      <left style="medium"/>
      <right>
        <color indexed="63"/>
      </right>
      <top>
        <color indexed="63"/>
      </top>
      <bottom style="medium"/>
    </border>
    <border>
      <left style="medium"/>
      <right style="medium"/>
      <top>
        <color indexed="63"/>
      </top>
      <bottom style="medium"/>
    </border>
    <border>
      <left>
        <color indexed="63"/>
      </left>
      <right>
        <color indexed="63"/>
      </right>
      <top>
        <color indexed="63"/>
      </top>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medium"/>
      <top>
        <color indexed="63"/>
      </top>
      <bottom style="medium"/>
    </border>
    <border>
      <left>
        <color indexed="63"/>
      </left>
      <right>
        <color indexed="63"/>
      </right>
      <top>
        <color indexed="63"/>
      </top>
      <bottom style="thin"/>
    </border>
    <border>
      <left>
        <color indexed="63"/>
      </left>
      <right>
        <color indexed="63"/>
      </right>
      <top style="medium"/>
      <bottom style="medium"/>
    </border>
    <border>
      <left>
        <color indexed="63"/>
      </left>
      <right style="medium"/>
      <top style="medium"/>
      <bottom style="medium"/>
    </border>
    <border>
      <left style="medium"/>
      <right style="medium"/>
      <top style="medium"/>
      <bottom style="thin"/>
    </border>
    <border>
      <left style="medium"/>
      <right style="medium"/>
      <top style="thin"/>
      <bottom>
        <color indexed="63"/>
      </bottom>
    </border>
    <border>
      <left style="medium"/>
      <right>
        <color indexed="63"/>
      </right>
      <top style="medium"/>
      <bottom style="thin"/>
    </border>
    <border>
      <left style="medium"/>
      <right>
        <color indexed="63"/>
      </right>
      <top style="thin"/>
      <bottom>
        <color indexed="63"/>
      </bottom>
    </border>
    <border>
      <left style="medium"/>
      <right style="medium"/>
      <top style="thin"/>
      <bottom style="mediu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3" fillId="0" borderId="0">
      <alignment/>
      <protection/>
    </xf>
    <xf numFmtId="9" fontId="0" fillId="0" borderId="0" applyFont="0" applyFill="0" applyBorder="0" applyAlignment="0" applyProtection="0"/>
  </cellStyleXfs>
  <cellXfs count="439">
    <xf numFmtId="0" fontId="0" fillId="0" borderId="0" xfId="0" applyAlignment="1">
      <alignment/>
    </xf>
    <xf numFmtId="2" fontId="3" fillId="0" borderId="0" xfId="0" applyNumberFormat="1" applyFont="1" applyBorder="1" applyAlignment="1">
      <alignment/>
    </xf>
    <xf numFmtId="0" fontId="3" fillId="0" borderId="0" xfId="0" applyFont="1" applyBorder="1" applyAlignment="1">
      <alignment/>
    </xf>
    <xf numFmtId="0" fontId="0" fillId="0" borderId="0" xfId="0" applyBorder="1" applyAlignment="1">
      <alignment/>
    </xf>
    <xf numFmtId="0" fontId="0" fillId="0" borderId="0" xfId="0" applyFill="1" applyBorder="1" applyAlignment="1">
      <alignment/>
    </xf>
    <xf numFmtId="1" fontId="3" fillId="0" borderId="0" xfId="0" applyNumberFormat="1" applyFont="1" applyBorder="1" applyAlignment="1">
      <alignment/>
    </xf>
    <xf numFmtId="1" fontId="0" fillId="0" borderId="0" xfId="0" applyNumberFormat="1" applyBorder="1" applyAlignment="1">
      <alignment/>
    </xf>
    <xf numFmtId="0" fontId="8" fillId="0" borderId="0" xfId="0" applyFont="1" applyAlignment="1">
      <alignment/>
    </xf>
    <xf numFmtId="0" fontId="8" fillId="0" borderId="0" xfId="0" applyFont="1" applyFill="1" applyAlignment="1">
      <alignment/>
    </xf>
    <xf numFmtId="2" fontId="8" fillId="0" borderId="0" xfId="22" applyNumberFormat="1" applyFont="1" applyAlignment="1">
      <alignment/>
    </xf>
    <xf numFmtId="2" fontId="13" fillId="0" borderId="0" xfId="0" applyNumberFormat="1" applyFont="1" applyBorder="1" applyAlignment="1">
      <alignment/>
    </xf>
    <xf numFmtId="0" fontId="14" fillId="0" borderId="0" xfId="0" applyFont="1" applyAlignment="1">
      <alignment/>
    </xf>
    <xf numFmtId="0" fontId="8" fillId="0" borderId="0" xfId="0" applyFont="1" applyAlignment="1">
      <alignment horizontal="right"/>
    </xf>
    <xf numFmtId="0" fontId="11" fillId="0" borderId="0" xfId="0" applyFont="1" applyFill="1" applyBorder="1" applyAlignment="1">
      <alignment/>
    </xf>
    <xf numFmtId="0" fontId="12" fillId="0" borderId="0" xfId="0" applyFont="1" applyFill="1" applyBorder="1" applyAlignment="1">
      <alignment/>
    </xf>
    <xf numFmtId="2" fontId="12" fillId="0" borderId="0" xfId="22" applyNumberFormat="1" applyFont="1" applyFill="1" applyAlignment="1">
      <alignment/>
    </xf>
    <xf numFmtId="0" fontId="13" fillId="0" borderId="0" xfId="0" applyFont="1" applyAlignment="1">
      <alignment/>
    </xf>
    <xf numFmtId="0" fontId="9" fillId="0" borderId="0" xfId="0" applyFont="1" applyAlignment="1">
      <alignment/>
    </xf>
    <xf numFmtId="0" fontId="10" fillId="0" borderId="0" xfId="0" applyFont="1" applyFill="1" applyBorder="1" applyAlignment="1">
      <alignment horizontal="center"/>
    </xf>
    <xf numFmtId="179" fontId="12" fillId="0" borderId="0" xfId="0" applyNumberFormat="1" applyFont="1" applyFill="1" applyBorder="1" applyAlignment="1">
      <alignment/>
    </xf>
    <xf numFmtId="2" fontId="12" fillId="0" borderId="0" xfId="0" applyNumberFormat="1" applyFont="1" applyFill="1" applyBorder="1" applyAlignment="1">
      <alignment/>
    </xf>
    <xf numFmtId="2" fontId="13" fillId="0" borderId="0" xfId="0" applyNumberFormat="1" applyFont="1" applyAlignment="1">
      <alignment/>
    </xf>
    <xf numFmtId="179" fontId="10" fillId="0" borderId="0" xfId="0" applyNumberFormat="1" applyFont="1" applyFill="1" applyBorder="1" applyAlignment="1">
      <alignment/>
    </xf>
    <xf numFmtId="2" fontId="13" fillId="0" borderId="0" xfId="0" applyNumberFormat="1" applyFont="1" applyAlignment="1">
      <alignment horizontal="right"/>
    </xf>
    <xf numFmtId="179" fontId="8" fillId="0" borderId="0" xfId="0" applyNumberFormat="1" applyFont="1" applyAlignment="1">
      <alignment horizontal="right"/>
    </xf>
    <xf numFmtId="0" fontId="12" fillId="0" borderId="0" xfId="0" applyFont="1" applyAlignment="1">
      <alignment/>
    </xf>
    <xf numFmtId="2" fontId="12" fillId="0" borderId="0" xfId="22" applyNumberFormat="1" applyFont="1" applyAlignment="1">
      <alignment/>
    </xf>
    <xf numFmtId="0" fontId="16" fillId="2" borderId="1" xfId="0" applyFont="1" applyFill="1" applyBorder="1" applyAlignment="1">
      <alignment/>
    </xf>
    <xf numFmtId="0" fontId="16" fillId="2" borderId="2" xfId="0" applyFont="1" applyFill="1" applyBorder="1" applyAlignment="1">
      <alignment/>
    </xf>
    <xf numFmtId="0" fontId="18" fillId="2" borderId="3" xfId="0" applyFont="1" applyFill="1" applyBorder="1" applyAlignment="1">
      <alignment/>
    </xf>
    <xf numFmtId="179" fontId="18" fillId="2" borderId="1" xfId="0" applyNumberFormat="1" applyFont="1" applyFill="1" applyBorder="1" applyAlignment="1">
      <alignment/>
    </xf>
    <xf numFmtId="0" fontId="20" fillId="0" borderId="0" xfId="0" applyFont="1" applyBorder="1" applyAlignment="1">
      <alignment/>
    </xf>
    <xf numFmtId="0" fontId="22" fillId="0" borderId="0" xfId="0" applyFont="1" applyAlignment="1">
      <alignment/>
    </xf>
    <xf numFmtId="0" fontId="18" fillId="2" borderId="4" xfId="0" applyFont="1" applyFill="1" applyBorder="1" applyAlignment="1">
      <alignment horizontal="center"/>
    </xf>
    <xf numFmtId="2" fontId="24" fillId="3" borderId="4" xfId="0" applyNumberFormat="1" applyFont="1" applyFill="1" applyBorder="1" applyAlignment="1">
      <alignment horizontal="center"/>
    </xf>
    <xf numFmtId="2" fontId="24" fillId="3" borderId="5" xfId="0" applyNumberFormat="1" applyFont="1" applyFill="1" applyBorder="1" applyAlignment="1">
      <alignment horizontal="center"/>
    </xf>
    <xf numFmtId="0" fontId="24" fillId="3" borderId="6" xfId="0" applyFont="1" applyFill="1" applyBorder="1" applyAlignment="1">
      <alignment horizontal="right"/>
    </xf>
    <xf numFmtId="0" fontId="18" fillId="2" borderId="7" xfId="0" applyFont="1" applyFill="1" applyBorder="1" applyAlignment="1">
      <alignment horizontal="center" wrapText="1"/>
    </xf>
    <xf numFmtId="0" fontId="19" fillId="0" borderId="0" xfId="0" applyFont="1" applyFill="1" applyAlignment="1">
      <alignment/>
    </xf>
    <xf numFmtId="1" fontId="18" fillId="2" borderId="8" xfId="0" applyNumberFormat="1" applyFont="1" applyFill="1" applyBorder="1" applyAlignment="1">
      <alignment horizontal="center" wrapText="1"/>
    </xf>
    <xf numFmtId="0" fontId="18" fillId="3" borderId="0" xfId="0" applyFont="1" applyFill="1" applyAlignment="1">
      <alignment/>
    </xf>
    <xf numFmtId="2" fontId="18" fillId="3" borderId="0" xfId="22" applyNumberFormat="1" applyFont="1" applyFill="1" applyAlignment="1">
      <alignment/>
    </xf>
    <xf numFmtId="0" fontId="27" fillId="0" borderId="0" xfId="0" applyFont="1" applyFill="1" applyAlignment="1">
      <alignment/>
    </xf>
    <xf numFmtId="0" fontId="28" fillId="0" borderId="0" xfId="0" applyFont="1" applyFill="1" applyAlignment="1">
      <alignment/>
    </xf>
    <xf numFmtId="0" fontId="27" fillId="0" borderId="0" xfId="0" applyFont="1" applyAlignment="1">
      <alignment/>
    </xf>
    <xf numFmtId="0" fontId="28" fillId="0" borderId="0" xfId="0" applyFont="1" applyAlignment="1">
      <alignment/>
    </xf>
    <xf numFmtId="0" fontId="18" fillId="2" borderId="9" xfId="0" applyFont="1" applyFill="1" applyBorder="1" applyAlignment="1">
      <alignment horizontal="center"/>
    </xf>
    <xf numFmtId="0" fontId="18" fillId="2" borderId="6" xfId="0" applyFont="1" applyFill="1" applyBorder="1" applyAlignment="1">
      <alignment horizontal="center" wrapText="1"/>
    </xf>
    <xf numFmtId="2" fontId="18" fillId="2" borderId="5" xfId="22" applyNumberFormat="1" applyFont="1" applyFill="1" applyBorder="1" applyAlignment="1">
      <alignment horizontal="center"/>
    </xf>
    <xf numFmtId="0" fontId="18" fillId="2" borderId="10" xfId="0" applyFont="1" applyFill="1" applyBorder="1" applyAlignment="1">
      <alignment wrapText="1"/>
    </xf>
    <xf numFmtId="2" fontId="12" fillId="0" borderId="0" xfId="0" applyNumberFormat="1" applyFont="1" applyAlignment="1">
      <alignment/>
    </xf>
    <xf numFmtId="0" fontId="12" fillId="0" borderId="0" xfId="0" applyFont="1" applyAlignment="1">
      <alignment horizontal="left"/>
    </xf>
    <xf numFmtId="0" fontId="23" fillId="3" borderId="11" xfId="0" applyFont="1" applyFill="1" applyBorder="1" applyAlignment="1">
      <alignment/>
    </xf>
    <xf numFmtId="0" fontId="23" fillId="3" borderId="11" xfId="0" applyNumberFormat="1" applyFont="1" applyFill="1" applyBorder="1" applyAlignment="1">
      <alignment/>
    </xf>
    <xf numFmtId="0" fontId="16" fillId="2" borderId="11" xfId="0" applyFont="1" applyFill="1" applyBorder="1" applyAlignment="1">
      <alignment/>
    </xf>
    <xf numFmtId="0" fontId="19" fillId="2" borderId="11" xfId="0" applyNumberFormat="1" applyFont="1" applyFill="1" applyBorder="1" applyAlignment="1">
      <alignment/>
    </xf>
    <xf numFmtId="0" fontId="19" fillId="2" borderId="11" xfId="0" applyFont="1" applyFill="1" applyBorder="1" applyAlignment="1">
      <alignment/>
    </xf>
    <xf numFmtId="0" fontId="18" fillId="2" borderId="9" xfId="0" applyFont="1" applyFill="1" applyBorder="1" applyAlignment="1">
      <alignment/>
    </xf>
    <xf numFmtId="0" fontId="8" fillId="0" borderId="0" xfId="0" applyFont="1" applyBorder="1" applyAlignment="1">
      <alignment/>
    </xf>
    <xf numFmtId="9" fontId="0" fillId="0" borderId="0" xfId="22" applyBorder="1" applyAlignment="1">
      <alignment/>
    </xf>
    <xf numFmtId="2" fontId="0" fillId="0" borderId="0" xfId="0" applyNumberFormat="1" applyBorder="1" applyAlignment="1">
      <alignment/>
    </xf>
    <xf numFmtId="0" fontId="0" fillId="0" borderId="0" xfId="0" applyNumberFormat="1" applyBorder="1" applyAlignment="1">
      <alignment/>
    </xf>
    <xf numFmtId="9" fontId="3" fillId="0" borderId="0" xfId="22" applyFont="1" applyBorder="1" applyAlignment="1">
      <alignment/>
    </xf>
    <xf numFmtId="0" fontId="26" fillId="3" borderId="0" xfId="0" applyFont="1" applyFill="1" applyBorder="1" applyAlignment="1">
      <alignment/>
    </xf>
    <xf numFmtId="0" fontId="23" fillId="0" borderId="0" xfId="0" applyFont="1" applyBorder="1" applyAlignment="1">
      <alignment/>
    </xf>
    <xf numFmtId="2" fontId="30" fillId="0" borderId="0" xfId="0" applyNumberFormat="1" applyFont="1" applyBorder="1" applyAlignment="1">
      <alignment/>
    </xf>
    <xf numFmtId="2" fontId="8" fillId="0" borderId="0" xfId="0" applyNumberFormat="1" applyFont="1" applyAlignment="1">
      <alignment horizontal="right"/>
    </xf>
    <xf numFmtId="2" fontId="12" fillId="0" borderId="0" xfId="22" applyNumberFormat="1" applyFont="1" applyFill="1" applyBorder="1" applyAlignment="1">
      <alignment horizontal="center"/>
    </xf>
    <xf numFmtId="0" fontId="24" fillId="0" borderId="0" xfId="0" applyFont="1" applyFill="1" applyAlignment="1">
      <alignment/>
    </xf>
    <xf numFmtId="0" fontId="12" fillId="0" borderId="0" xfId="0" applyFont="1" applyBorder="1" applyAlignment="1">
      <alignment/>
    </xf>
    <xf numFmtId="0" fontId="3" fillId="0" borderId="0" xfId="0" applyFont="1" applyBorder="1" applyAlignment="1">
      <alignment/>
    </xf>
    <xf numFmtId="180" fontId="3" fillId="0" borderId="0" xfId="0" applyNumberFormat="1" applyFont="1" applyAlignment="1">
      <alignment/>
    </xf>
    <xf numFmtId="0" fontId="3" fillId="0" borderId="12" xfId="0" applyFont="1" applyBorder="1" applyAlignment="1">
      <alignment/>
    </xf>
    <xf numFmtId="2" fontId="14" fillId="0" borderId="0" xfId="0" applyNumberFormat="1" applyFont="1" applyFill="1" applyAlignment="1">
      <alignment/>
    </xf>
    <xf numFmtId="2" fontId="23" fillId="0" borderId="0" xfId="0" applyNumberFormat="1" applyFont="1" applyBorder="1" applyAlignment="1">
      <alignment/>
    </xf>
    <xf numFmtId="2" fontId="8" fillId="0" borderId="0" xfId="0" applyNumberFormat="1" applyFont="1" applyBorder="1" applyAlignment="1">
      <alignment/>
    </xf>
    <xf numFmtId="0" fontId="26" fillId="0" borderId="0" xfId="0" applyFont="1" applyBorder="1" applyAlignment="1">
      <alignment/>
    </xf>
    <xf numFmtId="1" fontId="12" fillId="0" borderId="0" xfId="0" applyNumberFormat="1" applyFont="1" applyBorder="1" applyAlignment="1">
      <alignment/>
    </xf>
    <xf numFmtId="0" fontId="12" fillId="0" borderId="0" xfId="0" applyFont="1" applyFill="1" applyBorder="1" applyAlignment="1">
      <alignment horizontal="right" wrapText="1"/>
    </xf>
    <xf numFmtId="0" fontId="3" fillId="0" borderId="0" xfId="0" applyNumberFormat="1" applyFont="1" applyBorder="1" applyAlignment="1">
      <alignment/>
    </xf>
    <xf numFmtId="0" fontId="18" fillId="2" borderId="9" xfId="0" applyNumberFormat="1" applyFont="1" applyFill="1" applyBorder="1" applyAlignment="1">
      <alignment/>
    </xf>
    <xf numFmtId="0" fontId="23" fillId="3" borderId="9" xfId="0" applyFont="1" applyFill="1" applyBorder="1" applyAlignment="1">
      <alignment/>
    </xf>
    <xf numFmtId="9" fontId="23" fillId="3" borderId="9" xfId="22" applyFont="1" applyFill="1" applyBorder="1" applyAlignment="1">
      <alignment/>
    </xf>
    <xf numFmtId="0" fontId="29" fillId="2" borderId="13" xfId="0" applyFont="1" applyFill="1" applyBorder="1" applyAlignment="1">
      <alignment horizontal="center"/>
    </xf>
    <xf numFmtId="0" fontId="18" fillId="2" borderId="14" xfId="0" applyFont="1" applyFill="1" applyBorder="1" applyAlignment="1">
      <alignment/>
    </xf>
    <xf numFmtId="0" fontId="19" fillId="2" borderId="15" xfId="0" applyFont="1" applyFill="1" applyBorder="1" applyAlignment="1">
      <alignment/>
    </xf>
    <xf numFmtId="0" fontId="18" fillId="2" borderId="16" xfId="0" applyFont="1" applyFill="1" applyBorder="1" applyAlignment="1">
      <alignment/>
    </xf>
    <xf numFmtId="0" fontId="23" fillId="3" borderId="16" xfId="0" applyFont="1" applyFill="1" applyBorder="1" applyAlignment="1">
      <alignment/>
    </xf>
    <xf numFmtId="0" fontId="18" fillId="2" borderId="4" xfId="0" applyFont="1" applyFill="1" applyBorder="1" applyAlignment="1">
      <alignment horizontal="center" wrapText="1"/>
    </xf>
    <xf numFmtId="1" fontId="3" fillId="0" borderId="0" xfId="0" applyNumberFormat="1" applyFont="1" applyAlignment="1">
      <alignment/>
    </xf>
    <xf numFmtId="2" fontId="14" fillId="0" borderId="0" xfId="0" applyNumberFormat="1" applyFont="1" applyAlignment="1">
      <alignment/>
    </xf>
    <xf numFmtId="0" fontId="18" fillId="2" borderId="11" xfId="0" applyFont="1" applyFill="1" applyBorder="1" applyAlignment="1">
      <alignment horizontal="center"/>
    </xf>
    <xf numFmtId="15" fontId="12" fillId="0" borderId="0" xfId="0" applyNumberFormat="1" applyFont="1" applyAlignment="1">
      <alignment horizontal="left"/>
    </xf>
    <xf numFmtId="1" fontId="12" fillId="0" borderId="0" xfId="0" applyNumberFormat="1" applyFont="1" applyAlignment="1">
      <alignment horizontal="left"/>
    </xf>
    <xf numFmtId="0" fontId="18" fillId="2" borderId="0" xfId="0" applyFont="1" applyFill="1" applyAlignment="1">
      <alignment horizontal="left"/>
    </xf>
    <xf numFmtId="0" fontId="18" fillId="2" borderId="0" xfId="0" applyFont="1" applyFill="1" applyAlignment="1">
      <alignment/>
    </xf>
    <xf numFmtId="0" fontId="32" fillId="0" borderId="0" xfId="0" applyFont="1" applyAlignment="1">
      <alignment/>
    </xf>
    <xf numFmtId="15" fontId="3" fillId="0" borderId="0" xfId="0" applyNumberFormat="1" applyFont="1" applyAlignment="1">
      <alignment horizontal="left"/>
    </xf>
    <xf numFmtId="9" fontId="12" fillId="0" borderId="0" xfId="22" applyFont="1" applyAlignment="1">
      <alignment/>
    </xf>
    <xf numFmtId="0" fontId="18" fillId="2" borderId="3" xfId="0" applyFont="1" applyFill="1" applyBorder="1" applyAlignment="1">
      <alignment horizontal="center"/>
    </xf>
    <xf numFmtId="9" fontId="12" fillId="0" borderId="0" xfId="22" applyFont="1" applyBorder="1" applyAlignment="1">
      <alignment horizontal="right"/>
    </xf>
    <xf numFmtId="0" fontId="18" fillId="2" borderId="10" xfId="0" applyFont="1" applyFill="1" applyBorder="1" applyAlignment="1">
      <alignment/>
    </xf>
    <xf numFmtId="0" fontId="16" fillId="2" borderId="10" xfId="0" applyFont="1" applyFill="1" applyBorder="1" applyAlignment="1">
      <alignment/>
    </xf>
    <xf numFmtId="2" fontId="12" fillId="0" borderId="0" xfId="0" applyNumberFormat="1" applyFont="1" applyBorder="1" applyAlignment="1">
      <alignment/>
    </xf>
    <xf numFmtId="2" fontId="18" fillId="2" borderId="5" xfId="0" applyNumberFormat="1" applyFont="1" applyFill="1" applyBorder="1" applyAlignment="1">
      <alignment horizontal="center"/>
    </xf>
    <xf numFmtId="0" fontId="18" fillId="2" borderId="6" xfId="0" applyFont="1" applyFill="1" applyBorder="1" applyAlignment="1">
      <alignment horizontal="right"/>
    </xf>
    <xf numFmtId="0" fontId="18" fillId="2" borderId="17" xfId="0" applyFont="1" applyFill="1" applyBorder="1" applyAlignment="1">
      <alignment horizontal="center" wrapText="1" shrinkToFit="1"/>
    </xf>
    <xf numFmtId="9" fontId="12" fillId="0" borderId="0" xfId="22" applyFont="1" applyFill="1" applyBorder="1" applyAlignment="1">
      <alignment/>
    </xf>
    <xf numFmtId="180" fontId="12" fillId="0" borderId="0" xfId="0" applyNumberFormat="1" applyFont="1" applyBorder="1" applyAlignment="1">
      <alignment/>
    </xf>
    <xf numFmtId="0" fontId="12" fillId="0" borderId="0" xfId="0" applyNumberFormat="1" applyFont="1" applyBorder="1" applyAlignment="1">
      <alignment/>
    </xf>
    <xf numFmtId="0" fontId="0" fillId="0" borderId="0" xfId="0" applyNumberFormat="1" applyAlignment="1">
      <alignment/>
    </xf>
    <xf numFmtId="1" fontId="3" fillId="0" borderId="0" xfId="0" applyNumberFormat="1" applyFont="1" applyAlignment="1">
      <alignment horizontal="right"/>
    </xf>
    <xf numFmtId="1" fontId="3" fillId="0" borderId="0" xfId="0" applyNumberFormat="1" applyFont="1" applyBorder="1" applyAlignment="1">
      <alignment horizontal="right"/>
    </xf>
    <xf numFmtId="0" fontId="0" fillId="0" borderId="0" xfId="0" applyBorder="1" applyAlignment="1">
      <alignment horizontal="right"/>
    </xf>
    <xf numFmtId="1" fontId="3" fillId="0" borderId="0" xfId="0" applyNumberFormat="1" applyFont="1" applyBorder="1" applyAlignment="1">
      <alignment horizontal="right"/>
    </xf>
    <xf numFmtId="9" fontId="18" fillId="2" borderId="6" xfId="22" applyFont="1" applyFill="1" applyBorder="1" applyAlignment="1">
      <alignment horizontal="center" wrapText="1"/>
    </xf>
    <xf numFmtId="9" fontId="0" fillId="0" borderId="0" xfId="22" applyBorder="1" applyAlignment="1">
      <alignment horizontal="center"/>
    </xf>
    <xf numFmtId="0" fontId="12" fillId="0" borderId="18" xfId="0" applyFont="1" applyBorder="1" applyAlignment="1">
      <alignment horizontal="center" wrapText="1"/>
    </xf>
    <xf numFmtId="1" fontId="18" fillId="2" borderId="10" xfId="0" applyNumberFormat="1" applyFont="1" applyFill="1" applyBorder="1" applyAlignment="1">
      <alignment horizontal="center" wrapText="1"/>
    </xf>
    <xf numFmtId="1" fontId="0" fillId="0" borderId="0" xfId="0" applyNumberFormat="1" applyBorder="1" applyAlignment="1">
      <alignment horizontal="center"/>
    </xf>
    <xf numFmtId="0" fontId="18" fillId="2" borderId="19" xfId="0" applyFont="1" applyFill="1" applyBorder="1" applyAlignment="1">
      <alignment horizontal="center" vertical="center" wrapText="1"/>
    </xf>
    <xf numFmtId="1" fontId="26" fillId="3" borderId="0" xfId="22" applyNumberFormat="1" applyFont="1" applyFill="1" applyBorder="1" applyAlignment="1">
      <alignment/>
    </xf>
    <xf numFmtId="1" fontId="0" fillId="0" borderId="0" xfId="22" applyNumberFormat="1" applyBorder="1" applyAlignment="1">
      <alignment/>
    </xf>
    <xf numFmtId="1" fontId="23" fillId="3" borderId="9" xfId="0" applyNumberFormat="1" applyFont="1" applyFill="1" applyBorder="1" applyAlignment="1">
      <alignment/>
    </xf>
    <xf numFmtId="1" fontId="26" fillId="3" borderId="0" xfId="22" applyNumberFormat="1" applyFont="1" applyFill="1" applyBorder="1" applyAlignment="1">
      <alignment horizontal="center"/>
    </xf>
    <xf numFmtId="1" fontId="4" fillId="0" borderId="0" xfId="22" applyNumberFormat="1" applyFont="1" applyFill="1" applyBorder="1" applyAlignment="1">
      <alignment/>
    </xf>
    <xf numFmtId="1" fontId="7" fillId="0" borderId="0" xfId="0" applyNumberFormat="1" applyFont="1" applyBorder="1" applyAlignment="1">
      <alignment/>
    </xf>
    <xf numFmtId="9" fontId="3" fillId="0" borderId="0" xfId="22" applyFont="1" applyBorder="1" applyAlignment="1">
      <alignment horizontal="right"/>
    </xf>
    <xf numFmtId="9" fontId="20" fillId="3" borderId="0" xfId="22" applyFont="1" applyFill="1" applyBorder="1" applyAlignment="1">
      <alignment horizontal="right"/>
    </xf>
    <xf numFmtId="1" fontId="18" fillId="2" borderId="20" xfId="0" applyNumberFormat="1" applyFont="1" applyFill="1" applyBorder="1" applyAlignment="1">
      <alignment horizontal="right"/>
    </xf>
    <xf numFmtId="0" fontId="18" fillId="2" borderId="10" xfId="0" applyFont="1" applyFill="1" applyBorder="1" applyAlignment="1">
      <alignment horizontal="center"/>
    </xf>
    <xf numFmtId="2" fontId="12" fillId="0" borderId="12" xfId="0" applyNumberFormat="1" applyFont="1" applyBorder="1" applyAlignment="1">
      <alignment horizontal="right"/>
    </xf>
    <xf numFmtId="9" fontId="34" fillId="0" borderId="0" xfId="22" applyFont="1" applyFill="1" applyBorder="1" applyAlignment="1">
      <alignment/>
    </xf>
    <xf numFmtId="0" fontId="16" fillId="0" borderId="0" xfId="0" applyFont="1" applyBorder="1" applyAlignment="1">
      <alignment/>
    </xf>
    <xf numFmtId="0" fontId="18" fillId="2" borderId="2" xfId="0" applyFont="1" applyFill="1" applyBorder="1" applyAlignment="1">
      <alignment horizontal="center"/>
    </xf>
    <xf numFmtId="2" fontId="12" fillId="0" borderId="0" xfId="0" applyNumberFormat="1" applyFont="1" applyFill="1" applyBorder="1" applyAlignment="1">
      <alignment horizontal="right"/>
    </xf>
    <xf numFmtId="2" fontId="12" fillId="0" borderId="0" xfId="22" applyNumberFormat="1" applyFont="1" applyFill="1" applyBorder="1" applyAlignment="1">
      <alignment horizontal="right"/>
    </xf>
    <xf numFmtId="0" fontId="26" fillId="0" borderId="0" xfId="0" applyFont="1" applyFill="1" applyBorder="1" applyAlignment="1">
      <alignment/>
    </xf>
    <xf numFmtId="0" fontId="25" fillId="0" borderId="0" xfId="0" applyFont="1" applyFill="1" applyBorder="1" applyAlignment="1">
      <alignment horizontal="right"/>
    </xf>
    <xf numFmtId="0" fontId="25" fillId="0" borderId="0" xfId="0" applyFont="1" applyFill="1" applyBorder="1" applyAlignment="1">
      <alignment/>
    </xf>
    <xf numFmtId="1" fontId="12" fillId="0" borderId="21" xfId="0" applyNumberFormat="1" applyFont="1" applyBorder="1" applyAlignment="1">
      <alignment horizontal="right"/>
    </xf>
    <xf numFmtId="1" fontId="3" fillId="0" borderId="22" xfId="0" applyNumberFormat="1" applyFont="1" applyBorder="1" applyAlignment="1">
      <alignment/>
    </xf>
    <xf numFmtId="1" fontId="3" fillId="0" borderId="23" xfId="22" applyNumberFormat="1" applyFont="1" applyBorder="1" applyAlignment="1">
      <alignment horizontal="right"/>
    </xf>
    <xf numFmtId="1" fontId="3" fillId="0" borderId="0" xfId="22" applyNumberFormat="1" applyFont="1" applyBorder="1" applyAlignment="1">
      <alignment horizontal="right"/>
    </xf>
    <xf numFmtId="1" fontId="26" fillId="0" borderId="0" xfId="22" applyNumberFormat="1" applyFont="1" applyFill="1" applyBorder="1" applyAlignment="1">
      <alignment/>
    </xf>
    <xf numFmtId="1" fontId="26" fillId="0" borderId="0" xfId="22" applyNumberFormat="1" applyFont="1" applyFill="1" applyBorder="1" applyAlignment="1">
      <alignment horizontal="center"/>
    </xf>
    <xf numFmtId="1" fontId="20" fillId="0" borderId="0" xfId="22" applyNumberFormat="1" applyFont="1" applyFill="1" applyBorder="1" applyAlignment="1">
      <alignment horizontal="right"/>
    </xf>
    <xf numFmtId="1" fontId="25" fillId="0" borderId="0" xfId="0" applyNumberFormat="1" applyFont="1" applyFill="1" applyBorder="1" applyAlignment="1">
      <alignment horizontal="right"/>
    </xf>
    <xf numFmtId="1" fontId="25" fillId="0" borderId="0" xfId="22" applyNumberFormat="1" applyFont="1" applyFill="1" applyBorder="1" applyAlignment="1">
      <alignment horizontal="right"/>
    </xf>
    <xf numFmtId="1" fontId="3" fillId="0" borderId="0" xfId="0" applyNumberFormat="1" applyFont="1" applyFill="1" applyBorder="1" applyAlignment="1">
      <alignment/>
    </xf>
    <xf numFmtId="1" fontId="3" fillId="0" borderId="0" xfId="22" applyNumberFormat="1" applyFont="1" applyFill="1" applyBorder="1" applyAlignment="1">
      <alignment/>
    </xf>
    <xf numFmtId="1" fontId="3" fillId="0" borderId="0" xfId="22" applyNumberFormat="1" applyFont="1" applyFill="1" applyBorder="1" applyAlignment="1">
      <alignment horizontal="right"/>
    </xf>
    <xf numFmtId="1" fontId="0" fillId="0" borderId="0" xfId="0" applyNumberFormat="1" applyFill="1" applyBorder="1" applyAlignment="1">
      <alignment/>
    </xf>
    <xf numFmtId="1" fontId="0" fillId="0" borderId="0" xfId="22" applyNumberFormat="1" applyFill="1" applyBorder="1" applyAlignment="1">
      <alignment horizontal="right"/>
    </xf>
    <xf numFmtId="1" fontId="0" fillId="0" borderId="0" xfId="22" applyNumberFormat="1" applyBorder="1" applyAlignment="1">
      <alignment horizontal="right"/>
    </xf>
    <xf numFmtId="2" fontId="3" fillId="0" borderId="0" xfId="0" applyNumberFormat="1" applyFont="1" applyBorder="1" applyAlignment="1">
      <alignment/>
    </xf>
    <xf numFmtId="0" fontId="18" fillId="2" borderId="10" xfId="0" applyFont="1" applyFill="1" applyBorder="1" applyAlignment="1">
      <alignment horizontal="center" wrapText="1"/>
    </xf>
    <xf numFmtId="2" fontId="18" fillId="2" borderId="4" xfId="0" applyNumberFormat="1" applyFont="1" applyFill="1" applyBorder="1" applyAlignment="1">
      <alignment horizontal="center"/>
    </xf>
    <xf numFmtId="0" fontId="18" fillId="2" borderId="3" xfId="0" applyFont="1" applyFill="1" applyBorder="1" applyAlignment="1">
      <alignment horizontal="center" wrapText="1"/>
    </xf>
    <xf numFmtId="180" fontId="12" fillId="0" borderId="24" xfId="0" applyNumberFormat="1" applyFont="1" applyBorder="1" applyAlignment="1">
      <alignment/>
    </xf>
    <xf numFmtId="180" fontId="12" fillId="0" borderId="19" xfId="0" applyNumberFormat="1" applyFont="1" applyBorder="1" applyAlignment="1">
      <alignment/>
    </xf>
    <xf numFmtId="9" fontId="12" fillId="0" borderId="25" xfId="0" applyNumberFormat="1" applyFont="1" applyFill="1" applyBorder="1" applyAlignment="1">
      <alignment horizontal="center"/>
    </xf>
    <xf numFmtId="1" fontId="3" fillId="0" borderId="0" xfId="0" applyNumberFormat="1" applyFont="1" applyBorder="1" applyAlignment="1">
      <alignment/>
    </xf>
    <xf numFmtId="1" fontId="12" fillId="0" borderId="0" xfId="0" applyNumberFormat="1" applyFont="1" applyFill="1" applyBorder="1" applyAlignment="1">
      <alignment wrapText="1"/>
    </xf>
    <xf numFmtId="1" fontId="3" fillId="0" borderId="20" xfId="0" applyNumberFormat="1" applyFont="1" applyBorder="1" applyAlignment="1">
      <alignment/>
    </xf>
    <xf numFmtId="1" fontId="12" fillId="0" borderId="20" xfId="0" applyNumberFormat="1" applyFont="1" applyBorder="1" applyAlignment="1">
      <alignment/>
    </xf>
    <xf numFmtId="0" fontId="3" fillId="0" borderId="26" xfId="0" applyFont="1" applyBorder="1" applyAlignment="1">
      <alignment/>
    </xf>
    <xf numFmtId="1" fontId="12" fillId="0" borderId="0" xfId="0" applyNumberFormat="1" applyFont="1" applyBorder="1" applyAlignment="1">
      <alignment horizontal="right"/>
    </xf>
    <xf numFmtId="1" fontId="12" fillId="0" borderId="0" xfId="22" applyNumberFormat="1" applyFont="1" applyBorder="1" applyAlignment="1">
      <alignment horizontal="right"/>
    </xf>
    <xf numFmtId="180" fontId="12" fillId="0" borderId="0" xfId="0" applyNumberFormat="1" applyFont="1" applyFill="1" applyBorder="1" applyAlignment="1">
      <alignment/>
    </xf>
    <xf numFmtId="9" fontId="3" fillId="0" borderId="24" xfId="22" applyFont="1" applyBorder="1" applyAlignment="1">
      <alignment horizontal="right"/>
    </xf>
    <xf numFmtId="9" fontId="12" fillId="0" borderId="24" xfId="22" applyFont="1" applyBorder="1" applyAlignment="1">
      <alignment horizontal="right"/>
    </xf>
    <xf numFmtId="1" fontId="12" fillId="0" borderId="20" xfId="22" applyNumberFormat="1" applyFont="1" applyBorder="1" applyAlignment="1">
      <alignment/>
    </xf>
    <xf numFmtId="9" fontId="12" fillId="0" borderId="24" xfId="22" applyFont="1" applyFill="1" applyBorder="1" applyAlignment="1">
      <alignment/>
    </xf>
    <xf numFmtId="2" fontId="12" fillId="0" borderId="21" xfId="0" applyNumberFormat="1" applyFont="1" applyBorder="1" applyAlignment="1">
      <alignment horizontal="right"/>
    </xf>
    <xf numFmtId="1" fontId="12" fillId="0" borderId="0" xfId="22" applyNumberFormat="1" applyFont="1" applyBorder="1" applyAlignment="1">
      <alignment horizontal="center"/>
    </xf>
    <xf numFmtId="2" fontId="12" fillId="0" borderId="0" xfId="0" applyNumberFormat="1" applyFont="1" applyBorder="1" applyAlignment="1">
      <alignment horizontal="right"/>
    </xf>
    <xf numFmtId="0" fontId="18" fillId="2" borderId="0" xfId="0" applyFont="1" applyFill="1" applyBorder="1" applyAlignment="1">
      <alignment/>
    </xf>
    <xf numFmtId="0" fontId="12" fillId="0" borderId="10" xfId="0" applyFont="1" applyFill="1" applyBorder="1" applyAlignment="1">
      <alignment horizontal="right" wrapText="1"/>
    </xf>
    <xf numFmtId="0" fontId="12" fillId="0" borderId="25" xfId="0" applyFont="1" applyFill="1" applyBorder="1" applyAlignment="1">
      <alignment horizontal="right" wrapText="1"/>
    </xf>
    <xf numFmtId="2" fontId="12" fillId="0" borderId="3" xfId="0" applyNumberFormat="1" applyFont="1" applyBorder="1" applyAlignment="1">
      <alignment horizontal="center"/>
    </xf>
    <xf numFmtId="1" fontId="12" fillId="0" borderId="7" xfId="22" applyNumberFormat="1" applyFont="1" applyBorder="1" applyAlignment="1">
      <alignment horizontal="center"/>
    </xf>
    <xf numFmtId="2" fontId="12" fillId="0" borderId="20" xfId="0" applyNumberFormat="1" applyFont="1" applyBorder="1" applyAlignment="1">
      <alignment horizontal="center"/>
    </xf>
    <xf numFmtId="2" fontId="12" fillId="0" borderId="3" xfId="0" applyNumberFormat="1" applyFont="1" applyBorder="1" applyAlignment="1">
      <alignment horizontal="right"/>
    </xf>
    <xf numFmtId="2" fontId="12" fillId="0" borderId="7" xfId="0" applyNumberFormat="1" applyFont="1" applyBorder="1" applyAlignment="1">
      <alignment horizontal="right"/>
    </xf>
    <xf numFmtId="2" fontId="12" fillId="0" borderId="20" xfId="0" applyNumberFormat="1" applyFont="1" applyBorder="1" applyAlignment="1">
      <alignment horizontal="right"/>
    </xf>
    <xf numFmtId="2" fontId="12" fillId="0" borderId="19" xfId="0" applyNumberFormat="1" applyFont="1" applyBorder="1" applyAlignment="1">
      <alignment horizontal="right"/>
    </xf>
    <xf numFmtId="2" fontId="12" fillId="0" borderId="24" xfId="0" applyNumberFormat="1" applyFont="1" applyBorder="1" applyAlignment="1">
      <alignment horizontal="right"/>
    </xf>
    <xf numFmtId="1" fontId="12" fillId="0" borderId="20" xfId="0" applyNumberFormat="1" applyFont="1" applyBorder="1" applyAlignment="1">
      <alignment horizontal="right"/>
    </xf>
    <xf numFmtId="1" fontId="3" fillId="0" borderId="24" xfId="0" applyNumberFormat="1" applyFont="1" applyBorder="1" applyAlignment="1">
      <alignment/>
    </xf>
    <xf numFmtId="1" fontId="3" fillId="0" borderId="20" xfId="22" applyNumberFormat="1" applyFont="1" applyBorder="1" applyAlignment="1">
      <alignment horizontal="right"/>
    </xf>
    <xf numFmtId="2" fontId="3" fillId="0" borderId="20" xfId="0" applyNumberFormat="1" applyFont="1" applyBorder="1" applyAlignment="1">
      <alignment/>
    </xf>
    <xf numFmtId="0" fontId="16" fillId="2" borderId="3" xfId="0" applyFont="1" applyFill="1" applyBorder="1" applyAlignment="1">
      <alignment/>
    </xf>
    <xf numFmtId="0" fontId="18" fillId="2" borderId="25" xfId="0" applyFont="1" applyFill="1" applyBorder="1" applyAlignment="1">
      <alignment/>
    </xf>
    <xf numFmtId="0" fontId="18" fillId="2" borderId="27" xfId="0" applyFont="1" applyFill="1" applyBorder="1" applyAlignment="1">
      <alignment/>
    </xf>
    <xf numFmtId="2" fontId="3" fillId="0" borderId="0" xfId="22" applyNumberFormat="1" applyFont="1" applyFill="1" applyBorder="1" applyAlignment="1">
      <alignment/>
    </xf>
    <xf numFmtId="2" fontId="3" fillId="0" borderId="20" xfId="0" applyNumberFormat="1" applyFont="1" applyFill="1" applyBorder="1" applyAlignment="1">
      <alignment/>
    </xf>
    <xf numFmtId="2" fontId="3" fillId="0" borderId="26" xfId="0" applyNumberFormat="1" applyFont="1" applyFill="1" applyBorder="1" applyAlignment="1">
      <alignment/>
    </xf>
    <xf numFmtId="2" fontId="3" fillId="0" borderId="28" xfId="22" applyNumberFormat="1" applyFont="1" applyFill="1" applyBorder="1" applyAlignment="1">
      <alignment/>
    </xf>
    <xf numFmtId="0" fontId="25" fillId="2" borderId="2" xfId="0" applyFont="1" applyFill="1" applyBorder="1" applyAlignment="1">
      <alignment horizontal="right"/>
    </xf>
    <xf numFmtId="0" fontId="17" fillId="2" borderId="1" xfId="0" applyFont="1" applyFill="1" applyBorder="1" applyAlignment="1">
      <alignment/>
    </xf>
    <xf numFmtId="0" fontId="18" fillId="2" borderId="20" xfId="0" applyFont="1" applyFill="1" applyBorder="1" applyAlignment="1">
      <alignment/>
    </xf>
    <xf numFmtId="0" fontId="16" fillId="2" borderId="20" xfId="0" applyFont="1" applyFill="1" applyBorder="1" applyAlignment="1">
      <alignment/>
    </xf>
    <xf numFmtId="2" fontId="12" fillId="0" borderId="24" xfId="0" applyNumberFormat="1" applyFont="1" applyBorder="1" applyAlignment="1">
      <alignment/>
    </xf>
    <xf numFmtId="0" fontId="16" fillId="2" borderId="26" xfId="0" applyFont="1" applyFill="1" applyBorder="1" applyAlignment="1">
      <alignment/>
    </xf>
    <xf numFmtId="0" fontId="18" fillId="2" borderId="1" xfId="0" applyFont="1" applyFill="1" applyBorder="1" applyAlignment="1">
      <alignment/>
    </xf>
    <xf numFmtId="1" fontId="12" fillId="0" borderId="0" xfId="15" applyNumberFormat="1" applyFont="1" applyFill="1" applyBorder="1" applyAlignment="1">
      <alignment horizontal="center"/>
    </xf>
    <xf numFmtId="1" fontId="12" fillId="0" borderId="0" xfId="0" applyNumberFormat="1" applyFont="1" applyFill="1" applyBorder="1" applyAlignment="1">
      <alignment horizontal="center"/>
    </xf>
    <xf numFmtId="2" fontId="12" fillId="0" borderId="0" xfId="0" applyNumberFormat="1" applyFont="1" applyFill="1" applyBorder="1" applyAlignment="1">
      <alignment/>
    </xf>
    <xf numFmtId="1" fontId="12" fillId="0" borderId="7" xfId="15" applyNumberFormat="1" applyFont="1" applyFill="1" applyBorder="1" applyAlignment="1">
      <alignment horizontal="center"/>
    </xf>
    <xf numFmtId="1" fontId="12" fillId="0" borderId="19" xfId="22" applyNumberFormat="1" applyFont="1" applyFill="1" applyBorder="1" applyAlignment="1">
      <alignment horizontal="center"/>
    </xf>
    <xf numFmtId="1" fontId="12" fillId="0" borderId="24" xfId="22" applyNumberFormat="1" applyFont="1" applyFill="1" applyBorder="1" applyAlignment="1">
      <alignment horizontal="center"/>
    </xf>
    <xf numFmtId="1" fontId="12" fillId="0" borderId="7" xfId="0" applyNumberFormat="1" applyFont="1" applyFill="1" applyBorder="1" applyAlignment="1">
      <alignment horizontal="center"/>
    </xf>
    <xf numFmtId="9" fontId="12" fillId="0" borderId="19" xfId="22" applyFont="1" applyFill="1" applyBorder="1" applyAlignment="1">
      <alignment horizontal="center"/>
    </xf>
    <xf numFmtId="9" fontId="12" fillId="0" borderId="24" xfId="22" applyFont="1" applyFill="1" applyBorder="1" applyAlignment="1">
      <alignment horizontal="center"/>
    </xf>
    <xf numFmtId="2" fontId="12" fillId="0" borderId="3" xfId="0" applyNumberFormat="1" applyFont="1" applyFill="1" applyBorder="1" applyAlignment="1">
      <alignment/>
    </xf>
    <xf numFmtId="2" fontId="12" fillId="0" borderId="7" xfId="0" applyNumberFormat="1" applyFont="1" applyFill="1" applyBorder="1" applyAlignment="1">
      <alignment/>
    </xf>
    <xf numFmtId="2" fontId="3" fillId="0" borderId="19" xfId="0" applyNumberFormat="1" applyFont="1" applyBorder="1" applyAlignment="1">
      <alignment/>
    </xf>
    <xf numFmtId="2" fontId="12" fillId="0" borderId="20" xfId="0" applyNumberFormat="1" applyFont="1" applyFill="1" applyBorder="1" applyAlignment="1">
      <alignment/>
    </xf>
    <xf numFmtId="2" fontId="3" fillId="0" borderId="24" xfId="0" applyNumberFormat="1" applyFont="1" applyBorder="1" applyAlignment="1">
      <alignment/>
    </xf>
    <xf numFmtId="0" fontId="18" fillId="2" borderId="2" xfId="0" applyFont="1" applyFill="1" applyBorder="1" applyAlignment="1">
      <alignment horizontal="center" vertical="center" wrapText="1"/>
    </xf>
    <xf numFmtId="0" fontId="18" fillId="2" borderId="1" xfId="0" applyFont="1" applyFill="1" applyBorder="1" applyAlignment="1">
      <alignment horizontal="center" vertical="center" wrapText="1"/>
    </xf>
    <xf numFmtId="9" fontId="18" fillId="2" borderId="1" xfId="0" applyNumberFormat="1" applyFont="1" applyFill="1" applyBorder="1" applyAlignment="1">
      <alignment horizontal="center" vertical="center" wrapText="1"/>
    </xf>
    <xf numFmtId="9" fontId="18" fillId="2" borderId="29" xfId="0" applyNumberFormat="1" applyFont="1" applyFill="1" applyBorder="1" applyAlignment="1">
      <alignment horizontal="center" vertical="center" wrapText="1"/>
    </xf>
    <xf numFmtId="9" fontId="18" fillId="2" borderId="30" xfId="0" applyNumberFormat="1" applyFont="1" applyFill="1" applyBorder="1" applyAlignment="1">
      <alignment horizontal="center" vertical="center" wrapText="1"/>
    </xf>
    <xf numFmtId="9" fontId="18" fillId="2" borderId="31" xfId="0" applyNumberFormat="1" applyFont="1" applyFill="1" applyBorder="1" applyAlignment="1">
      <alignment horizontal="center" vertical="center" wrapText="1"/>
    </xf>
    <xf numFmtId="0" fontId="18" fillId="2" borderId="29" xfId="0" applyNumberFormat="1" applyFont="1" applyFill="1" applyBorder="1" applyAlignment="1">
      <alignment horizontal="center" vertical="center" wrapText="1"/>
    </xf>
    <xf numFmtId="0" fontId="18" fillId="2" borderId="30" xfId="0" applyNumberFormat="1" applyFont="1" applyFill="1" applyBorder="1" applyAlignment="1">
      <alignment horizontal="center" vertical="center" wrapText="1"/>
    </xf>
    <xf numFmtId="9" fontId="12" fillId="0" borderId="0" xfId="0" applyNumberFormat="1" applyFont="1" applyBorder="1" applyAlignment="1">
      <alignment horizontal="center"/>
    </xf>
    <xf numFmtId="1" fontId="12" fillId="0" borderId="0" xfId="0" applyNumberFormat="1" applyFont="1" applyBorder="1" applyAlignment="1">
      <alignment/>
    </xf>
    <xf numFmtId="1" fontId="12" fillId="0" borderId="0" xfId="22" applyNumberFormat="1" applyFont="1" applyBorder="1" applyAlignment="1">
      <alignment/>
    </xf>
    <xf numFmtId="1" fontId="31" fillId="0" borderId="0" xfId="0" applyNumberFormat="1" applyFont="1" applyBorder="1" applyAlignment="1">
      <alignment vertical="top"/>
    </xf>
    <xf numFmtId="1" fontId="12" fillId="0" borderId="0" xfId="22" applyNumberFormat="1" applyFont="1" applyFill="1" applyBorder="1" applyAlignment="1">
      <alignment/>
    </xf>
    <xf numFmtId="1" fontId="33" fillId="0" borderId="0" xfId="0" applyNumberFormat="1" applyFont="1" applyBorder="1" applyAlignment="1">
      <alignment/>
    </xf>
    <xf numFmtId="1" fontId="12" fillId="0" borderId="10" xfId="0" applyNumberFormat="1" applyFont="1" applyBorder="1" applyAlignment="1">
      <alignment/>
    </xf>
    <xf numFmtId="1" fontId="12" fillId="0" borderId="25" xfId="0" applyNumberFormat="1" applyFont="1" applyBorder="1" applyAlignment="1">
      <alignment/>
    </xf>
    <xf numFmtId="2" fontId="12" fillId="0" borderId="10" xfId="0" applyNumberFormat="1" applyFont="1" applyBorder="1" applyAlignment="1">
      <alignment/>
    </xf>
    <xf numFmtId="2" fontId="12" fillId="0" borderId="25" xfId="0" applyNumberFormat="1" applyFont="1" applyBorder="1" applyAlignment="1">
      <alignment/>
    </xf>
    <xf numFmtId="2" fontId="12" fillId="0" borderId="27" xfId="0" applyNumberFormat="1" applyFont="1" applyBorder="1" applyAlignment="1">
      <alignment/>
    </xf>
    <xf numFmtId="9" fontId="12" fillId="0" borderId="10" xfId="0" applyNumberFormat="1" applyFont="1" applyFill="1" applyBorder="1" applyAlignment="1">
      <alignment horizontal="center"/>
    </xf>
    <xf numFmtId="9" fontId="12" fillId="0" borderId="3" xfId="0" applyNumberFormat="1" applyFont="1" applyBorder="1" applyAlignment="1">
      <alignment horizontal="center"/>
    </xf>
    <xf numFmtId="9" fontId="12" fillId="0" borderId="7" xfId="0" applyNumberFormat="1" applyFont="1" applyBorder="1" applyAlignment="1">
      <alignment horizontal="center"/>
    </xf>
    <xf numFmtId="9" fontId="12" fillId="0" borderId="19" xfId="0" applyNumberFormat="1" applyFont="1" applyBorder="1" applyAlignment="1">
      <alignment horizontal="center"/>
    </xf>
    <xf numFmtId="9" fontId="12" fillId="0" borderId="20" xfId="0" applyNumberFormat="1" applyFont="1" applyBorder="1" applyAlignment="1">
      <alignment horizontal="center"/>
    </xf>
    <xf numFmtId="9" fontId="12" fillId="0" borderId="24" xfId="0" applyNumberFormat="1" applyFont="1" applyBorder="1" applyAlignment="1">
      <alignment horizontal="center"/>
    </xf>
    <xf numFmtId="1" fontId="12" fillId="0" borderId="3" xfId="0" applyNumberFormat="1" applyFont="1" applyBorder="1" applyAlignment="1">
      <alignment/>
    </xf>
    <xf numFmtId="1" fontId="12" fillId="0" borderId="7" xfId="22" applyNumberFormat="1" applyFont="1" applyBorder="1" applyAlignment="1">
      <alignment/>
    </xf>
    <xf numFmtId="1" fontId="31" fillId="0" borderId="20" xfId="0" applyNumberFormat="1" applyFont="1" applyBorder="1" applyAlignment="1">
      <alignment vertical="top"/>
    </xf>
    <xf numFmtId="1" fontId="12" fillId="0" borderId="20" xfId="0" applyNumberFormat="1" applyFont="1" applyFill="1" applyBorder="1" applyAlignment="1">
      <alignment/>
    </xf>
    <xf numFmtId="1" fontId="33" fillId="0" borderId="20" xfId="0" applyNumberFormat="1" applyFont="1" applyBorder="1" applyAlignment="1">
      <alignment/>
    </xf>
    <xf numFmtId="179" fontId="12" fillId="0" borderId="10" xfId="0" applyNumberFormat="1" applyFont="1" applyBorder="1" applyAlignment="1">
      <alignment/>
    </xf>
    <xf numFmtId="2" fontId="12" fillId="0" borderId="27" xfId="0" applyNumberFormat="1" applyFont="1" applyFill="1" applyBorder="1" applyAlignment="1">
      <alignment/>
    </xf>
    <xf numFmtId="179" fontId="12" fillId="0" borderId="25" xfId="0" applyNumberFormat="1" applyFont="1" applyBorder="1" applyAlignment="1">
      <alignment/>
    </xf>
    <xf numFmtId="2" fontId="18" fillId="2" borderId="10" xfId="22" applyNumberFormat="1" applyFont="1" applyFill="1" applyBorder="1" applyAlignment="1">
      <alignment horizontal="center"/>
    </xf>
    <xf numFmtId="2" fontId="18" fillId="2" borderId="1" xfId="22" applyNumberFormat="1" applyFont="1" applyFill="1" applyBorder="1" applyAlignment="1">
      <alignment/>
    </xf>
    <xf numFmtId="2" fontId="12" fillId="0" borderId="27" xfId="22" applyNumberFormat="1" applyFont="1" applyFill="1" applyBorder="1" applyAlignment="1">
      <alignment/>
    </xf>
    <xf numFmtId="182" fontId="3" fillId="0" borderId="24" xfId="22" applyNumberFormat="1" applyFont="1" applyFill="1" applyBorder="1" applyAlignment="1">
      <alignment horizontal="right"/>
    </xf>
    <xf numFmtId="182" fontId="3" fillId="0" borderId="32" xfId="22" applyNumberFormat="1" applyFont="1" applyFill="1" applyBorder="1" applyAlignment="1">
      <alignment horizontal="right"/>
    </xf>
    <xf numFmtId="0" fontId="12" fillId="0" borderId="7" xfId="0" applyFont="1" applyBorder="1" applyAlignment="1">
      <alignment/>
    </xf>
    <xf numFmtId="9" fontId="18" fillId="2" borderId="6" xfId="22" applyFont="1" applyFill="1" applyBorder="1" applyAlignment="1">
      <alignment horizontal="center"/>
    </xf>
    <xf numFmtId="1" fontId="18" fillId="2" borderId="4" xfId="0" applyNumberFormat="1" applyFont="1" applyFill="1" applyBorder="1" applyAlignment="1">
      <alignment horizontal="center"/>
    </xf>
    <xf numFmtId="1" fontId="18" fillId="2" borderId="5" xfId="0" applyNumberFormat="1" applyFont="1" applyFill="1" applyBorder="1" applyAlignment="1">
      <alignment horizontal="center"/>
    </xf>
    <xf numFmtId="9" fontId="3" fillId="0" borderId="19" xfId="22" applyFont="1" applyBorder="1" applyAlignment="1">
      <alignment horizontal="right"/>
    </xf>
    <xf numFmtId="0" fontId="12" fillId="0" borderId="3" xfId="0" applyFont="1" applyBorder="1" applyAlignment="1">
      <alignment/>
    </xf>
    <xf numFmtId="0" fontId="12" fillId="0" borderId="20" xfId="0" applyFont="1" applyBorder="1" applyAlignment="1">
      <alignment/>
    </xf>
    <xf numFmtId="2" fontId="3" fillId="0" borderId="3" xfId="0" applyNumberFormat="1" applyFont="1" applyBorder="1" applyAlignment="1">
      <alignment/>
    </xf>
    <xf numFmtId="2" fontId="8" fillId="0" borderId="0" xfId="0" applyNumberFormat="1" applyFont="1" applyAlignment="1">
      <alignment/>
    </xf>
    <xf numFmtId="0" fontId="35" fillId="0" borderId="0" xfId="0" applyFont="1" applyBorder="1" applyAlignment="1">
      <alignment/>
    </xf>
    <xf numFmtId="0" fontId="18" fillId="2" borderId="17" xfId="0" applyFont="1" applyFill="1" applyBorder="1" applyAlignment="1">
      <alignment/>
    </xf>
    <xf numFmtId="0" fontId="3" fillId="0" borderId="7" xfId="0" applyFont="1" applyBorder="1" applyAlignment="1">
      <alignment/>
    </xf>
    <xf numFmtId="0" fontId="12" fillId="0" borderId="3" xfId="0" applyFont="1" applyFill="1" applyBorder="1" applyAlignment="1">
      <alignment/>
    </xf>
    <xf numFmtId="0" fontId="18" fillId="2" borderId="20" xfId="0" applyFont="1" applyFill="1" applyBorder="1" applyAlignment="1">
      <alignment horizontal="left"/>
    </xf>
    <xf numFmtId="0" fontId="12" fillId="0" borderId="20" xfId="0" applyFont="1" applyFill="1" applyBorder="1" applyAlignment="1">
      <alignment/>
    </xf>
    <xf numFmtId="0" fontId="3" fillId="0" borderId="24" xfId="0" applyFont="1" applyBorder="1" applyAlignment="1">
      <alignment/>
    </xf>
    <xf numFmtId="180" fontId="12" fillId="0" borderId="7" xfId="0" applyNumberFormat="1" applyFont="1" applyFill="1" applyBorder="1" applyAlignment="1">
      <alignment horizontal="center"/>
    </xf>
    <xf numFmtId="180" fontId="12" fillId="0" borderId="0" xfId="0" applyNumberFormat="1" applyFont="1" applyFill="1" applyBorder="1" applyAlignment="1">
      <alignment horizontal="center"/>
    </xf>
    <xf numFmtId="1" fontId="12" fillId="0" borderId="3" xfId="22" applyNumberFormat="1" applyFont="1" applyFill="1" applyBorder="1" applyAlignment="1">
      <alignment horizontal="center"/>
    </xf>
    <xf numFmtId="1" fontId="12" fillId="0" borderId="20" xfId="22" applyNumberFormat="1" applyFont="1" applyFill="1" applyBorder="1" applyAlignment="1">
      <alignment horizontal="center"/>
    </xf>
    <xf numFmtId="9" fontId="18" fillId="2" borderId="6" xfId="22" applyFont="1" applyFill="1" applyBorder="1" applyAlignment="1">
      <alignment/>
    </xf>
    <xf numFmtId="0" fontId="18" fillId="2" borderId="6" xfId="0" applyFont="1" applyFill="1" applyBorder="1" applyAlignment="1">
      <alignment/>
    </xf>
    <xf numFmtId="1" fontId="3" fillId="0" borderId="3" xfId="0" applyNumberFormat="1" applyFont="1" applyBorder="1" applyAlignment="1">
      <alignment/>
    </xf>
    <xf numFmtId="1" fontId="3" fillId="0" borderId="7" xfId="0" applyNumberFormat="1" applyFont="1" applyBorder="1" applyAlignment="1">
      <alignment/>
    </xf>
    <xf numFmtId="1" fontId="3" fillId="0" borderId="7" xfId="0" applyNumberFormat="1" applyFont="1" applyBorder="1" applyAlignment="1">
      <alignment horizontal="right"/>
    </xf>
    <xf numFmtId="1" fontId="12" fillId="0" borderId="20" xfId="0" applyNumberFormat="1" applyFont="1" applyFill="1" applyBorder="1" applyAlignment="1">
      <alignment wrapText="1"/>
    </xf>
    <xf numFmtId="0" fontId="12" fillId="0" borderId="25" xfId="0" applyFont="1" applyBorder="1" applyAlignment="1">
      <alignment/>
    </xf>
    <xf numFmtId="2" fontId="12" fillId="0" borderId="12" xfId="0" applyNumberFormat="1" applyFont="1" applyBorder="1" applyAlignment="1">
      <alignment/>
    </xf>
    <xf numFmtId="0" fontId="12" fillId="0" borderId="3" xfId="0" applyFont="1" applyFill="1" applyBorder="1" applyAlignment="1">
      <alignment horizontal="right" wrapText="1"/>
    </xf>
    <xf numFmtId="0" fontId="12" fillId="0" borderId="20" xfId="0" applyFont="1" applyFill="1" applyBorder="1" applyAlignment="1">
      <alignment horizontal="right" wrapText="1"/>
    </xf>
    <xf numFmtId="15" fontId="18" fillId="3" borderId="0" xfId="0" applyNumberFormat="1" applyFont="1" applyFill="1" applyBorder="1" applyAlignment="1">
      <alignment horizontal="left"/>
    </xf>
    <xf numFmtId="1" fontId="12" fillId="3" borderId="0" xfId="22" applyNumberFormat="1" applyFont="1" applyFill="1" applyBorder="1" applyAlignment="1">
      <alignment horizontal="left"/>
    </xf>
    <xf numFmtId="2" fontId="12" fillId="3" borderId="0" xfId="22" applyNumberFormat="1" applyFont="1" applyFill="1" applyBorder="1" applyAlignment="1">
      <alignment horizontal="left"/>
    </xf>
    <xf numFmtId="1" fontId="12" fillId="3" borderId="0" xfId="22" applyNumberFormat="1" applyFont="1" applyFill="1" applyBorder="1" applyAlignment="1">
      <alignment/>
    </xf>
    <xf numFmtId="2" fontId="12" fillId="3" borderId="0" xfId="22" applyNumberFormat="1" applyFont="1" applyFill="1" applyBorder="1" applyAlignment="1">
      <alignment/>
    </xf>
    <xf numFmtId="0" fontId="12" fillId="3" borderId="0" xfId="0" applyFont="1" applyFill="1" applyBorder="1" applyAlignment="1">
      <alignment/>
    </xf>
    <xf numFmtId="0" fontId="12" fillId="3" borderId="0" xfId="0" applyFont="1" applyFill="1" applyBorder="1" applyAlignment="1">
      <alignment horizontal="center"/>
    </xf>
    <xf numFmtId="2" fontId="12" fillId="3" borderId="0" xfId="22" applyNumberFormat="1" applyFont="1" applyFill="1" applyBorder="1" applyAlignment="1">
      <alignment horizontal="center"/>
    </xf>
    <xf numFmtId="0" fontId="12" fillId="0" borderId="0" xfId="0" applyFont="1" applyFill="1" applyAlignment="1">
      <alignment/>
    </xf>
    <xf numFmtId="15" fontId="18" fillId="2" borderId="1" xfId="0" applyNumberFormat="1" applyFont="1" applyFill="1" applyBorder="1" applyAlignment="1">
      <alignment horizontal="center"/>
    </xf>
    <xf numFmtId="0" fontId="16" fillId="0" borderId="0" xfId="0" applyFont="1" applyAlignment="1">
      <alignment/>
    </xf>
    <xf numFmtId="15" fontId="18" fillId="2" borderId="3" xfId="0" applyNumberFormat="1" applyFont="1" applyFill="1" applyBorder="1" applyAlignment="1">
      <alignment horizontal="center"/>
    </xf>
    <xf numFmtId="2" fontId="18" fillId="2" borderId="6" xfId="22" applyNumberFormat="1" applyFont="1" applyFill="1" applyBorder="1" applyAlignment="1">
      <alignment horizontal="center"/>
    </xf>
    <xf numFmtId="9" fontId="18" fillId="2" borderId="7" xfId="22" applyFont="1" applyFill="1" applyBorder="1" applyAlignment="1">
      <alignment horizontal="center"/>
    </xf>
    <xf numFmtId="9" fontId="12" fillId="0" borderId="24" xfId="22" applyFont="1" applyBorder="1" applyAlignment="1">
      <alignment/>
    </xf>
    <xf numFmtId="9" fontId="12" fillId="0" borderId="0" xfId="22" applyFont="1" applyBorder="1" applyAlignment="1">
      <alignment/>
    </xf>
    <xf numFmtId="2" fontId="12" fillId="0" borderId="7" xfId="0" applyNumberFormat="1" applyFont="1" applyFill="1" applyBorder="1" applyAlignment="1">
      <alignment horizontal="right"/>
    </xf>
    <xf numFmtId="2" fontId="12" fillId="0" borderId="19" xfId="22" applyNumberFormat="1" applyFont="1" applyFill="1" applyBorder="1" applyAlignment="1">
      <alignment horizontal="right"/>
    </xf>
    <xf numFmtId="2" fontId="12" fillId="0" borderId="24" xfId="22" applyNumberFormat="1" applyFont="1" applyFill="1" applyBorder="1" applyAlignment="1">
      <alignment horizontal="right"/>
    </xf>
    <xf numFmtId="0" fontId="12" fillId="0" borderId="0" xfId="21" applyFont="1" applyBorder="1">
      <alignment/>
      <protection/>
    </xf>
    <xf numFmtId="15" fontId="16" fillId="0" borderId="0" xfId="0" applyNumberFormat="1" applyFont="1" applyAlignment="1">
      <alignment/>
    </xf>
    <xf numFmtId="1" fontId="12" fillId="0" borderId="21" xfId="22" applyNumberFormat="1" applyFont="1" applyBorder="1" applyAlignment="1">
      <alignment/>
    </xf>
    <xf numFmtId="2" fontId="12" fillId="0" borderId="23" xfId="22" applyNumberFormat="1" applyFont="1" applyBorder="1" applyAlignment="1">
      <alignment/>
    </xf>
    <xf numFmtId="0" fontId="12" fillId="0" borderId="33" xfId="0" applyFont="1" applyBorder="1" applyAlignment="1">
      <alignment/>
    </xf>
    <xf numFmtId="1" fontId="12" fillId="0" borderId="0" xfId="22" applyNumberFormat="1" applyFont="1" applyAlignment="1">
      <alignment/>
    </xf>
    <xf numFmtId="1" fontId="18" fillId="2" borderId="4" xfId="22" applyNumberFormat="1" applyFont="1" applyFill="1" applyBorder="1" applyAlignment="1">
      <alignment horizontal="center"/>
    </xf>
    <xf numFmtId="1" fontId="12" fillId="0" borderId="3" xfId="22" applyNumberFormat="1" applyFont="1" applyBorder="1" applyAlignment="1">
      <alignment/>
    </xf>
    <xf numFmtId="9" fontId="12" fillId="0" borderId="19" xfId="22" applyFont="1" applyBorder="1" applyAlignment="1">
      <alignment/>
    </xf>
    <xf numFmtId="1" fontId="12" fillId="0" borderId="20" xfId="22" applyNumberFormat="1" applyFont="1" applyFill="1" applyBorder="1" applyAlignment="1">
      <alignment wrapText="1"/>
    </xf>
    <xf numFmtId="9" fontId="12" fillId="0" borderId="7" xfId="22" applyFont="1" applyBorder="1" applyAlignment="1">
      <alignment/>
    </xf>
    <xf numFmtId="1" fontId="3" fillId="0" borderId="20" xfId="0" applyNumberFormat="1" applyFont="1" applyBorder="1" applyAlignment="1">
      <alignment/>
    </xf>
    <xf numFmtId="1" fontId="3" fillId="0" borderId="3" xfId="0" applyNumberFormat="1" applyFont="1" applyBorder="1" applyAlignment="1">
      <alignment/>
    </xf>
    <xf numFmtId="2" fontId="3" fillId="0" borderId="7" xfId="0" applyNumberFormat="1" applyFont="1" applyBorder="1" applyAlignment="1">
      <alignment/>
    </xf>
    <xf numFmtId="15" fontId="18" fillId="2" borderId="10" xfId="0" applyNumberFormat="1" applyFont="1" applyFill="1" applyBorder="1" applyAlignment="1">
      <alignment/>
    </xf>
    <xf numFmtId="15" fontId="18" fillId="2" borderId="25" xfId="0" applyNumberFormat="1" applyFont="1" applyFill="1" applyBorder="1" applyAlignment="1">
      <alignment/>
    </xf>
    <xf numFmtId="15" fontId="18" fillId="2" borderId="27" xfId="0" applyNumberFormat="1" applyFont="1" applyFill="1" applyBorder="1" applyAlignment="1">
      <alignment/>
    </xf>
    <xf numFmtId="9" fontId="12" fillId="0" borderId="24" xfId="22" applyFont="1" applyFill="1" applyBorder="1" applyAlignment="1">
      <alignment wrapText="1"/>
    </xf>
    <xf numFmtId="1" fontId="18" fillId="2" borderId="17" xfId="0" applyNumberFormat="1" applyFont="1" applyFill="1" applyBorder="1" applyAlignment="1">
      <alignment horizontal="center"/>
    </xf>
    <xf numFmtId="1" fontId="18" fillId="2" borderId="6" xfId="22" applyNumberFormat="1" applyFont="1" applyFill="1" applyBorder="1" applyAlignment="1">
      <alignment horizontal="center"/>
    </xf>
    <xf numFmtId="1" fontId="12" fillId="0" borderId="3" xfId="0" applyNumberFormat="1" applyFont="1" applyBorder="1" applyAlignment="1">
      <alignment horizontal="right"/>
    </xf>
    <xf numFmtId="1" fontId="3" fillId="0" borderId="3" xfId="22" applyNumberFormat="1" applyFont="1" applyBorder="1" applyAlignment="1">
      <alignment horizontal="right"/>
    </xf>
    <xf numFmtId="1" fontId="3" fillId="0" borderId="24" xfId="22" applyNumberFormat="1" applyFont="1" applyBorder="1" applyAlignment="1">
      <alignment horizontal="right"/>
    </xf>
    <xf numFmtId="0" fontId="12" fillId="0" borderId="10" xfId="0" applyFont="1" applyBorder="1" applyAlignment="1">
      <alignment/>
    </xf>
    <xf numFmtId="10" fontId="12" fillId="0" borderId="0" xfId="22" applyNumberFormat="1" applyFont="1" applyBorder="1" applyAlignment="1">
      <alignment/>
    </xf>
    <xf numFmtId="10" fontId="12" fillId="0" borderId="7" xfId="22" applyNumberFormat="1" applyFont="1" applyBorder="1" applyAlignment="1">
      <alignment/>
    </xf>
    <xf numFmtId="0" fontId="18" fillId="2" borderId="10" xfId="0" applyFont="1" applyFill="1" applyBorder="1" applyAlignment="1">
      <alignment/>
    </xf>
    <xf numFmtId="0" fontId="18" fillId="2" borderId="19" xfId="0" applyFont="1" applyFill="1" applyBorder="1" applyAlignment="1">
      <alignment horizontal="center"/>
    </xf>
    <xf numFmtId="182" fontId="3" fillId="0" borderId="24" xfId="22" applyNumberFormat="1" applyFont="1" applyBorder="1" applyAlignment="1">
      <alignment horizontal="right"/>
    </xf>
    <xf numFmtId="0" fontId="25" fillId="2" borderId="3" xfId="0" applyFont="1" applyFill="1" applyBorder="1" applyAlignment="1">
      <alignment/>
    </xf>
    <xf numFmtId="0" fontId="26" fillId="2" borderId="20" xfId="0" applyFont="1" applyFill="1" applyBorder="1" applyAlignment="1">
      <alignment/>
    </xf>
    <xf numFmtId="0" fontId="25" fillId="2" borderId="20" xfId="0" applyFont="1" applyFill="1" applyBorder="1" applyAlignment="1">
      <alignment/>
    </xf>
    <xf numFmtId="0" fontId="26" fillId="2" borderId="26" xfId="0" applyFont="1" applyFill="1" applyBorder="1" applyAlignment="1">
      <alignment/>
    </xf>
    <xf numFmtId="1" fontId="25" fillId="2" borderId="7" xfId="0" applyNumberFormat="1" applyFont="1" applyFill="1" applyBorder="1" applyAlignment="1">
      <alignment horizontal="right"/>
    </xf>
    <xf numFmtId="1" fontId="25" fillId="2" borderId="7" xfId="22" applyNumberFormat="1" applyFont="1" applyFill="1" applyBorder="1" applyAlignment="1">
      <alignment horizontal="right"/>
    </xf>
    <xf numFmtId="9" fontId="25" fillId="2" borderId="19" xfId="22" applyFont="1" applyFill="1" applyBorder="1" applyAlignment="1">
      <alignment horizontal="right"/>
    </xf>
    <xf numFmtId="2" fontId="3" fillId="0" borderId="3" xfId="0" applyNumberFormat="1" applyFont="1" applyFill="1" applyBorder="1" applyAlignment="1">
      <alignment/>
    </xf>
    <xf numFmtId="2" fontId="3" fillId="0" borderId="7" xfId="0" applyNumberFormat="1" applyFont="1" applyFill="1" applyBorder="1" applyAlignment="1">
      <alignment/>
    </xf>
    <xf numFmtId="182" fontId="3" fillId="0" borderId="19" xfId="22" applyNumberFormat="1" applyFont="1" applyFill="1" applyBorder="1" applyAlignment="1">
      <alignment horizontal="right"/>
    </xf>
    <xf numFmtId="9" fontId="12" fillId="0" borderId="1" xfId="22" applyFont="1" applyFill="1" applyBorder="1" applyAlignment="1">
      <alignment/>
    </xf>
    <xf numFmtId="1" fontId="12" fillId="0" borderId="24" xfId="0" applyNumberFormat="1" applyFont="1" applyBorder="1" applyAlignment="1">
      <alignment horizontal="center"/>
    </xf>
    <xf numFmtId="0" fontId="36" fillId="0" borderId="0" xfId="0" applyFont="1" applyAlignment="1">
      <alignment/>
    </xf>
    <xf numFmtId="2" fontId="36" fillId="0" borderId="0" xfId="22" applyNumberFormat="1" applyFont="1" applyAlignment="1">
      <alignment horizontal="right"/>
    </xf>
    <xf numFmtId="9" fontId="36" fillId="0" borderId="0" xfId="22" applyFont="1" applyAlignment="1">
      <alignment/>
    </xf>
    <xf numFmtId="9" fontId="3" fillId="0" borderId="7" xfId="22" applyFont="1" applyBorder="1" applyAlignment="1">
      <alignment horizontal="right"/>
    </xf>
    <xf numFmtId="9" fontId="8" fillId="0" borderId="0" xfId="22" applyFont="1" applyBorder="1" applyAlignment="1">
      <alignment horizontal="right"/>
    </xf>
    <xf numFmtId="1" fontId="12" fillId="0" borderId="19" xfId="0" applyNumberFormat="1" applyFont="1" applyBorder="1" applyAlignment="1">
      <alignment/>
    </xf>
    <xf numFmtId="1" fontId="12" fillId="0" borderId="24" xfId="0" applyNumberFormat="1" applyFont="1" applyFill="1" applyBorder="1" applyAlignment="1">
      <alignment wrapText="1"/>
    </xf>
    <xf numFmtId="1" fontId="12" fillId="0" borderId="24" xfId="0" applyNumberFormat="1" applyFont="1" applyBorder="1" applyAlignment="1">
      <alignment/>
    </xf>
    <xf numFmtId="1" fontId="12" fillId="0" borderId="24" xfId="0" applyNumberFormat="1" applyFont="1" applyBorder="1" applyAlignment="1">
      <alignment horizontal="right"/>
    </xf>
    <xf numFmtId="0" fontId="0" fillId="0" borderId="0" xfId="0" applyFill="1" applyAlignment="1">
      <alignment/>
    </xf>
    <xf numFmtId="178" fontId="17" fillId="2" borderId="0" xfId="15" applyNumberFormat="1" applyFont="1" applyFill="1" applyAlignment="1">
      <alignment/>
    </xf>
    <xf numFmtId="0" fontId="17" fillId="2" borderId="0" xfId="0" applyFont="1" applyFill="1" applyAlignment="1">
      <alignment/>
    </xf>
    <xf numFmtId="0" fontId="13" fillId="0" borderId="0" xfId="0" applyFont="1" applyFill="1" applyAlignment="1">
      <alignment/>
    </xf>
    <xf numFmtId="178" fontId="12" fillId="0" borderId="0" xfId="15" applyNumberFormat="1" applyFont="1" applyFill="1" applyAlignment="1">
      <alignment/>
    </xf>
    <xf numFmtId="9" fontId="12" fillId="0" borderId="0" xfId="22" applyFont="1" applyFill="1" applyAlignment="1">
      <alignment/>
    </xf>
    <xf numFmtId="9" fontId="17" fillId="2" borderId="0" xfId="22" applyFont="1" applyFill="1" applyAlignment="1">
      <alignment/>
    </xf>
    <xf numFmtId="9" fontId="0" fillId="0" borderId="0" xfId="22" applyFill="1" applyAlignment="1">
      <alignment/>
    </xf>
    <xf numFmtId="180" fontId="12" fillId="0" borderId="20" xfId="0" applyNumberFormat="1" applyFont="1" applyBorder="1" applyAlignment="1">
      <alignment/>
    </xf>
    <xf numFmtId="180" fontId="12" fillId="0" borderId="20" xfId="0" applyNumberFormat="1" applyFont="1" applyFill="1" applyBorder="1" applyAlignment="1">
      <alignment/>
    </xf>
    <xf numFmtId="2" fontId="12" fillId="0" borderId="18" xfId="0" applyNumberFormat="1" applyFont="1" applyBorder="1" applyAlignment="1">
      <alignment horizontal="center"/>
    </xf>
    <xf numFmtId="9" fontId="0" fillId="0" borderId="0" xfId="22" applyBorder="1" applyAlignment="1">
      <alignment/>
    </xf>
    <xf numFmtId="1" fontId="0" fillId="0" borderId="0" xfId="22" applyNumberFormat="1" applyBorder="1" applyAlignment="1">
      <alignment/>
    </xf>
    <xf numFmtId="9" fontId="0" fillId="0" borderId="0" xfId="22" applyBorder="1" applyAlignment="1">
      <alignment horizontal="right"/>
    </xf>
    <xf numFmtId="1" fontId="12" fillId="0" borderId="19" xfId="0" applyNumberFormat="1" applyFont="1" applyBorder="1" applyAlignment="1" quotePrefix="1">
      <alignment horizontal="center"/>
    </xf>
    <xf numFmtId="2" fontId="12" fillId="0" borderId="7" xfId="0" applyNumberFormat="1" applyFont="1" applyBorder="1" applyAlignment="1" quotePrefix="1">
      <alignment horizontal="right"/>
    </xf>
    <xf numFmtId="9" fontId="12" fillId="0" borderId="19" xfId="22" applyFont="1" applyBorder="1" applyAlignment="1" quotePrefix="1">
      <alignment horizontal="right"/>
    </xf>
    <xf numFmtId="1" fontId="12" fillId="0" borderId="25" xfId="0" applyNumberFormat="1" applyFont="1" applyFill="1" applyBorder="1" applyAlignment="1">
      <alignment horizontal="right" wrapText="1"/>
    </xf>
    <xf numFmtId="0" fontId="13" fillId="0" borderId="0" xfId="0" applyFont="1" applyFill="1" applyAlignment="1">
      <alignment/>
    </xf>
    <xf numFmtId="14" fontId="0" fillId="0" borderId="0" xfId="0" applyNumberFormat="1" applyAlignment="1">
      <alignment/>
    </xf>
    <xf numFmtId="0" fontId="37" fillId="0" borderId="0" xfId="0" applyFont="1" applyAlignment="1">
      <alignment horizontal="left"/>
    </xf>
    <xf numFmtId="0" fontId="38" fillId="0" borderId="0" xfId="0" applyFont="1" applyAlignment="1">
      <alignment horizontal="left"/>
    </xf>
    <xf numFmtId="0" fontId="38" fillId="0" borderId="0" xfId="0" applyFont="1" applyAlignment="1">
      <alignment horizontal="center"/>
    </xf>
    <xf numFmtId="1" fontId="12" fillId="0" borderId="0" xfId="0" applyNumberFormat="1" applyFont="1" applyFill="1" applyBorder="1" applyAlignment="1">
      <alignment horizontal="right" wrapText="1"/>
    </xf>
    <xf numFmtId="1" fontId="0" fillId="0" borderId="0" xfId="0" applyNumberFormat="1" applyAlignment="1">
      <alignment/>
    </xf>
    <xf numFmtId="0" fontId="38" fillId="0" borderId="0" xfId="0" applyFont="1" applyAlignment="1">
      <alignment/>
    </xf>
    <xf numFmtId="14" fontId="38" fillId="0" borderId="0" xfId="0" applyNumberFormat="1" applyFont="1" applyAlignment="1">
      <alignment horizontal="center"/>
    </xf>
    <xf numFmtId="0" fontId="16" fillId="2" borderId="5" xfId="0" applyFont="1" applyFill="1" applyBorder="1" applyAlignment="1">
      <alignment horizontal="center"/>
    </xf>
    <xf numFmtId="9" fontId="18" fillId="2" borderId="6" xfId="22" applyFont="1" applyFill="1" applyBorder="1" applyAlignment="1">
      <alignment horizontal="center"/>
    </xf>
    <xf numFmtId="0" fontId="18" fillId="2" borderId="2" xfId="0" applyFont="1" applyFill="1" applyBorder="1" applyAlignment="1">
      <alignment/>
    </xf>
    <xf numFmtId="0" fontId="18" fillId="2" borderId="34" xfId="0" applyFont="1" applyFill="1" applyBorder="1" applyAlignment="1">
      <alignment/>
    </xf>
    <xf numFmtId="0" fontId="18" fillId="2" borderId="35" xfId="0" applyFont="1" applyFill="1" applyBorder="1" applyAlignment="1">
      <alignment/>
    </xf>
    <xf numFmtId="0" fontId="18" fillId="2" borderId="3" xfId="0" applyFont="1" applyFill="1" applyBorder="1" applyAlignment="1">
      <alignment horizontal="center"/>
    </xf>
    <xf numFmtId="0" fontId="19" fillId="2" borderId="19" xfId="0" applyFont="1" applyFill="1" applyBorder="1" applyAlignment="1">
      <alignment/>
    </xf>
    <xf numFmtId="0" fontId="19" fillId="2" borderId="7" xfId="0" applyFont="1" applyFill="1" applyBorder="1" applyAlignment="1">
      <alignment horizontal="center"/>
    </xf>
    <xf numFmtId="0" fontId="15" fillId="3" borderId="26" xfId="0" applyFont="1" applyFill="1" applyBorder="1" applyAlignment="1">
      <alignment horizontal="center"/>
    </xf>
    <xf numFmtId="0" fontId="15" fillId="3" borderId="28" xfId="0" applyFont="1" applyFill="1" applyBorder="1" applyAlignment="1">
      <alignment horizontal="center"/>
    </xf>
    <xf numFmtId="0" fontId="15" fillId="3" borderId="2" xfId="0" applyFont="1" applyFill="1" applyBorder="1" applyAlignment="1">
      <alignment horizontal="center"/>
    </xf>
    <xf numFmtId="0" fontId="15" fillId="3" borderId="34" xfId="0" applyFont="1" applyFill="1" applyBorder="1" applyAlignment="1">
      <alignment horizontal="center"/>
    </xf>
    <xf numFmtId="0" fontId="18" fillId="2" borderId="36" xfId="0" applyFont="1" applyFill="1" applyBorder="1" applyAlignment="1">
      <alignment wrapText="1"/>
    </xf>
    <xf numFmtId="0" fontId="19" fillId="2" borderId="37" xfId="0" applyFont="1" applyFill="1" applyBorder="1" applyAlignment="1">
      <alignment/>
    </xf>
    <xf numFmtId="0" fontId="15" fillId="3" borderId="9" xfId="0" applyFont="1" applyFill="1" applyBorder="1" applyAlignment="1">
      <alignment horizontal="left"/>
    </xf>
    <xf numFmtId="9" fontId="15" fillId="3" borderId="9" xfId="22" applyFont="1" applyFill="1" applyBorder="1" applyAlignment="1">
      <alignment horizontal="left"/>
    </xf>
    <xf numFmtId="0" fontId="17" fillId="2" borderId="11" xfId="0" applyFont="1" applyFill="1" applyBorder="1" applyAlignment="1">
      <alignment horizontal="center"/>
    </xf>
    <xf numFmtId="0" fontId="18" fillId="2" borderId="4" xfId="0" applyFont="1" applyFill="1" applyBorder="1" applyAlignment="1">
      <alignment horizontal="center"/>
    </xf>
    <xf numFmtId="0" fontId="29" fillId="2" borderId="6" xfId="0" applyFont="1" applyFill="1" applyBorder="1" applyAlignment="1">
      <alignment horizontal="center"/>
    </xf>
    <xf numFmtId="0" fontId="17" fillId="2" borderId="4" xfId="0" applyFont="1" applyFill="1" applyBorder="1" applyAlignment="1">
      <alignment horizontal="center"/>
    </xf>
    <xf numFmtId="0" fontId="17" fillId="2" borderId="5" xfId="0" applyFont="1" applyFill="1" applyBorder="1" applyAlignment="1">
      <alignment horizontal="center"/>
    </xf>
    <xf numFmtId="9" fontId="17" fillId="2" borderId="6" xfId="22" applyFont="1" applyFill="1" applyBorder="1" applyAlignment="1">
      <alignment horizontal="center"/>
    </xf>
    <xf numFmtId="0" fontId="18" fillId="2" borderId="5" xfId="0" applyFont="1" applyFill="1" applyBorder="1" applyAlignment="1">
      <alignment horizontal="center"/>
    </xf>
    <xf numFmtId="9" fontId="16" fillId="2" borderId="6" xfId="22" applyFont="1" applyFill="1" applyBorder="1" applyAlignment="1">
      <alignment horizontal="center"/>
    </xf>
    <xf numFmtId="2" fontId="18" fillId="2" borderId="3" xfId="22" applyNumberFormat="1" applyFont="1" applyFill="1" applyBorder="1" applyAlignment="1">
      <alignment horizontal="center"/>
    </xf>
    <xf numFmtId="2" fontId="18" fillId="2" borderId="7" xfId="22" applyNumberFormat="1" applyFont="1" applyFill="1" applyBorder="1" applyAlignment="1">
      <alignment horizontal="center"/>
    </xf>
    <xf numFmtId="2" fontId="16" fillId="2" borderId="7" xfId="22" applyNumberFormat="1" applyFont="1" applyFill="1" applyBorder="1" applyAlignment="1">
      <alignment horizontal="center"/>
    </xf>
    <xf numFmtId="1" fontId="18" fillId="2" borderId="3" xfId="0" applyNumberFormat="1" applyFont="1" applyFill="1" applyBorder="1" applyAlignment="1">
      <alignment horizontal="center"/>
    </xf>
    <xf numFmtId="0" fontId="16" fillId="2" borderId="7" xfId="0" applyFont="1" applyFill="1" applyBorder="1" applyAlignment="1">
      <alignment horizontal="center"/>
    </xf>
    <xf numFmtId="9" fontId="16" fillId="2" borderId="19" xfId="22" applyFont="1" applyFill="1" applyBorder="1" applyAlignment="1">
      <alignment horizontal="center"/>
    </xf>
    <xf numFmtId="1" fontId="17" fillId="2" borderId="3" xfId="0" applyNumberFormat="1" applyFont="1" applyFill="1" applyBorder="1" applyAlignment="1">
      <alignment horizontal="center"/>
    </xf>
    <xf numFmtId="1" fontId="17" fillId="2" borderId="7" xfId="0" applyNumberFormat="1" applyFont="1" applyFill="1" applyBorder="1" applyAlignment="1">
      <alignment horizontal="center"/>
    </xf>
    <xf numFmtId="1" fontId="17" fillId="2" borderId="19" xfId="0" applyNumberFormat="1" applyFont="1" applyFill="1" applyBorder="1" applyAlignment="1">
      <alignment horizontal="center"/>
    </xf>
    <xf numFmtId="0" fontId="15" fillId="3" borderId="35" xfId="0" applyFont="1" applyFill="1" applyBorder="1" applyAlignment="1">
      <alignment horizontal="center"/>
    </xf>
    <xf numFmtId="0" fontId="18" fillId="3" borderId="26" xfId="0" applyFont="1" applyFill="1" applyBorder="1" applyAlignment="1">
      <alignment horizontal="center"/>
    </xf>
    <xf numFmtId="0" fontId="18" fillId="3" borderId="28" xfId="0" applyFont="1" applyFill="1" applyBorder="1" applyAlignment="1">
      <alignment horizontal="center"/>
    </xf>
    <xf numFmtId="0" fontId="21" fillId="3" borderId="2" xfId="0" applyFont="1" applyFill="1" applyBorder="1" applyAlignment="1">
      <alignment horizontal="left" wrapText="1"/>
    </xf>
    <xf numFmtId="0" fontId="0" fillId="0" borderId="34" xfId="0" applyBorder="1" applyAlignment="1">
      <alignment/>
    </xf>
    <xf numFmtId="0" fontId="0" fillId="0" borderId="35" xfId="0" applyBorder="1" applyAlignment="1">
      <alignment/>
    </xf>
    <xf numFmtId="0" fontId="15" fillId="3" borderId="32" xfId="0" applyFont="1" applyFill="1" applyBorder="1" applyAlignment="1">
      <alignment horizontal="center"/>
    </xf>
    <xf numFmtId="0" fontId="18" fillId="2" borderId="8" xfId="0" applyFont="1" applyFill="1" applyBorder="1" applyAlignment="1">
      <alignment horizontal="center" wrapText="1"/>
    </xf>
    <xf numFmtId="0" fontId="18" fillId="2" borderId="5" xfId="0" applyFont="1" applyFill="1" applyBorder="1" applyAlignment="1">
      <alignment horizontal="center" wrapText="1"/>
    </xf>
    <xf numFmtId="0" fontId="18" fillId="2" borderId="6" xfId="0" applyFont="1" applyFill="1" applyBorder="1" applyAlignment="1">
      <alignment horizontal="center" wrapText="1"/>
    </xf>
    <xf numFmtId="0" fontId="18" fillId="2" borderId="38" xfId="0" applyFont="1" applyFill="1" applyBorder="1" applyAlignment="1">
      <alignment horizontal="left" wrapText="1"/>
    </xf>
    <xf numFmtId="0" fontId="18" fillId="2" borderId="39" xfId="0" applyFont="1" applyFill="1" applyBorder="1" applyAlignment="1">
      <alignment horizontal="left"/>
    </xf>
    <xf numFmtId="0" fontId="18" fillId="2" borderId="36" xfId="0" applyFont="1" applyFill="1" applyBorder="1" applyAlignment="1">
      <alignment horizontal="center" wrapText="1"/>
    </xf>
    <xf numFmtId="0" fontId="18" fillId="2" borderId="40" xfId="0" applyFont="1" applyFill="1" applyBorder="1" applyAlignment="1">
      <alignment horizontal="center"/>
    </xf>
    <xf numFmtId="1" fontId="18" fillId="2" borderId="36" xfId="0" applyNumberFormat="1" applyFont="1" applyFill="1" applyBorder="1" applyAlignment="1">
      <alignment horizontal="center" wrapText="1"/>
    </xf>
    <xf numFmtId="0" fontId="16" fillId="2" borderId="40" xfId="0" applyFont="1" applyFill="1" applyBorder="1" applyAlignment="1">
      <alignment wrapText="1"/>
    </xf>
    <xf numFmtId="0" fontId="18" fillId="2" borderId="29" xfId="0" applyFont="1" applyFill="1" applyBorder="1" applyAlignment="1">
      <alignment horizontal="center" wrapText="1"/>
    </xf>
    <xf numFmtId="0" fontId="18" fillId="2" borderId="30" xfId="0" applyFont="1" applyFill="1" applyBorder="1" applyAlignment="1">
      <alignment horizontal="center" wrapText="1"/>
    </xf>
    <xf numFmtId="0" fontId="18" fillId="2" borderId="31" xfId="0" applyFont="1" applyFill="1" applyBorder="1" applyAlignment="1">
      <alignment horizontal="center" wrapText="1"/>
    </xf>
    <xf numFmtId="0" fontId="18" fillId="2" borderId="7" xfId="0" applyFont="1" applyFill="1" applyBorder="1" applyAlignment="1">
      <alignment horizontal="center" wrapText="1"/>
    </xf>
    <xf numFmtId="0" fontId="18" fillId="3" borderId="33" xfId="0" applyFont="1" applyFill="1" applyBorder="1" applyAlignment="1">
      <alignment horizontal="center"/>
    </xf>
    <xf numFmtId="0" fontId="18" fillId="3" borderId="0" xfId="0" applyFont="1" applyFill="1" applyAlignment="1">
      <alignment horizontal="center"/>
    </xf>
  </cellXfs>
  <cellStyles count="9">
    <cellStyle name="Normal" xfId="0"/>
    <cellStyle name="Comma" xfId="15"/>
    <cellStyle name="Comma [0]" xfId="16"/>
    <cellStyle name="Currency" xfId="17"/>
    <cellStyle name="Currency [0]" xfId="18"/>
    <cellStyle name="Followed Hyperlink" xfId="19"/>
    <cellStyle name="Hyperlink" xfId="20"/>
    <cellStyle name="Normal_Volume"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1.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2.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N197"/>
  <sheetViews>
    <sheetView tabSelected="1" workbookViewId="0" topLeftCell="A1">
      <pane xSplit="1" ySplit="3" topLeftCell="B151" activePane="bottomRight" state="frozen"/>
      <selection pane="topLeft" activeCell="E255" sqref="E255"/>
      <selection pane="topRight" activeCell="E255" sqref="E255"/>
      <selection pane="bottomLeft" activeCell="E255" sqref="E255"/>
      <selection pane="bottomRight" activeCell="L208" sqref="L208"/>
    </sheetView>
  </sheetViews>
  <sheetFormatPr defaultColWidth="9.140625" defaultRowHeight="12.75"/>
  <cols>
    <col min="1" max="1" width="12.57421875" style="7" customWidth="1"/>
    <col min="2" max="2" width="9.8515625" style="7" customWidth="1"/>
    <col min="3" max="3" width="8.8515625" style="7" customWidth="1"/>
    <col min="4" max="4" width="8.28125" style="7" customWidth="1"/>
    <col min="5" max="5" width="7.8515625" style="9" customWidth="1"/>
    <col min="6" max="6" width="8.140625" style="7" customWidth="1"/>
    <col min="7" max="7" width="9.421875" style="11" customWidth="1"/>
    <col min="8" max="8" width="8.140625" style="11" customWidth="1"/>
    <col min="9" max="9" width="8.57421875" style="12" customWidth="1"/>
    <col min="10" max="10" width="8.28125" style="12" bestFit="1" customWidth="1"/>
    <col min="11" max="16384" width="9.140625" style="7" customWidth="1"/>
  </cols>
  <sheetData>
    <row r="1" spans="1:11" ht="21.75" thickBot="1">
      <c r="A1" s="392" t="s">
        <v>417</v>
      </c>
      <c r="B1" s="393"/>
      <c r="C1" s="393"/>
      <c r="D1" s="393"/>
      <c r="E1" s="393"/>
      <c r="F1" s="393"/>
      <c r="G1" s="393"/>
      <c r="H1" s="393"/>
      <c r="I1" s="393"/>
      <c r="J1" s="393"/>
      <c r="K1" s="393"/>
    </row>
    <row r="2" spans="1:11" ht="15.75" thickBot="1">
      <c r="A2" s="27"/>
      <c r="B2" s="102"/>
      <c r="C2" s="28"/>
      <c r="D2" s="389" t="s">
        <v>100</v>
      </c>
      <c r="E2" s="391"/>
      <c r="F2" s="391"/>
      <c r="G2" s="386" t="s">
        <v>103</v>
      </c>
      <c r="H2" s="387"/>
      <c r="I2" s="388"/>
      <c r="J2" s="389" t="s">
        <v>52</v>
      </c>
      <c r="K2" s="390"/>
    </row>
    <row r="3" spans="1:11" ht="28.5" thickBot="1">
      <c r="A3" s="200" t="s">
        <v>12</v>
      </c>
      <c r="B3" s="101" t="s">
        <v>101</v>
      </c>
      <c r="C3" s="49" t="s">
        <v>99</v>
      </c>
      <c r="D3" s="33" t="s">
        <v>69</v>
      </c>
      <c r="E3" s="48" t="s">
        <v>20</v>
      </c>
      <c r="F3" s="47" t="s">
        <v>59</v>
      </c>
      <c r="G3" s="88" t="s">
        <v>104</v>
      </c>
      <c r="H3" s="37" t="s">
        <v>105</v>
      </c>
      <c r="I3" s="106" t="s">
        <v>102</v>
      </c>
      <c r="J3" s="156" t="s">
        <v>42</v>
      </c>
      <c r="K3" s="158" t="s">
        <v>58</v>
      </c>
    </row>
    <row r="4" spans="1:11" ht="15">
      <c r="A4" s="29" t="s">
        <v>182</v>
      </c>
      <c r="B4" s="286">
        <f>Margins!B4</f>
        <v>50</v>
      </c>
      <c r="C4" s="286">
        <f>Volume!J4</f>
        <v>5638.55</v>
      </c>
      <c r="D4" s="180">
        <f>Volume!M4</f>
        <v>1.8340256456564958</v>
      </c>
      <c r="E4" s="181">
        <f>Volume!C4*100</f>
        <v>101</v>
      </c>
      <c r="F4" s="371">
        <f>'Open Int.'!D4*100</f>
        <v>11</v>
      </c>
      <c r="G4" s="372">
        <f>'Open Int.'!R4</f>
        <v>79.503555</v>
      </c>
      <c r="H4" s="372">
        <f>'Open Int.'!Z4</f>
        <v>9.239025000000012</v>
      </c>
      <c r="I4" s="373">
        <f>'Open Int.'!O4</f>
        <v>0.9960992907801418</v>
      </c>
      <c r="J4" s="183">
        <f>IF(Volume!D4=0,0,Volume!F4/Volume!D4)</f>
        <v>0</v>
      </c>
      <c r="K4" s="186">
        <f>IF('Open Int.'!E4=0,0,'Open Int.'!H4/'Open Int.'!E4)</f>
        <v>0</v>
      </c>
    </row>
    <row r="5" spans="1:11" ht="15">
      <c r="A5" s="201" t="s">
        <v>74</v>
      </c>
      <c r="B5" s="287">
        <f>Margins!B5</f>
        <v>50</v>
      </c>
      <c r="C5" s="287">
        <f>Volume!J5</f>
        <v>5257.55</v>
      </c>
      <c r="D5" s="182">
        <f>Volume!M5</f>
        <v>-0.7569393976574417</v>
      </c>
      <c r="E5" s="175">
        <f>Volume!C5*100</f>
        <v>-34</v>
      </c>
      <c r="F5" s="347">
        <f>'Open Int.'!D5*100</f>
        <v>9</v>
      </c>
      <c r="G5" s="176">
        <f>'Open Int.'!R5</f>
        <v>15.352046</v>
      </c>
      <c r="H5" s="176">
        <f>'Open Int.'!Z5</f>
        <v>1.18083225</v>
      </c>
      <c r="I5" s="171">
        <f>'Open Int.'!O5</f>
        <v>0.9897260273972602</v>
      </c>
      <c r="J5" s="185">
        <f>IF(Volume!D5=0,0,Volume!F5/Volume!D5)</f>
        <v>0</v>
      </c>
      <c r="K5" s="187">
        <f>IF('Open Int.'!E5=0,0,'Open Int.'!H5/'Open Int.'!E5)</f>
        <v>0</v>
      </c>
    </row>
    <row r="6" spans="1:11" ht="15">
      <c r="A6" s="201" t="s">
        <v>9</v>
      </c>
      <c r="B6" s="287">
        <f>Margins!B6</f>
        <v>50</v>
      </c>
      <c r="C6" s="287">
        <f>Volume!J6</f>
        <v>4079.3</v>
      </c>
      <c r="D6" s="182">
        <f>Volume!M6</f>
        <v>0.05641402992396816</v>
      </c>
      <c r="E6" s="175">
        <f>Volume!C6*100</f>
        <v>19</v>
      </c>
      <c r="F6" s="347">
        <f>'Open Int.'!D6*100</f>
        <v>2</v>
      </c>
      <c r="G6" s="176">
        <f>'Open Int.'!R6</f>
        <v>24980.613375</v>
      </c>
      <c r="H6" s="176">
        <f>'Open Int.'!Z6</f>
        <v>800.9863949999999</v>
      </c>
      <c r="I6" s="171">
        <f>'Open Int.'!O6</f>
        <v>0.9456942233108798</v>
      </c>
      <c r="J6" s="185">
        <f>IF(Volume!D6=0,0,Volume!F6/Volume!D6)</f>
        <v>0.8209200874251179</v>
      </c>
      <c r="K6" s="187">
        <f>IF('Open Int.'!E6=0,0,'Open Int.'!H6/'Open Int.'!E6)</f>
        <v>1.1295002475578224</v>
      </c>
    </row>
    <row r="7" spans="1:11" ht="15">
      <c r="A7" s="201" t="s">
        <v>279</v>
      </c>
      <c r="B7" s="287">
        <f>Margins!B7</f>
        <v>200</v>
      </c>
      <c r="C7" s="287">
        <f>Volume!J7</f>
        <v>2408</v>
      </c>
      <c r="D7" s="182">
        <f>Volume!M7</f>
        <v>-1.4165233767297105</v>
      </c>
      <c r="E7" s="175">
        <f>Volume!C7*100</f>
        <v>45</v>
      </c>
      <c r="F7" s="347">
        <f>'Open Int.'!D7*100</f>
        <v>8</v>
      </c>
      <c r="G7" s="176">
        <f>'Open Int.'!R7</f>
        <v>136.58176</v>
      </c>
      <c r="H7" s="176">
        <f>'Open Int.'!Z7</f>
        <v>7.807887999999991</v>
      </c>
      <c r="I7" s="171">
        <f>'Open Int.'!O7</f>
        <v>0.9940056417489421</v>
      </c>
      <c r="J7" s="185">
        <f>IF(Volume!D7=0,0,Volume!F7/Volume!D7)</f>
        <v>0</v>
      </c>
      <c r="K7" s="187">
        <f>IF('Open Int.'!E7=0,0,'Open Int.'!H7/'Open Int.'!E7)</f>
        <v>0</v>
      </c>
    </row>
    <row r="8" spans="1:11" ht="15">
      <c r="A8" s="201" t="s">
        <v>134</v>
      </c>
      <c r="B8" s="287">
        <f>Margins!B8</f>
        <v>100</v>
      </c>
      <c r="C8" s="287">
        <f>Volume!J8</f>
        <v>4182.35</v>
      </c>
      <c r="D8" s="182">
        <f>Volume!M8</f>
        <v>-0.4889481072592561</v>
      </c>
      <c r="E8" s="175">
        <f>Volume!C8*100</f>
        <v>-44</v>
      </c>
      <c r="F8" s="347">
        <f>'Open Int.'!D8*100</f>
        <v>-2</v>
      </c>
      <c r="G8" s="176">
        <f>'Open Int.'!R8</f>
        <v>100.25092950000001</v>
      </c>
      <c r="H8" s="176">
        <f>'Open Int.'!Z8</f>
        <v>-2.4679464999999823</v>
      </c>
      <c r="I8" s="171">
        <f>'Open Int.'!O8</f>
        <v>0.9962453066332916</v>
      </c>
      <c r="J8" s="185">
        <f>IF(Volume!D8=0,0,Volume!F8/Volume!D8)</f>
        <v>0</v>
      </c>
      <c r="K8" s="187">
        <f>IF('Open Int.'!E8=0,0,'Open Int.'!H8/'Open Int.'!E8)</f>
        <v>0</v>
      </c>
    </row>
    <row r="9" spans="1:11" ht="15">
      <c r="A9" s="201" t="s">
        <v>0</v>
      </c>
      <c r="B9" s="287">
        <f>Margins!B9</f>
        <v>375</v>
      </c>
      <c r="C9" s="287">
        <f>Volume!J9</f>
        <v>874.5</v>
      </c>
      <c r="D9" s="182">
        <f>Volume!M9</f>
        <v>-1.30353817504655</v>
      </c>
      <c r="E9" s="175">
        <f>Volume!C9*100</f>
        <v>-62</v>
      </c>
      <c r="F9" s="347">
        <f>'Open Int.'!D9*100</f>
        <v>2</v>
      </c>
      <c r="G9" s="176">
        <f>'Open Int.'!R9</f>
        <v>186.17011875</v>
      </c>
      <c r="H9" s="176">
        <f>'Open Int.'!Z9</f>
        <v>1.5283743749999985</v>
      </c>
      <c r="I9" s="171">
        <f>'Open Int.'!O9</f>
        <v>0.9852034525277436</v>
      </c>
      <c r="J9" s="185">
        <f>IF(Volume!D9=0,0,Volume!F9/Volume!D9)</f>
        <v>0.20238095238095238</v>
      </c>
      <c r="K9" s="187">
        <f>IF('Open Int.'!E9=0,0,'Open Int.'!H9/'Open Int.'!E9)</f>
        <v>0.33860759493670883</v>
      </c>
    </row>
    <row r="10" spans="1:11" ht="15">
      <c r="A10" s="201" t="s">
        <v>135</v>
      </c>
      <c r="B10" s="287">
        <f>Margins!B10</f>
        <v>2450</v>
      </c>
      <c r="C10" s="287">
        <f>Volume!J10</f>
        <v>76.45</v>
      </c>
      <c r="D10" s="182">
        <f>Volume!M10</f>
        <v>-0.8430609597924663</v>
      </c>
      <c r="E10" s="175">
        <f>Volume!C10*100</f>
        <v>119</v>
      </c>
      <c r="F10" s="347">
        <f>'Open Int.'!D10*100</f>
        <v>1</v>
      </c>
      <c r="G10" s="176">
        <f>'Open Int.'!R10</f>
        <v>22.12042525</v>
      </c>
      <c r="H10" s="176">
        <f>'Open Int.'!Z10</f>
        <v>0.37861075000000355</v>
      </c>
      <c r="I10" s="171">
        <f>'Open Int.'!O10</f>
        <v>0.9542760372565622</v>
      </c>
      <c r="J10" s="185">
        <f>IF(Volume!D10=0,0,Volume!F10/Volume!D10)</f>
        <v>0</v>
      </c>
      <c r="K10" s="187">
        <f>IF('Open Int.'!E10=0,0,'Open Int.'!H10/'Open Int.'!E10)</f>
        <v>0</v>
      </c>
    </row>
    <row r="11" spans="1:11" ht="15">
      <c r="A11" s="201" t="s">
        <v>174</v>
      </c>
      <c r="B11" s="287">
        <f>Margins!B11</f>
        <v>3350</v>
      </c>
      <c r="C11" s="287">
        <f>Volume!J11</f>
        <v>64.85</v>
      </c>
      <c r="D11" s="182">
        <f>Volume!M11</f>
        <v>0.23183925811436085</v>
      </c>
      <c r="E11" s="175">
        <f>Volume!C11*100</f>
        <v>-78</v>
      </c>
      <c r="F11" s="347">
        <f>'Open Int.'!D11*100</f>
        <v>0</v>
      </c>
      <c r="G11" s="176">
        <f>'Open Int.'!R11</f>
        <v>52.20457424999999</v>
      </c>
      <c r="H11" s="176">
        <f>'Open Int.'!Z11</f>
        <v>0.12075074999999202</v>
      </c>
      <c r="I11" s="171">
        <f>'Open Int.'!O11</f>
        <v>0.9929255097794424</v>
      </c>
      <c r="J11" s="185">
        <f>IF(Volume!D11=0,0,Volume!F11/Volume!D11)</f>
        <v>0</v>
      </c>
      <c r="K11" s="187">
        <f>IF('Open Int.'!E11=0,0,'Open Int.'!H11/'Open Int.'!E11)</f>
        <v>0.026041666666666668</v>
      </c>
    </row>
    <row r="12" spans="1:11" ht="15">
      <c r="A12" s="201" t="s">
        <v>280</v>
      </c>
      <c r="B12" s="287">
        <f>Margins!B12</f>
        <v>600</v>
      </c>
      <c r="C12" s="287">
        <f>Volume!J12</f>
        <v>385</v>
      </c>
      <c r="D12" s="182">
        <f>Volume!M12</f>
        <v>-0.516795865633075</v>
      </c>
      <c r="E12" s="175">
        <f>Volume!C12*100</f>
        <v>-59</v>
      </c>
      <c r="F12" s="347">
        <f>'Open Int.'!D12*100</f>
        <v>0</v>
      </c>
      <c r="G12" s="176">
        <f>'Open Int.'!R12</f>
        <v>42.2037</v>
      </c>
      <c r="H12" s="176">
        <f>'Open Int.'!Z12</f>
        <v>-0.2192399999999992</v>
      </c>
      <c r="I12" s="171">
        <f>'Open Int.'!O12</f>
        <v>0.9928845101258894</v>
      </c>
      <c r="J12" s="185">
        <f>IF(Volume!D12=0,0,Volume!F12/Volume!D12)</f>
        <v>0</v>
      </c>
      <c r="K12" s="187">
        <f>IF('Open Int.'!E12=0,0,'Open Int.'!H12/'Open Int.'!E12)</f>
        <v>0</v>
      </c>
    </row>
    <row r="13" spans="1:11" ht="15">
      <c r="A13" s="201" t="s">
        <v>75</v>
      </c>
      <c r="B13" s="287">
        <f>Margins!B13</f>
        <v>2300</v>
      </c>
      <c r="C13" s="287">
        <f>Volume!J13</f>
        <v>82.1</v>
      </c>
      <c r="D13" s="182">
        <f>Volume!M13</f>
        <v>1.67182662538699</v>
      </c>
      <c r="E13" s="175">
        <f>Volume!C13*100</f>
        <v>222.00000000000003</v>
      </c>
      <c r="F13" s="347">
        <f>'Open Int.'!D13*100</f>
        <v>3</v>
      </c>
      <c r="G13" s="176">
        <f>'Open Int.'!R13</f>
        <v>22.772897999999998</v>
      </c>
      <c r="H13" s="176">
        <f>'Open Int.'!Z13</f>
        <v>1.1359354999999987</v>
      </c>
      <c r="I13" s="171">
        <f>'Open Int.'!O13</f>
        <v>0.988391376451078</v>
      </c>
      <c r="J13" s="185">
        <f>IF(Volume!D13=0,0,Volume!F13/Volume!D13)</f>
        <v>0</v>
      </c>
      <c r="K13" s="187">
        <f>IF('Open Int.'!E13=0,0,'Open Int.'!H13/'Open Int.'!E13)</f>
        <v>0.03225806451612903</v>
      </c>
    </row>
    <row r="14" spans="1:11" ht="15">
      <c r="A14" s="201" t="s">
        <v>88</v>
      </c>
      <c r="B14" s="287">
        <f>Margins!B14</f>
        <v>4300</v>
      </c>
      <c r="C14" s="287">
        <f>Volume!J14</f>
        <v>45.1</v>
      </c>
      <c r="D14" s="182">
        <f>Volume!M14</f>
        <v>-0.1107419712070812</v>
      </c>
      <c r="E14" s="175">
        <f>Volume!C14*100</f>
        <v>-46</v>
      </c>
      <c r="F14" s="347">
        <f>'Open Int.'!D14*100</f>
        <v>-1</v>
      </c>
      <c r="G14" s="176">
        <f>'Open Int.'!R14</f>
        <v>111.548536</v>
      </c>
      <c r="H14" s="176">
        <f>'Open Int.'!Z14</f>
        <v>-1.8709730000000064</v>
      </c>
      <c r="I14" s="171">
        <f>'Open Int.'!O14</f>
        <v>0.9921766342141863</v>
      </c>
      <c r="J14" s="185">
        <f>IF(Volume!D14=0,0,Volume!F14/Volume!D14)</f>
        <v>0.125</v>
      </c>
      <c r="K14" s="187">
        <f>IF('Open Int.'!E14=0,0,'Open Int.'!H14/'Open Int.'!E14)</f>
        <v>0.09982788296041308</v>
      </c>
    </row>
    <row r="15" spans="1:11" ht="15">
      <c r="A15" s="201" t="s">
        <v>136</v>
      </c>
      <c r="B15" s="287">
        <f>Margins!B15</f>
        <v>4775</v>
      </c>
      <c r="C15" s="287">
        <f>Volume!J15</f>
        <v>37.45</v>
      </c>
      <c r="D15" s="182">
        <f>Volume!M15</f>
        <v>-1.83486238532109</v>
      </c>
      <c r="E15" s="175">
        <f>Volume!C15*100</f>
        <v>50</v>
      </c>
      <c r="F15" s="347">
        <f>'Open Int.'!D15*100</f>
        <v>8</v>
      </c>
      <c r="G15" s="176">
        <f>'Open Int.'!R15</f>
        <v>124.747448</v>
      </c>
      <c r="H15" s="176">
        <f>'Open Int.'!Z15</f>
        <v>8.106398125000013</v>
      </c>
      <c r="I15" s="171">
        <f>'Open Int.'!O15</f>
        <v>0.9815080275229358</v>
      </c>
      <c r="J15" s="185">
        <f>IF(Volume!D15=0,0,Volume!F15/Volume!D15)</f>
        <v>0.21103896103896103</v>
      </c>
      <c r="K15" s="187">
        <f>IF('Open Int.'!E15=0,0,'Open Int.'!H15/'Open Int.'!E15)</f>
        <v>0.1713823767178658</v>
      </c>
    </row>
    <row r="16" spans="1:11" ht="15">
      <c r="A16" s="201" t="s">
        <v>157</v>
      </c>
      <c r="B16" s="287">
        <f>Margins!B16</f>
        <v>350</v>
      </c>
      <c r="C16" s="287">
        <f>Volume!J16</f>
        <v>680.3</v>
      </c>
      <c r="D16" s="182">
        <f>Volume!M16</f>
        <v>-0.4900168214729793</v>
      </c>
      <c r="E16" s="175">
        <f>Volume!C16*100</f>
        <v>-68</v>
      </c>
      <c r="F16" s="347">
        <f>'Open Int.'!D16*100</f>
        <v>-1</v>
      </c>
      <c r="G16" s="176">
        <f>'Open Int.'!R16</f>
        <v>45.47805499999999</v>
      </c>
      <c r="H16" s="176">
        <f>'Open Int.'!Z16</f>
        <v>-0.5589360000000099</v>
      </c>
      <c r="I16" s="171">
        <f>'Open Int.'!O16</f>
        <v>0.9989528795811519</v>
      </c>
      <c r="J16" s="185">
        <f>IF(Volume!D16=0,0,Volume!F16/Volume!D16)</f>
        <v>0</v>
      </c>
      <c r="K16" s="187">
        <f>IF('Open Int.'!E16=0,0,'Open Int.'!H16/'Open Int.'!E16)</f>
        <v>0</v>
      </c>
    </row>
    <row r="17" spans="1:11" s="8" customFormat="1" ht="15">
      <c r="A17" s="201" t="s">
        <v>193</v>
      </c>
      <c r="B17" s="287">
        <f>Margins!B17</f>
        <v>100</v>
      </c>
      <c r="C17" s="287">
        <f>Volume!J17</f>
        <v>2564.2</v>
      </c>
      <c r="D17" s="182">
        <f>Volume!M17</f>
        <v>1.1838055402099283</v>
      </c>
      <c r="E17" s="175">
        <f>Volume!C17*100</f>
        <v>115.99999999999999</v>
      </c>
      <c r="F17" s="347">
        <f>'Open Int.'!D17*100</f>
        <v>2</v>
      </c>
      <c r="G17" s="176">
        <f>'Open Int.'!R17</f>
        <v>236.880796</v>
      </c>
      <c r="H17" s="176">
        <f>'Open Int.'!Z17</f>
        <v>8.980189999999993</v>
      </c>
      <c r="I17" s="171">
        <f>'Open Int.'!O17</f>
        <v>0.9716388828750812</v>
      </c>
      <c r="J17" s="185">
        <f>IF(Volume!D17=0,0,Volume!F17/Volume!D17)</f>
        <v>0.020833333333333332</v>
      </c>
      <c r="K17" s="187">
        <f>IF('Open Int.'!E17=0,0,'Open Int.'!H17/'Open Int.'!E17)</f>
        <v>0.011494252873563218</v>
      </c>
    </row>
    <row r="18" spans="1:11" s="8" customFormat="1" ht="15">
      <c r="A18" s="201" t="s">
        <v>281</v>
      </c>
      <c r="B18" s="287">
        <f>Margins!B18</f>
        <v>1900</v>
      </c>
      <c r="C18" s="287">
        <f>Volume!J18</f>
        <v>160.85</v>
      </c>
      <c r="D18" s="182">
        <f>Volume!M18</f>
        <v>1.3228346456692879</v>
      </c>
      <c r="E18" s="175">
        <f>Volume!C18*100</f>
        <v>1</v>
      </c>
      <c r="F18" s="347">
        <f>'Open Int.'!D18*100</f>
        <v>-7.000000000000001</v>
      </c>
      <c r="G18" s="176">
        <f>'Open Int.'!R18</f>
        <v>122.5821765</v>
      </c>
      <c r="H18" s="176">
        <f>'Open Int.'!Z18</f>
        <v>-5.879910999999993</v>
      </c>
      <c r="I18" s="171">
        <f>'Open Int.'!O18</f>
        <v>0.9865370231862378</v>
      </c>
      <c r="J18" s="185">
        <f>IF(Volume!D18=0,0,Volume!F18/Volume!D18)</f>
        <v>0.14666666666666667</v>
      </c>
      <c r="K18" s="187">
        <f>IF('Open Int.'!E18=0,0,'Open Int.'!H18/'Open Int.'!E18)</f>
        <v>0.10043668122270742</v>
      </c>
    </row>
    <row r="19" spans="1:11" s="8" customFormat="1" ht="15">
      <c r="A19" s="201" t="s">
        <v>282</v>
      </c>
      <c r="B19" s="287">
        <f>Margins!B19</f>
        <v>4800</v>
      </c>
      <c r="C19" s="287">
        <f>Volume!J19</f>
        <v>63.25</v>
      </c>
      <c r="D19" s="182">
        <f>Volume!M19</f>
        <v>0.23771790808240661</v>
      </c>
      <c r="E19" s="175">
        <f>Volume!C19*100</f>
        <v>-10</v>
      </c>
      <c r="F19" s="347">
        <f>'Open Int.'!D19*100</f>
        <v>-3</v>
      </c>
      <c r="G19" s="176">
        <f>'Open Int.'!R19</f>
        <v>86.76888</v>
      </c>
      <c r="H19" s="176">
        <f>'Open Int.'!Z19</f>
        <v>-1.8840959999999995</v>
      </c>
      <c r="I19" s="171">
        <f>'Open Int.'!O19</f>
        <v>0.9842547235829251</v>
      </c>
      <c r="J19" s="185">
        <f>IF(Volume!D19=0,0,Volume!F19/Volume!D19)</f>
        <v>0.125</v>
      </c>
      <c r="K19" s="187">
        <f>IF('Open Int.'!E19=0,0,'Open Int.'!H19/'Open Int.'!E19)</f>
        <v>0.15207373271889402</v>
      </c>
    </row>
    <row r="20" spans="1:11" ht="15">
      <c r="A20" s="201" t="s">
        <v>76</v>
      </c>
      <c r="B20" s="287">
        <f>Margins!B20</f>
        <v>1400</v>
      </c>
      <c r="C20" s="287">
        <f>Volume!J20</f>
        <v>243.6</v>
      </c>
      <c r="D20" s="182">
        <f>Volume!M20</f>
        <v>2.6332420476090164</v>
      </c>
      <c r="E20" s="175">
        <f>Volume!C20*100</f>
        <v>32</v>
      </c>
      <c r="F20" s="347">
        <f>'Open Int.'!D20*100</f>
        <v>1</v>
      </c>
      <c r="G20" s="176">
        <f>'Open Int.'!R20</f>
        <v>138.530448</v>
      </c>
      <c r="H20" s="176">
        <f>'Open Int.'!Z20</f>
        <v>5.348616000000021</v>
      </c>
      <c r="I20" s="171">
        <f>'Open Int.'!O20</f>
        <v>0.9970457902511078</v>
      </c>
      <c r="J20" s="185">
        <f>IF(Volume!D20=0,0,Volume!F20/Volume!D20)</f>
        <v>0</v>
      </c>
      <c r="K20" s="187">
        <f>IF('Open Int.'!E20=0,0,'Open Int.'!H20/'Open Int.'!E20)</f>
        <v>0.12</v>
      </c>
    </row>
    <row r="21" spans="1:11" ht="15">
      <c r="A21" s="201" t="s">
        <v>77</v>
      </c>
      <c r="B21" s="287">
        <f>Margins!B21</f>
        <v>1900</v>
      </c>
      <c r="C21" s="287">
        <f>Volume!J21</f>
        <v>194.05</v>
      </c>
      <c r="D21" s="182">
        <f>Volume!M21</f>
        <v>2.889713679745502</v>
      </c>
      <c r="E21" s="175">
        <f>Volume!C21*100</f>
        <v>97</v>
      </c>
      <c r="F21" s="347">
        <f>'Open Int.'!D21*100</f>
        <v>2</v>
      </c>
      <c r="G21" s="176">
        <f>'Open Int.'!R21</f>
        <v>112.2676275</v>
      </c>
      <c r="H21" s="176">
        <f>'Open Int.'!Z21</f>
        <v>6.84399950000001</v>
      </c>
      <c r="I21" s="171">
        <f>'Open Int.'!O21</f>
        <v>0.9960591133004926</v>
      </c>
      <c r="J21" s="185">
        <f>IF(Volume!D21=0,0,Volume!F21/Volume!D21)</f>
        <v>0.2857142857142857</v>
      </c>
      <c r="K21" s="187">
        <f>IF('Open Int.'!E21=0,0,'Open Int.'!H21/'Open Int.'!E21)</f>
        <v>0.18857142857142858</v>
      </c>
    </row>
    <row r="22" spans="1:11" ht="15">
      <c r="A22" s="201" t="s">
        <v>283</v>
      </c>
      <c r="B22" s="287">
        <f>Margins!B22</f>
        <v>1050</v>
      </c>
      <c r="C22" s="287">
        <f>Volume!J22</f>
        <v>161</v>
      </c>
      <c r="D22" s="182">
        <f>Volume!M22</f>
        <v>0.3115264797507788</v>
      </c>
      <c r="E22" s="175">
        <f>Volume!C22*100</f>
        <v>-26</v>
      </c>
      <c r="F22" s="347">
        <f>'Open Int.'!D22*100</f>
        <v>0</v>
      </c>
      <c r="G22" s="176">
        <f>'Open Int.'!R22</f>
        <v>25.915365</v>
      </c>
      <c r="H22" s="176">
        <f>'Open Int.'!Z22</f>
        <v>0.8388450000000027</v>
      </c>
      <c r="I22" s="171">
        <f>'Open Int.'!O22</f>
        <v>0.9928245270711024</v>
      </c>
      <c r="J22" s="185">
        <f>IF(Volume!D22=0,0,Volume!F22/Volume!D22)</f>
        <v>0</v>
      </c>
      <c r="K22" s="187">
        <f>IF('Open Int.'!E22=0,0,'Open Int.'!H22/'Open Int.'!E22)</f>
        <v>7.5</v>
      </c>
    </row>
    <row r="23" spans="1:11" s="8" customFormat="1" ht="15">
      <c r="A23" s="201" t="s">
        <v>34</v>
      </c>
      <c r="B23" s="287">
        <f>Margins!B23</f>
        <v>275</v>
      </c>
      <c r="C23" s="287">
        <f>Volume!J23</f>
        <v>1654.4</v>
      </c>
      <c r="D23" s="182">
        <f>Volume!M23</f>
        <v>-1.2269022955909104</v>
      </c>
      <c r="E23" s="175">
        <f>Volume!C23*100</f>
        <v>-2</v>
      </c>
      <c r="F23" s="347">
        <f>'Open Int.'!D23*100</f>
        <v>12</v>
      </c>
      <c r="G23" s="176">
        <f>'Open Int.'!R23</f>
        <v>106.00568</v>
      </c>
      <c r="H23" s="176">
        <f>'Open Int.'!Z23</f>
        <v>10.014295500000003</v>
      </c>
      <c r="I23" s="171">
        <f>'Open Int.'!O23</f>
        <v>0.9991416309012876</v>
      </c>
      <c r="J23" s="185">
        <f>IF(Volume!D23=0,0,Volume!F23/Volume!D23)</f>
        <v>0</v>
      </c>
      <c r="K23" s="187">
        <f>IF('Open Int.'!E23=0,0,'Open Int.'!H23/'Open Int.'!E23)</f>
        <v>0</v>
      </c>
    </row>
    <row r="24" spans="1:11" s="8" customFormat="1" ht="15">
      <c r="A24" s="201" t="s">
        <v>284</v>
      </c>
      <c r="B24" s="287">
        <f>Margins!B24</f>
        <v>250</v>
      </c>
      <c r="C24" s="287">
        <f>Volume!J24</f>
        <v>963.4</v>
      </c>
      <c r="D24" s="182">
        <f>Volume!M24</f>
        <v>-0.22267101651908006</v>
      </c>
      <c r="E24" s="175">
        <f>Volume!C24*100</f>
        <v>-16</v>
      </c>
      <c r="F24" s="347">
        <f>'Open Int.'!D24*100</f>
        <v>1</v>
      </c>
      <c r="G24" s="176">
        <f>'Open Int.'!R24</f>
        <v>55.178735</v>
      </c>
      <c r="H24" s="176">
        <f>'Open Int.'!Z24</f>
        <v>0.5768825000000035</v>
      </c>
      <c r="I24" s="171">
        <f>'Open Int.'!O24</f>
        <v>0.9890877346137058</v>
      </c>
      <c r="J24" s="185">
        <f>IF(Volume!D24=0,0,Volume!F24/Volume!D24)</f>
        <v>0</v>
      </c>
      <c r="K24" s="187">
        <f>IF('Open Int.'!E24=0,0,'Open Int.'!H24/'Open Int.'!E24)</f>
        <v>0</v>
      </c>
    </row>
    <row r="25" spans="1:11" s="8" customFormat="1" ht="15">
      <c r="A25" s="201" t="s">
        <v>137</v>
      </c>
      <c r="B25" s="287">
        <f>Margins!B25</f>
        <v>1000</v>
      </c>
      <c r="C25" s="287">
        <f>Volume!J25</f>
        <v>342.85</v>
      </c>
      <c r="D25" s="182">
        <f>Volume!M25</f>
        <v>1.585185185185192</v>
      </c>
      <c r="E25" s="175">
        <f>Volume!C25*100</f>
        <v>14.000000000000002</v>
      </c>
      <c r="F25" s="347">
        <f>'Open Int.'!D25*100</f>
        <v>2</v>
      </c>
      <c r="G25" s="176">
        <f>'Open Int.'!R25</f>
        <v>157.711</v>
      </c>
      <c r="H25" s="176">
        <f>'Open Int.'!Z25</f>
        <v>4.924750000000017</v>
      </c>
      <c r="I25" s="171">
        <f>'Open Int.'!O25</f>
        <v>0.9976086956521739</v>
      </c>
      <c r="J25" s="185">
        <f>IF(Volume!D25=0,0,Volume!F25/Volume!D25)</f>
        <v>0</v>
      </c>
      <c r="K25" s="187">
        <f>IF('Open Int.'!E25=0,0,'Open Int.'!H25/'Open Int.'!E25)</f>
        <v>0.11428571428571428</v>
      </c>
    </row>
    <row r="26" spans="1:11" s="8" customFormat="1" ht="15">
      <c r="A26" s="201" t="s">
        <v>232</v>
      </c>
      <c r="B26" s="287">
        <f>Margins!B26</f>
        <v>500</v>
      </c>
      <c r="C26" s="287">
        <f>Volume!J26</f>
        <v>825.6</v>
      </c>
      <c r="D26" s="182">
        <f>Volume!M26</f>
        <v>1.281972643071833</v>
      </c>
      <c r="E26" s="175">
        <f>Volume!C26*100</f>
        <v>47</v>
      </c>
      <c r="F26" s="347">
        <f>'Open Int.'!D26*100</f>
        <v>-2</v>
      </c>
      <c r="G26" s="176">
        <f>'Open Int.'!R26</f>
        <v>720.25344</v>
      </c>
      <c r="H26" s="176">
        <f>'Open Int.'!Z26</f>
        <v>-4.292637500000069</v>
      </c>
      <c r="I26" s="171">
        <f>'Open Int.'!O26</f>
        <v>0.9879069234296194</v>
      </c>
      <c r="J26" s="185">
        <f>IF(Volume!D26=0,0,Volume!F26/Volume!D26)</f>
        <v>0.08837209302325581</v>
      </c>
      <c r="K26" s="187">
        <f>IF('Open Int.'!E26=0,0,'Open Int.'!H26/'Open Int.'!E26)</f>
        <v>0.19699499165275458</v>
      </c>
    </row>
    <row r="27" spans="1:11" ht="15">
      <c r="A27" s="201" t="s">
        <v>1</v>
      </c>
      <c r="B27" s="287">
        <f>Margins!B27</f>
        <v>150</v>
      </c>
      <c r="C27" s="287">
        <f>Volume!J27</f>
        <v>2449.1</v>
      </c>
      <c r="D27" s="182">
        <f>Volume!M27</f>
        <v>-0.9303830751183205</v>
      </c>
      <c r="E27" s="175">
        <f>Volume!C27*100</f>
        <v>-8</v>
      </c>
      <c r="F27" s="347">
        <f>'Open Int.'!D27*100</f>
        <v>4</v>
      </c>
      <c r="G27" s="176">
        <f>'Open Int.'!R27</f>
        <v>304.2149565</v>
      </c>
      <c r="H27" s="176">
        <f>'Open Int.'!Z27</f>
        <v>11.382351000000028</v>
      </c>
      <c r="I27" s="171">
        <f>'Open Int.'!O27</f>
        <v>0.9681197922956165</v>
      </c>
      <c r="J27" s="185">
        <f>IF(Volume!D27=0,0,Volume!F27/Volume!D27)</f>
        <v>0.05357142857142857</v>
      </c>
      <c r="K27" s="187">
        <f>IF('Open Int.'!E27=0,0,'Open Int.'!H27/'Open Int.'!E27)</f>
        <v>0.07913669064748201</v>
      </c>
    </row>
    <row r="28" spans="1:11" ht="15">
      <c r="A28" s="201" t="s">
        <v>158</v>
      </c>
      <c r="B28" s="287">
        <f>Margins!B28</f>
        <v>1900</v>
      </c>
      <c r="C28" s="287">
        <f>Volume!J28</f>
        <v>114.65</v>
      </c>
      <c r="D28" s="182">
        <f>Volume!M28</f>
        <v>-0.7788836001730779</v>
      </c>
      <c r="E28" s="175">
        <f>Volume!C28*100</f>
        <v>-47</v>
      </c>
      <c r="F28" s="347">
        <f>'Open Int.'!D28*100</f>
        <v>1</v>
      </c>
      <c r="G28" s="176">
        <f>'Open Int.'!R28</f>
        <v>20.432923</v>
      </c>
      <c r="H28" s="176">
        <f>'Open Int.'!Z28</f>
        <v>0.08110149999999905</v>
      </c>
      <c r="I28" s="171">
        <f>'Open Int.'!O28</f>
        <v>0.9957356076759062</v>
      </c>
      <c r="J28" s="185">
        <f>IF(Volume!D28=0,0,Volume!F28/Volume!D28)</f>
        <v>0</v>
      </c>
      <c r="K28" s="187">
        <f>IF('Open Int.'!E28=0,0,'Open Int.'!H28/'Open Int.'!E28)</f>
        <v>0.058823529411764705</v>
      </c>
    </row>
    <row r="29" spans="1:11" ht="15">
      <c r="A29" s="201" t="s">
        <v>285</v>
      </c>
      <c r="B29" s="287">
        <f>Margins!B29</f>
        <v>300</v>
      </c>
      <c r="C29" s="287">
        <f>Volume!J29</f>
        <v>560.65</v>
      </c>
      <c r="D29" s="182">
        <f>Volume!M29</f>
        <v>2.570435418953523</v>
      </c>
      <c r="E29" s="175">
        <f>Volume!C29*100</f>
        <v>47</v>
      </c>
      <c r="F29" s="347">
        <f>'Open Int.'!D29*100</f>
        <v>4</v>
      </c>
      <c r="G29" s="176">
        <f>'Open Int.'!R29</f>
        <v>33.3867075</v>
      </c>
      <c r="H29" s="176">
        <f>'Open Int.'!Z29</f>
        <v>2.2305075000000016</v>
      </c>
      <c r="I29" s="171">
        <f>'Open Int.'!O29</f>
        <v>0.9984886649874055</v>
      </c>
      <c r="J29" s="185">
        <f>IF(Volume!D29=0,0,Volume!F29/Volume!D29)</f>
        <v>0</v>
      </c>
      <c r="K29" s="187">
        <f>IF('Open Int.'!E29=0,0,'Open Int.'!H29/'Open Int.'!E29)</f>
        <v>0</v>
      </c>
    </row>
    <row r="30" spans="1:11" ht="15">
      <c r="A30" s="201" t="s">
        <v>159</v>
      </c>
      <c r="B30" s="287">
        <f>Margins!B30</f>
        <v>4500</v>
      </c>
      <c r="C30" s="287">
        <f>Volume!J30</f>
        <v>49.65</v>
      </c>
      <c r="D30" s="182">
        <f>Volume!M30</f>
        <v>0.8121827411167484</v>
      </c>
      <c r="E30" s="175">
        <f>Volume!C30*100</f>
        <v>-57.99999999999999</v>
      </c>
      <c r="F30" s="347">
        <f>'Open Int.'!D30*100</f>
        <v>-8</v>
      </c>
      <c r="G30" s="176">
        <f>'Open Int.'!R30</f>
        <v>17.739945</v>
      </c>
      <c r="H30" s="176">
        <f>'Open Int.'!Z30</f>
        <v>-1.0538550000000022</v>
      </c>
      <c r="I30" s="171">
        <f>'Open Int.'!O30</f>
        <v>0.9256926952141058</v>
      </c>
      <c r="J30" s="185">
        <f>IF(Volume!D30=0,0,Volume!F30/Volume!D30)</f>
        <v>0.5</v>
      </c>
      <c r="K30" s="187">
        <f>IF('Open Int.'!E30=0,0,'Open Int.'!H30/'Open Int.'!E30)</f>
        <v>0.11818181818181818</v>
      </c>
    </row>
    <row r="31" spans="1:11" ht="15">
      <c r="A31" s="201" t="s">
        <v>2</v>
      </c>
      <c r="B31" s="287">
        <f>Margins!B31</f>
        <v>1100</v>
      </c>
      <c r="C31" s="287">
        <f>Volume!J31</f>
        <v>350.55</v>
      </c>
      <c r="D31" s="182">
        <f>Volume!M31</f>
        <v>2.216066481994466</v>
      </c>
      <c r="E31" s="175">
        <f>Volume!C31*100</f>
        <v>-23</v>
      </c>
      <c r="F31" s="347">
        <f>'Open Int.'!D31*100</f>
        <v>-6</v>
      </c>
      <c r="G31" s="176">
        <f>'Open Int.'!R31</f>
        <v>66.1312575</v>
      </c>
      <c r="H31" s="176">
        <f>'Open Int.'!Z31</f>
        <v>1.0942195000000083</v>
      </c>
      <c r="I31" s="171">
        <f>'Open Int.'!O31</f>
        <v>0.997667638483965</v>
      </c>
      <c r="J31" s="185">
        <f>IF(Volume!D31=0,0,Volume!F31/Volume!D31)</f>
        <v>0</v>
      </c>
      <c r="K31" s="187">
        <f>IF('Open Int.'!E31=0,0,'Open Int.'!H31/'Open Int.'!E31)</f>
        <v>0</v>
      </c>
    </row>
    <row r="32" spans="1:11" ht="15">
      <c r="A32" s="201" t="s">
        <v>391</v>
      </c>
      <c r="B32" s="287">
        <f>Margins!B32</f>
        <v>2500</v>
      </c>
      <c r="C32" s="287">
        <f>Volume!J32</f>
        <v>128.55</v>
      </c>
      <c r="D32" s="182">
        <f>Volume!M32</f>
        <v>-1.267281105990766</v>
      </c>
      <c r="E32" s="175">
        <f>Volume!C32*100</f>
        <v>-43</v>
      </c>
      <c r="F32" s="347">
        <f>'Open Int.'!D32*100</f>
        <v>2</v>
      </c>
      <c r="G32" s="176">
        <f>'Open Int.'!R32</f>
        <v>85.10010000000001</v>
      </c>
      <c r="H32" s="176">
        <f>'Open Int.'!Z32</f>
        <v>0.1771500000000259</v>
      </c>
      <c r="I32" s="171">
        <f>'Open Int.'!O32</f>
        <v>0.9950906344410876</v>
      </c>
      <c r="J32" s="185">
        <f>IF(Volume!D32=0,0,Volume!F32/Volume!D32)</f>
        <v>0</v>
      </c>
      <c r="K32" s="187">
        <f>IF('Open Int.'!E32=0,0,'Open Int.'!H32/'Open Int.'!E32)</f>
        <v>0.04424778761061947</v>
      </c>
    </row>
    <row r="33" spans="1:11" ht="15">
      <c r="A33" s="201" t="s">
        <v>78</v>
      </c>
      <c r="B33" s="287">
        <f>Margins!B33</f>
        <v>1600</v>
      </c>
      <c r="C33" s="287">
        <f>Volume!J33</f>
        <v>221.5</v>
      </c>
      <c r="D33" s="182">
        <f>Volume!M33</f>
        <v>2.3094688221709005</v>
      </c>
      <c r="E33" s="175">
        <f>Volume!C33*100</f>
        <v>174</v>
      </c>
      <c r="F33" s="347">
        <f>'Open Int.'!D33*100</f>
        <v>-1</v>
      </c>
      <c r="G33" s="176">
        <f>'Open Int.'!R33</f>
        <v>56.73944</v>
      </c>
      <c r="H33" s="176">
        <f>'Open Int.'!Z33</f>
        <v>0.588000000000001</v>
      </c>
      <c r="I33" s="171">
        <f>'Open Int.'!O33</f>
        <v>0.9775140537164272</v>
      </c>
      <c r="J33" s="185">
        <f>IF(Volume!D33=0,0,Volume!F33/Volume!D33)</f>
        <v>0</v>
      </c>
      <c r="K33" s="187">
        <f>IF('Open Int.'!E33=0,0,'Open Int.'!H33/'Open Int.'!E33)</f>
        <v>0.5</v>
      </c>
    </row>
    <row r="34" spans="1:11" ht="15">
      <c r="A34" s="201" t="s">
        <v>138</v>
      </c>
      <c r="B34" s="287">
        <f>Margins!B34</f>
        <v>425</v>
      </c>
      <c r="C34" s="287">
        <f>Volume!J34</f>
        <v>584.6</v>
      </c>
      <c r="D34" s="182">
        <f>Volume!M34</f>
        <v>3.286219081272089</v>
      </c>
      <c r="E34" s="175">
        <f>Volume!C34*100</f>
        <v>-22</v>
      </c>
      <c r="F34" s="347">
        <f>'Open Int.'!D34*100</f>
        <v>0</v>
      </c>
      <c r="G34" s="176">
        <f>'Open Int.'!R34</f>
        <v>383.465447</v>
      </c>
      <c r="H34" s="176">
        <f>'Open Int.'!Z34</f>
        <v>12.826007000000004</v>
      </c>
      <c r="I34" s="171">
        <f>'Open Int.'!O34</f>
        <v>0.9970843592069457</v>
      </c>
      <c r="J34" s="185">
        <f>IF(Volume!D34=0,0,Volume!F34/Volume!D34)</f>
        <v>0.07692307692307693</v>
      </c>
      <c r="K34" s="187">
        <f>IF('Open Int.'!E34=0,0,'Open Int.'!H34/'Open Int.'!E34)</f>
        <v>0.1476510067114094</v>
      </c>
    </row>
    <row r="35" spans="1:11" ht="15">
      <c r="A35" s="201" t="s">
        <v>160</v>
      </c>
      <c r="B35" s="287">
        <f>Margins!B35</f>
        <v>550</v>
      </c>
      <c r="C35" s="287">
        <f>Volume!J35</f>
        <v>360.6</v>
      </c>
      <c r="D35" s="182">
        <f>Volume!M35</f>
        <v>-0.22136137244049658</v>
      </c>
      <c r="E35" s="175">
        <f>Volume!C35*100</f>
        <v>39</v>
      </c>
      <c r="F35" s="347">
        <f>'Open Int.'!D35*100</f>
        <v>-2</v>
      </c>
      <c r="G35" s="176">
        <f>'Open Int.'!R35</f>
        <v>94.86123900000001</v>
      </c>
      <c r="H35" s="176">
        <f>'Open Int.'!Z35</f>
        <v>-2.357167999999973</v>
      </c>
      <c r="I35" s="171">
        <f>'Open Int.'!O35</f>
        <v>0.9985364833786327</v>
      </c>
      <c r="J35" s="185">
        <f>IF(Volume!D35=0,0,Volume!F35/Volume!D35)</f>
        <v>0</v>
      </c>
      <c r="K35" s="187">
        <f>IF('Open Int.'!E35=0,0,'Open Int.'!H35/'Open Int.'!E35)</f>
        <v>0</v>
      </c>
    </row>
    <row r="36" spans="1:11" ht="15">
      <c r="A36" s="201" t="s">
        <v>161</v>
      </c>
      <c r="B36" s="287">
        <f>Margins!B36</f>
        <v>6900</v>
      </c>
      <c r="C36" s="287">
        <f>Volume!J36</f>
        <v>34.4</v>
      </c>
      <c r="D36" s="182">
        <f>Volume!M36</f>
        <v>0.29154518950437736</v>
      </c>
      <c r="E36" s="175">
        <f>Volume!C36*100</f>
        <v>-10</v>
      </c>
      <c r="F36" s="347">
        <f>'Open Int.'!D36*100</f>
        <v>1</v>
      </c>
      <c r="G36" s="176">
        <f>'Open Int.'!R36</f>
        <v>25.587408</v>
      </c>
      <c r="H36" s="176">
        <f>'Open Int.'!Z36</f>
        <v>0.4767210000000013</v>
      </c>
      <c r="I36" s="171">
        <f>'Open Int.'!O36</f>
        <v>0.9972170686456401</v>
      </c>
      <c r="J36" s="185">
        <f>IF(Volume!D36=0,0,Volume!F36/Volume!D36)</f>
        <v>0</v>
      </c>
      <c r="K36" s="187">
        <f>IF('Open Int.'!E36=0,0,'Open Int.'!H36/'Open Int.'!E36)</f>
        <v>0.04046242774566474</v>
      </c>
    </row>
    <row r="37" spans="1:11" ht="15">
      <c r="A37" s="201" t="s">
        <v>392</v>
      </c>
      <c r="B37" s="287">
        <f>Margins!B37</f>
        <v>1800</v>
      </c>
      <c r="C37" s="287">
        <f>Volume!J37</f>
        <v>216.35</v>
      </c>
      <c r="D37" s="182">
        <f>Volume!M37</f>
        <v>-2.104072398190048</v>
      </c>
      <c r="E37" s="175">
        <f>Volume!C37*100</f>
        <v>483</v>
      </c>
      <c r="F37" s="347">
        <f>'Open Int.'!D37*100</f>
        <v>6</v>
      </c>
      <c r="G37" s="176">
        <f>'Open Int.'!R37</f>
        <v>2.180808</v>
      </c>
      <c r="H37" s="176">
        <f>'Open Int.'!Z37</f>
        <v>0.07246799999999975</v>
      </c>
      <c r="I37" s="171">
        <f>'Open Int.'!O37</f>
        <v>1</v>
      </c>
      <c r="J37" s="185">
        <f>IF(Volume!D37=0,0,Volume!F37/Volume!D37)</f>
        <v>0</v>
      </c>
      <c r="K37" s="187">
        <f>IF('Open Int.'!E37=0,0,'Open Int.'!H37/'Open Int.'!E37)</f>
        <v>0</v>
      </c>
    </row>
    <row r="38" spans="1:11" ht="15">
      <c r="A38" s="201" t="s">
        <v>3</v>
      </c>
      <c r="B38" s="287">
        <f>Margins!B38</f>
        <v>1250</v>
      </c>
      <c r="C38" s="287">
        <f>Volume!J38</f>
        <v>207.9</v>
      </c>
      <c r="D38" s="182">
        <f>Volume!M38</f>
        <v>-1.7021276595744654</v>
      </c>
      <c r="E38" s="175">
        <f>Volume!C38*100</f>
        <v>79</v>
      </c>
      <c r="F38" s="347">
        <f>'Open Int.'!D38*100</f>
        <v>10</v>
      </c>
      <c r="G38" s="176">
        <f>'Open Int.'!R38</f>
        <v>183.107925</v>
      </c>
      <c r="H38" s="176">
        <f>'Open Int.'!Z38</f>
        <v>13.537800000000004</v>
      </c>
      <c r="I38" s="171">
        <f>'Open Int.'!O38</f>
        <v>0.9733181947204087</v>
      </c>
      <c r="J38" s="185">
        <f>IF(Volume!D38=0,0,Volume!F38/Volume!D38)</f>
        <v>0.3308270676691729</v>
      </c>
      <c r="K38" s="187">
        <f>IF('Open Int.'!E38=0,0,'Open Int.'!H38/'Open Int.'!E38)</f>
        <v>0.25963149078726966</v>
      </c>
    </row>
    <row r="39" spans="1:11" ht="15">
      <c r="A39" s="201" t="s">
        <v>218</v>
      </c>
      <c r="B39" s="287">
        <f>Margins!B39</f>
        <v>1050</v>
      </c>
      <c r="C39" s="287">
        <f>Volume!J39</f>
        <v>373.4</v>
      </c>
      <c r="D39" s="182">
        <f>Volume!M39</f>
        <v>-2.1488469601677265</v>
      </c>
      <c r="E39" s="175">
        <f>Volume!C39*100</f>
        <v>20</v>
      </c>
      <c r="F39" s="347">
        <f>'Open Int.'!D39*100</f>
        <v>5</v>
      </c>
      <c r="G39" s="176">
        <f>'Open Int.'!R39</f>
        <v>26.464724999999998</v>
      </c>
      <c r="H39" s="176">
        <f>'Open Int.'!Z39</f>
        <v>0.6208649999999949</v>
      </c>
      <c r="I39" s="171">
        <f>'Open Int.'!O39</f>
        <v>0.965925925925926</v>
      </c>
      <c r="J39" s="185">
        <f>IF(Volume!D39=0,0,Volume!F39/Volume!D39)</f>
        <v>0</v>
      </c>
      <c r="K39" s="187">
        <f>IF('Open Int.'!E39=0,0,'Open Int.'!H39/'Open Int.'!E39)</f>
        <v>0</v>
      </c>
    </row>
    <row r="40" spans="1:11" ht="15">
      <c r="A40" s="201" t="s">
        <v>162</v>
      </c>
      <c r="B40" s="287">
        <f>Margins!B40</f>
        <v>1200</v>
      </c>
      <c r="C40" s="287">
        <f>Volume!J40</f>
        <v>317.85</v>
      </c>
      <c r="D40" s="182">
        <f>Volume!M40</f>
        <v>2.054904479049618</v>
      </c>
      <c r="E40" s="175">
        <f>Volume!C40*100</f>
        <v>-6</v>
      </c>
      <c r="F40" s="347">
        <f>'Open Int.'!D40*100</f>
        <v>4</v>
      </c>
      <c r="G40" s="176">
        <f>'Open Int.'!R40</f>
        <v>8.96337</v>
      </c>
      <c r="H40" s="176">
        <f>'Open Int.'!Z40</f>
        <v>0.47947199999999945</v>
      </c>
      <c r="I40" s="171">
        <f>'Open Int.'!O40</f>
        <v>0.9063829787234042</v>
      </c>
      <c r="J40" s="185">
        <f>IF(Volume!D40=0,0,Volume!F40/Volume!D40)</f>
        <v>0</v>
      </c>
      <c r="K40" s="187">
        <f>IF('Open Int.'!E40=0,0,'Open Int.'!H40/'Open Int.'!E40)</f>
        <v>0</v>
      </c>
    </row>
    <row r="41" spans="1:11" ht="15">
      <c r="A41" s="201" t="s">
        <v>286</v>
      </c>
      <c r="B41" s="287">
        <f>Margins!B41</f>
        <v>1000</v>
      </c>
      <c r="C41" s="287">
        <f>Volume!J41</f>
        <v>219.75</v>
      </c>
      <c r="D41" s="182">
        <f>Volume!M41</f>
        <v>-2.0503677289948716</v>
      </c>
      <c r="E41" s="175">
        <f>Volume!C41*100</f>
        <v>-44</v>
      </c>
      <c r="F41" s="347">
        <f>'Open Int.'!D41*100</f>
        <v>11</v>
      </c>
      <c r="G41" s="176">
        <f>'Open Int.'!R41</f>
        <v>10.548</v>
      </c>
      <c r="H41" s="176">
        <f>'Open Int.'!Z41</f>
        <v>0.8336450000000006</v>
      </c>
      <c r="I41" s="171">
        <f>'Open Int.'!O41</f>
        <v>0.99375</v>
      </c>
      <c r="J41" s="185">
        <f>IF(Volume!D41=0,0,Volume!F41/Volume!D41)</f>
        <v>0</v>
      </c>
      <c r="K41" s="187">
        <f>IF('Open Int.'!E41=0,0,'Open Int.'!H41/'Open Int.'!E41)</f>
        <v>0</v>
      </c>
    </row>
    <row r="42" spans="1:11" ht="15">
      <c r="A42" s="201" t="s">
        <v>183</v>
      </c>
      <c r="B42" s="287">
        <f>Margins!B42</f>
        <v>950</v>
      </c>
      <c r="C42" s="287">
        <f>Volume!J42</f>
        <v>305.35</v>
      </c>
      <c r="D42" s="182">
        <f>Volume!M42</f>
        <v>4.143929058663041</v>
      </c>
      <c r="E42" s="175">
        <f>Volume!C42*100</f>
        <v>28.999999999999996</v>
      </c>
      <c r="F42" s="347">
        <f>'Open Int.'!D42*100</f>
        <v>8</v>
      </c>
      <c r="G42" s="176">
        <f>'Open Int.'!R42</f>
        <v>21.205030750000002</v>
      </c>
      <c r="H42" s="176">
        <f>'Open Int.'!Z42</f>
        <v>2.347872750000004</v>
      </c>
      <c r="I42" s="171">
        <f>'Open Int.'!O42</f>
        <v>0.9972640218878249</v>
      </c>
      <c r="J42" s="185">
        <f>IF(Volume!D42=0,0,Volume!F42/Volume!D42)</f>
        <v>0</v>
      </c>
      <c r="K42" s="187">
        <f>IF('Open Int.'!E42=0,0,'Open Int.'!H42/'Open Int.'!E42)</f>
        <v>0</v>
      </c>
    </row>
    <row r="43" spans="1:11" ht="15">
      <c r="A43" s="201" t="s">
        <v>219</v>
      </c>
      <c r="B43" s="287">
        <f>Margins!B43</f>
        <v>2700</v>
      </c>
      <c r="C43" s="287">
        <f>Volume!J43</f>
        <v>94.25</v>
      </c>
      <c r="D43" s="182">
        <f>Volume!M43</f>
        <v>-0.47518479408659225</v>
      </c>
      <c r="E43" s="175">
        <f>Volume!C43*100</f>
        <v>-65</v>
      </c>
      <c r="F43" s="347">
        <f>'Open Int.'!D43*100</f>
        <v>1</v>
      </c>
      <c r="G43" s="176">
        <f>'Open Int.'!R43</f>
        <v>53.592435</v>
      </c>
      <c r="H43" s="176">
        <f>'Open Int.'!Z43</f>
        <v>0.20436300000000074</v>
      </c>
      <c r="I43" s="171">
        <f>'Open Int.'!O43</f>
        <v>0.9805318138651472</v>
      </c>
      <c r="J43" s="185">
        <f>IF(Volume!D43=0,0,Volume!F43/Volume!D43)</f>
        <v>0</v>
      </c>
      <c r="K43" s="187">
        <f>IF('Open Int.'!E43=0,0,'Open Int.'!H43/'Open Int.'!E43)</f>
        <v>0.023255813953488372</v>
      </c>
    </row>
    <row r="44" spans="1:11" ht="15">
      <c r="A44" s="201" t="s">
        <v>163</v>
      </c>
      <c r="B44" s="287">
        <f>Margins!B44</f>
        <v>62</v>
      </c>
      <c r="C44" s="287">
        <f>Volume!J44</f>
        <v>3770.7</v>
      </c>
      <c r="D44" s="182">
        <f>Volume!M44</f>
        <v>2.5426955292070055</v>
      </c>
      <c r="E44" s="175">
        <f>Volume!C44*100</f>
        <v>55.00000000000001</v>
      </c>
      <c r="F44" s="347">
        <f>'Open Int.'!D44*100</f>
        <v>5</v>
      </c>
      <c r="G44" s="176">
        <f>'Open Int.'!R44</f>
        <v>166.52391581999998</v>
      </c>
      <c r="H44" s="176">
        <f>'Open Int.'!Z44</f>
        <v>11.88074069999999</v>
      </c>
      <c r="I44" s="171">
        <f>'Open Int.'!O44</f>
        <v>0.994945949740278</v>
      </c>
      <c r="J44" s="185">
        <f>IF(Volume!D44=0,0,Volume!F44/Volume!D44)</f>
        <v>4</v>
      </c>
      <c r="K44" s="187">
        <f>IF('Open Int.'!E44=0,0,'Open Int.'!H44/'Open Int.'!E44)</f>
        <v>0.6153846153846154</v>
      </c>
    </row>
    <row r="45" spans="1:11" ht="15">
      <c r="A45" s="201" t="s">
        <v>194</v>
      </c>
      <c r="B45" s="287">
        <f>Margins!B45</f>
        <v>400</v>
      </c>
      <c r="C45" s="287">
        <f>Volume!J45</f>
        <v>691.55</v>
      </c>
      <c r="D45" s="182">
        <f>Volume!M45</f>
        <v>0.14481210629208602</v>
      </c>
      <c r="E45" s="175">
        <f>Volume!C45*100</f>
        <v>12</v>
      </c>
      <c r="F45" s="347">
        <f>'Open Int.'!D45*100</f>
        <v>-4</v>
      </c>
      <c r="G45" s="176">
        <f>'Open Int.'!R45</f>
        <v>190.48053199999998</v>
      </c>
      <c r="H45" s="176">
        <f>'Open Int.'!Z45</f>
        <v>-6.989146000000005</v>
      </c>
      <c r="I45" s="171">
        <f>'Open Int.'!O45</f>
        <v>0.9888178913738019</v>
      </c>
      <c r="J45" s="185">
        <f>IF(Volume!D45=0,0,Volume!F45/Volume!D45)</f>
        <v>0.125</v>
      </c>
      <c r="K45" s="187">
        <f>IF('Open Int.'!E45=0,0,'Open Int.'!H45/'Open Int.'!E45)</f>
        <v>0.07518796992481203</v>
      </c>
    </row>
    <row r="46" spans="1:11" ht="15">
      <c r="A46" s="201" t="s">
        <v>220</v>
      </c>
      <c r="B46" s="287">
        <f>Margins!B46</f>
        <v>2400</v>
      </c>
      <c r="C46" s="287">
        <f>Volume!J46</f>
        <v>126.05</v>
      </c>
      <c r="D46" s="182">
        <f>Volume!M46</f>
        <v>0.5183413078149851</v>
      </c>
      <c r="E46" s="175">
        <f>Volume!C46*100</f>
        <v>10</v>
      </c>
      <c r="F46" s="347">
        <f>'Open Int.'!D46*100</f>
        <v>2</v>
      </c>
      <c r="G46" s="176">
        <f>'Open Int.'!R46</f>
        <v>52.124196</v>
      </c>
      <c r="H46" s="176">
        <f>'Open Int.'!Z46</f>
        <v>1.0813799999999958</v>
      </c>
      <c r="I46" s="171">
        <f>'Open Int.'!O46</f>
        <v>0.9912942542077772</v>
      </c>
      <c r="J46" s="185">
        <f>IF(Volume!D46=0,0,Volume!F46/Volume!D46)</f>
        <v>0</v>
      </c>
      <c r="K46" s="187">
        <f>IF('Open Int.'!E46=0,0,'Open Int.'!H46/'Open Int.'!E46)</f>
        <v>0.0963855421686747</v>
      </c>
    </row>
    <row r="47" spans="1:11" ht="15">
      <c r="A47" s="201" t="s">
        <v>164</v>
      </c>
      <c r="B47" s="287">
        <f>Margins!B47</f>
        <v>5650</v>
      </c>
      <c r="C47" s="287">
        <f>Volume!J47</f>
        <v>55.15</v>
      </c>
      <c r="D47" s="182">
        <f>Volume!M47</f>
        <v>-0.36133694670280553</v>
      </c>
      <c r="E47" s="175">
        <f>Volume!C47*100</f>
        <v>-60</v>
      </c>
      <c r="F47" s="347">
        <f>'Open Int.'!D47*100</f>
        <v>0</v>
      </c>
      <c r="G47" s="176">
        <f>'Open Int.'!R47</f>
        <v>126.78902275</v>
      </c>
      <c r="H47" s="176">
        <f>'Open Int.'!Z47</f>
        <v>-0.33470599999999706</v>
      </c>
      <c r="I47" s="171">
        <f>'Open Int.'!O47</f>
        <v>0.9808306709265175</v>
      </c>
      <c r="J47" s="185">
        <f>IF(Volume!D47=0,0,Volume!F47/Volume!D47)</f>
        <v>0.13333333333333333</v>
      </c>
      <c r="K47" s="187">
        <f>IF('Open Int.'!E47=0,0,'Open Int.'!H47/'Open Int.'!E47)</f>
        <v>0.08461538461538462</v>
      </c>
    </row>
    <row r="48" spans="1:11" ht="15">
      <c r="A48" s="201" t="s">
        <v>165</v>
      </c>
      <c r="B48" s="287">
        <f>Margins!B48</f>
        <v>1300</v>
      </c>
      <c r="C48" s="287">
        <f>Volume!J48</f>
        <v>256.9</v>
      </c>
      <c r="D48" s="182">
        <f>Volume!M48</f>
        <v>4.942810457516326</v>
      </c>
      <c r="E48" s="175">
        <f>Volume!C48*100</f>
        <v>1302</v>
      </c>
      <c r="F48" s="347">
        <f>'Open Int.'!D48*100</f>
        <v>42</v>
      </c>
      <c r="G48" s="176">
        <f>'Open Int.'!R48</f>
        <v>8.282456</v>
      </c>
      <c r="H48" s="176">
        <f>'Open Int.'!Z48</f>
        <v>2.7132559999999994</v>
      </c>
      <c r="I48" s="171">
        <f>'Open Int.'!O48</f>
        <v>0.9959677419354839</v>
      </c>
      <c r="J48" s="185">
        <f>IF(Volume!D48=0,0,Volume!F48/Volume!D48)</f>
        <v>0</v>
      </c>
      <c r="K48" s="187">
        <f>IF('Open Int.'!E48=0,0,'Open Int.'!H48/'Open Int.'!E48)</f>
        <v>0</v>
      </c>
    </row>
    <row r="49" spans="1:11" ht="15">
      <c r="A49" s="201" t="s">
        <v>89</v>
      </c>
      <c r="B49" s="287">
        <f>Margins!B49</f>
        <v>750</v>
      </c>
      <c r="C49" s="287">
        <f>Volume!J49</f>
        <v>281.2</v>
      </c>
      <c r="D49" s="182">
        <f>Volume!M49</f>
        <v>-4.207119741100331</v>
      </c>
      <c r="E49" s="175">
        <f>Volume!C49*100</f>
        <v>55.00000000000001</v>
      </c>
      <c r="F49" s="347">
        <f>'Open Int.'!D49*100</f>
        <v>2</v>
      </c>
      <c r="G49" s="176">
        <f>'Open Int.'!R49</f>
        <v>111.62937</v>
      </c>
      <c r="H49" s="176">
        <f>'Open Int.'!Z49</f>
        <v>-1.7763337500000063</v>
      </c>
      <c r="I49" s="171">
        <f>'Open Int.'!O49</f>
        <v>0.9699603249574911</v>
      </c>
      <c r="J49" s="185">
        <f>IF(Volume!D49=0,0,Volume!F49/Volume!D49)</f>
        <v>0.18181818181818182</v>
      </c>
      <c r="K49" s="187">
        <f>IF('Open Int.'!E49=0,0,'Open Int.'!H49/'Open Int.'!E49)</f>
        <v>0.11158798283261803</v>
      </c>
    </row>
    <row r="50" spans="1:11" ht="15">
      <c r="A50" s="201" t="s">
        <v>287</v>
      </c>
      <c r="B50" s="287">
        <f>Margins!B50</f>
        <v>2000</v>
      </c>
      <c r="C50" s="287">
        <f>Volume!J50</f>
        <v>180.25</v>
      </c>
      <c r="D50" s="182">
        <f>Volume!M50</f>
        <v>1.4350028137310138</v>
      </c>
      <c r="E50" s="175">
        <f>Volume!C50*100</f>
        <v>-15</v>
      </c>
      <c r="F50" s="347">
        <f>'Open Int.'!D50*100</f>
        <v>3</v>
      </c>
      <c r="G50" s="176">
        <f>'Open Int.'!R50</f>
        <v>28.9842</v>
      </c>
      <c r="H50" s="176">
        <f>'Open Int.'!Z50</f>
        <v>1.3340800000000002</v>
      </c>
      <c r="I50" s="171">
        <f>'Open Int.'!O50</f>
        <v>0.996268656716418</v>
      </c>
      <c r="J50" s="185">
        <f>IF(Volume!D50=0,0,Volume!F50/Volume!D50)</f>
        <v>0</v>
      </c>
      <c r="K50" s="187">
        <f>IF('Open Int.'!E50=0,0,'Open Int.'!H50/'Open Int.'!E50)</f>
        <v>0</v>
      </c>
    </row>
    <row r="51" spans="1:11" ht="15">
      <c r="A51" s="201" t="s">
        <v>271</v>
      </c>
      <c r="B51" s="287">
        <f>Margins!B51</f>
        <v>1200</v>
      </c>
      <c r="C51" s="287">
        <f>Volume!J51</f>
        <v>257</v>
      </c>
      <c r="D51" s="182">
        <f>Volume!M51</f>
        <v>0.3514252245216623</v>
      </c>
      <c r="E51" s="175">
        <f>Volume!C51*100</f>
        <v>14.000000000000002</v>
      </c>
      <c r="F51" s="347">
        <f>'Open Int.'!D51*100</f>
        <v>3</v>
      </c>
      <c r="G51" s="176">
        <f>'Open Int.'!R51</f>
        <v>18.44232</v>
      </c>
      <c r="H51" s="176">
        <f>'Open Int.'!Z51</f>
        <v>0.6792239999999943</v>
      </c>
      <c r="I51" s="171">
        <f>'Open Int.'!O51</f>
        <v>0.9732441471571907</v>
      </c>
      <c r="J51" s="185">
        <f>IF(Volume!D51=0,0,Volume!F51/Volume!D51)</f>
        <v>0.25</v>
      </c>
      <c r="K51" s="187">
        <f>IF('Open Int.'!E51=0,0,'Open Int.'!H51/'Open Int.'!E51)</f>
        <v>0.16666666666666666</v>
      </c>
    </row>
    <row r="52" spans="1:11" ht="15">
      <c r="A52" s="201" t="s">
        <v>221</v>
      </c>
      <c r="B52" s="287">
        <f>Margins!B52</f>
        <v>300</v>
      </c>
      <c r="C52" s="287">
        <f>Volume!J52</f>
        <v>1184.05</v>
      </c>
      <c r="D52" s="182">
        <f>Volume!M52</f>
        <v>1.1360239162929708</v>
      </c>
      <c r="E52" s="175">
        <f>Volume!C52*100</f>
        <v>69</v>
      </c>
      <c r="F52" s="347">
        <f>'Open Int.'!D52*100</f>
        <v>0</v>
      </c>
      <c r="G52" s="176">
        <f>'Open Int.'!R52</f>
        <v>55.6621905</v>
      </c>
      <c r="H52" s="176">
        <f>'Open Int.'!Z52</f>
        <v>0.6603555000000014</v>
      </c>
      <c r="I52" s="171">
        <f>'Open Int.'!O52</f>
        <v>0.9840459476707084</v>
      </c>
      <c r="J52" s="185">
        <f>IF(Volume!D52=0,0,Volume!F52/Volume!D52)</f>
        <v>0</v>
      </c>
      <c r="K52" s="187">
        <f>IF('Open Int.'!E52=0,0,'Open Int.'!H52/'Open Int.'!E52)</f>
        <v>0</v>
      </c>
    </row>
    <row r="53" spans="1:11" ht="15">
      <c r="A53" s="201" t="s">
        <v>233</v>
      </c>
      <c r="B53" s="287">
        <f>Margins!B53</f>
        <v>1000</v>
      </c>
      <c r="C53" s="287">
        <f>Volume!J53</f>
        <v>436.7</v>
      </c>
      <c r="D53" s="182">
        <f>Volume!M53</f>
        <v>4.1125283108833</v>
      </c>
      <c r="E53" s="175">
        <f>Volume!C53*100</f>
        <v>41</v>
      </c>
      <c r="F53" s="347">
        <f>'Open Int.'!D53*100</f>
        <v>4</v>
      </c>
      <c r="G53" s="176">
        <f>'Open Int.'!R53</f>
        <v>126.94869</v>
      </c>
      <c r="H53" s="176">
        <f>'Open Int.'!Z53</f>
        <v>11.012709999999998</v>
      </c>
      <c r="I53" s="171">
        <f>'Open Int.'!O53</f>
        <v>0.9948400412796697</v>
      </c>
      <c r="J53" s="185">
        <f>IF(Volume!D53=0,0,Volume!F53/Volume!D53)</f>
        <v>0.24074074074074073</v>
      </c>
      <c r="K53" s="187">
        <f>IF('Open Int.'!E53=0,0,'Open Int.'!H53/'Open Int.'!E53)</f>
        <v>0.313953488372093</v>
      </c>
    </row>
    <row r="54" spans="1:11" ht="15">
      <c r="A54" s="201" t="s">
        <v>166</v>
      </c>
      <c r="B54" s="287">
        <f>Margins!B54</f>
        <v>2950</v>
      </c>
      <c r="C54" s="287">
        <f>Volume!J54</f>
        <v>102.25</v>
      </c>
      <c r="D54" s="182">
        <f>Volume!M54</f>
        <v>0.8382642998027557</v>
      </c>
      <c r="E54" s="175">
        <f>Volume!C54*100</f>
        <v>0</v>
      </c>
      <c r="F54" s="347">
        <f>'Open Int.'!D54*100</f>
        <v>1</v>
      </c>
      <c r="G54" s="176">
        <f>'Open Int.'!R54</f>
        <v>41.26401</v>
      </c>
      <c r="H54" s="176">
        <f>'Open Int.'!Z54</f>
        <v>0.9113729999999975</v>
      </c>
      <c r="I54" s="171">
        <f>'Open Int.'!O54</f>
        <v>0.9970760233918129</v>
      </c>
      <c r="J54" s="185">
        <f>IF(Volume!D54=0,0,Volume!F54/Volume!D54)</f>
        <v>0.15384615384615385</v>
      </c>
      <c r="K54" s="187">
        <f>IF('Open Int.'!E54=0,0,'Open Int.'!H54/'Open Int.'!E54)</f>
        <v>0.1951219512195122</v>
      </c>
    </row>
    <row r="55" spans="1:11" ht="15">
      <c r="A55" s="201" t="s">
        <v>222</v>
      </c>
      <c r="B55" s="287">
        <f>Margins!B55</f>
        <v>88</v>
      </c>
      <c r="C55" s="287">
        <f>Volume!J55</f>
        <v>2486.75</v>
      </c>
      <c r="D55" s="182">
        <f>Volume!M55</f>
        <v>0.04022930705018606</v>
      </c>
      <c r="E55" s="175">
        <f>Volume!C55*100</f>
        <v>-3</v>
      </c>
      <c r="F55" s="347">
        <f>'Open Int.'!D55*100</f>
        <v>5</v>
      </c>
      <c r="G55" s="176">
        <f>'Open Int.'!R55</f>
        <v>133.051072</v>
      </c>
      <c r="H55" s="176">
        <f>'Open Int.'!Z55</f>
        <v>6.047144400000008</v>
      </c>
      <c r="I55" s="171">
        <f>'Open Int.'!O55</f>
        <v>0.9967105263157895</v>
      </c>
      <c r="J55" s="185">
        <f>IF(Volume!D55=0,0,Volume!F55/Volume!D55)</f>
        <v>0</v>
      </c>
      <c r="K55" s="187">
        <f>IF('Open Int.'!E55=0,0,'Open Int.'!H55/'Open Int.'!E55)</f>
        <v>0</v>
      </c>
    </row>
    <row r="56" spans="1:11" ht="15">
      <c r="A56" s="201" t="s">
        <v>288</v>
      </c>
      <c r="B56" s="287">
        <f>Margins!B56</f>
        <v>1500</v>
      </c>
      <c r="C56" s="287">
        <f>Volume!J56</f>
        <v>178.2</v>
      </c>
      <c r="D56" s="182">
        <f>Volume!M56</f>
        <v>3.8461538461538427</v>
      </c>
      <c r="E56" s="175">
        <f>Volume!C56*100</f>
        <v>142</v>
      </c>
      <c r="F56" s="347">
        <f>'Open Int.'!D56*100</f>
        <v>-3</v>
      </c>
      <c r="G56" s="176">
        <f>'Open Int.'!R56</f>
        <v>139.15638</v>
      </c>
      <c r="H56" s="176">
        <f>'Open Int.'!Z56</f>
        <v>2.476980000000026</v>
      </c>
      <c r="I56" s="171">
        <f>'Open Int.'!O56</f>
        <v>0.995197848636189</v>
      </c>
      <c r="J56" s="185">
        <f>IF(Volume!D56=0,0,Volume!F56/Volume!D56)</f>
        <v>0.08695652173913043</v>
      </c>
      <c r="K56" s="187">
        <f>IF('Open Int.'!E56=0,0,'Open Int.'!H56/'Open Int.'!E56)</f>
        <v>0.054945054945054944</v>
      </c>
    </row>
    <row r="57" spans="1:11" ht="15">
      <c r="A57" s="201" t="s">
        <v>289</v>
      </c>
      <c r="B57" s="287">
        <f>Margins!B57</f>
        <v>1400</v>
      </c>
      <c r="C57" s="287">
        <f>Volume!J57</f>
        <v>139.45</v>
      </c>
      <c r="D57" s="182">
        <f>Volume!M57</f>
        <v>3.2962962962962883</v>
      </c>
      <c r="E57" s="175">
        <f>Volume!C57*100</f>
        <v>161</v>
      </c>
      <c r="F57" s="347">
        <f>'Open Int.'!D57*100</f>
        <v>0</v>
      </c>
      <c r="G57" s="176">
        <f>'Open Int.'!R57</f>
        <v>35.395199</v>
      </c>
      <c r="H57" s="176">
        <f>'Open Int.'!Z57</f>
        <v>1.205098999999997</v>
      </c>
      <c r="I57" s="171">
        <f>'Open Int.'!O57</f>
        <v>0.9977937120794264</v>
      </c>
      <c r="J57" s="185">
        <f>IF(Volume!D57=0,0,Volume!F57/Volume!D57)</f>
        <v>0.09090909090909091</v>
      </c>
      <c r="K57" s="187">
        <f>IF('Open Int.'!E57=0,0,'Open Int.'!H57/'Open Int.'!E57)</f>
        <v>0.32432432432432434</v>
      </c>
    </row>
    <row r="58" spans="1:11" ht="15">
      <c r="A58" s="201" t="s">
        <v>195</v>
      </c>
      <c r="B58" s="287">
        <f>Margins!B58</f>
        <v>2062</v>
      </c>
      <c r="C58" s="287">
        <f>Volume!J58</f>
        <v>121.15</v>
      </c>
      <c r="D58" s="182">
        <f>Volume!M58</f>
        <v>0.45605306799337597</v>
      </c>
      <c r="E58" s="175">
        <f>Volume!C58*100</f>
        <v>-47</v>
      </c>
      <c r="F58" s="347">
        <f>'Open Int.'!D58*100</f>
        <v>-6</v>
      </c>
      <c r="G58" s="176">
        <f>'Open Int.'!R58</f>
        <v>234.14813149</v>
      </c>
      <c r="H58" s="176">
        <f>'Open Int.'!Z58</f>
        <v>-13.98197866999999</v>
      </c>
      <c r="I58" s="171">
        <f>'Open Int.'!O58</f>
        <v>0.9985063480209111</v>
      </c>
      <c r="J58" s="185">
        <f>IF(Volume!D58=0,0,Volume!F58/Volume!D58)</f>
        <v>0.2916666666666667</v>
      </c>
      <c r="K58" s="187">
        <f>IF('Open Int.'!E58=0,0,'Open Int.'!H58/'Open Int.'!E58)</f>
        <v>0.1895734597156398</v>
      </c>
    </row>
    <row r="59" spans="1:11" ht="15">
      <c r="A59" s="201" t="s">
        <v>290</v>
      </c>
      <c r="B59" s="287">
        <f>Margins!B59</f>
        <v>1400</v>
      </c>
      <c r="C59" s="287">
        <f>Volume!J59</f>
        <v>95.2</v>
      </c>
      <c r="D59" s="182">
        <f>Volume!M59</f>
        <v>-0.6781429316640495</v>
      </c>
      <c r="E59" s="175">
        <f>Volume!C59*100</f>
        <v>34</v>
      </c>
      <c r="F59" s="347">
        <f>'Open Int.'!D59*100</f>
        <v>6</v>
      </c>
      <c r="G59" s="176">
        <f>'Open Int.'!R59</f>
        <v>76.995856</v>
      </c>
      <c r="H59" s="176">
        <f>'Open Int.'!Z59</f>
        <v>4.211200000000005</v>
      </c>
      <c r="I59" s="171">
        <f>'Open Int.'!O59</f>
        <v>0.9906525878483642</v>
      </c>
      <c r="J59" s="185">
        <f>IF(Volume!D59=0,0,Volume!F59/Volume!D59)</f>
        <v>0.08823529411764706</v>
      </c>
      <c r="K59" s="187">
        <f>IF('Open Int.'!E59=0,0,'Open Int.'!H59/'Open Int.'!E59)</f>
        <v>0.10431654676258993</v>
      </c>
    </row>
    <row r="60" spans="1:11" ht="15">
      <c r="A60" s="201" t="s">
        <v>197</v>
      </c>
      <c r="B60" s="287">
        <f>Margins!B60</f>
        <v>650</v>
      </c>
      <c r="C60" s="287">
        <f>Volume!J60</f>
        <v>326.65</v>
      </c>
      <c r="D60" s="182">
        <f>Volume!M60</f>
        <v>-1.4927623642943442</v>
      </c>
      <c r="E60" s="175">
        <f>Volume!C60*100</f>
        <v>-8</v>
      </c>
      <c r="F60" s="347">
        <f>'Open Int.'!D60*100</f>
        <v>0</v>
      </c>
      <c r="G60" s="176">
        <f>'Open Int.'!R60</f>
        <v>91.76578449999998</v>
      </c>
      <c r="H60" s="176">
        <f>'Open Int.'!Z60</f>
        <v>-1.1535095000000268</v>
      </c>
      <c r="I60" s="171">
        <f>'Open Int.'!O60</f>
        <v>0.9988431281813975</v>
      </c>
      <c r="J60" s="185">
        <f>IF(Volume!D60=0,0,Volume!F60/Volume!D60)</f>
        <v>0</v>
      </c>
      <c r="K60" s="187">
        <f>IF('Open Int.'!E60=0,0,'Open Int.'!H60/'Open Int.'!E60)</f>
        <v>0.7142857142857143</v>
      </c>
    </row>
    <row r="61" spans="1:11" ht="15">
      <c r="A61" s="201" t="s">
        <v>4</v>
      </c>
      <c r="B61" s="287">
        <f>Margins!B61</f>
        <v>150</v>
      </c>
      <c r="C61" s="287">
        <f>Volume!J61</f>
        <v>1591.75</v>
      </c>
      <c r="D61" s="182">
        <f>Volume!M61</f>
        <v>-0.7699021258026252</v>
      </c>
      <c r="E61" s="175">
        <f>Volume!C61*100</f>
        <v>38</v>
      </c>
      <c r="F61" s="347">
        <f>'Open Int.'!D61*100</f>
        <v>-1</v>
      </c>
      <c r="G61" s="176">
        <f>'Open Int.'!R61</f>
        <v>152.521485</v>
      </c>
      <c r="H61" s="176">
        <f>'Open Int.'!Z61</f>
        <v>-3.46921949999998</v>
      </c>
      <c r="I61" s="171">
        <f>'Open Int.'!O61</f>
        <v>0.9910770194113964</v>
      </c>
      <c r="J61" s="185">
        <f>IF(Volume!D61=0,0,Volume!F61/Volume!D61)</f>
        <v>0</v>
      </c>
      <c r="K61" s="187">
        <f>IF('Open Int.'!E61=0,0,'Open Int.'!H61/'Open Int.'!E61)</f>
        <v>0</v>
      </c>
    </row>
    <row r="62" spans="1:11" ht="15">
      <c r="A62" s="201" t="s">
        <v>79</v>
      </c>
      <c r="B62" s="287">
        <f>Margins!B62</f>
        <v>200</v>
      </c>
      <c r="C62" s="287">
        <f>Volume!J62</f>
        <v>994.7</v>
      </c>
      <c r="D62" s="182">
        <f>Volume!M62</f>
        <v>0.34298396045597607</v>
      </c>
      <c r="E62" s="175">
        <f>Volume!C62*100</f>
        <v>5</v>
      </c>
      <c r="F62" s="347">
        <f>'Open Int.'!D62*100</f>
        <v>1</v>
      </c>
      <c r="G62" s="176">
        <f>'Open Int.'!R62</f>
        <v>183.860348</v>
      </c>
      <c r="H62" s="176">
        <f>'Open Int.'!Z62</f>
        <v>1.8774939999999845</v>
      </c>
      <c r="I62" s="171">
        <f>'Open Int.'!O62</f>
        <v>0.9691625189352954</v>
      </c>
      <c r="J62" s="185">
        <f>IF(Volume!D62=0,0,Volume!F62/Volume!D62)</f>
        <v>0</v>
      </c>
      <c r="K62" s="187">
        <f>IF('Open Int.'!E62=0,0,'Open Int.'!H62/'Open Int.'!E62)</f>
        <v>0</v>
      </c>
    </row>
    <row r="63" spans="1:11" ht="15">
      <c r="A63" s="201" t="s">
        <v>196</v>
      </c>
      <c r="B63" s="287">
        <f>Margins!B63</f>
        <v>400</v>
      </c>
      <c r="C63" s="287">
        <f>Volume!J63</f>
        <v>700.15</v>
      </c>
      <c r="D63" s="182">
        <f>Volume!M63</f>
        <v>3.008680300132401</v>
      </c>
      <c r="E63" s="175">
        <f>Volume!C63*100</f>
        <v>2</v>
      </c>
      <c r="F63" s="347">
        <f>'Open Int.'!D63*100</f>
        <v>-1</v>
      </c>
      <c r="G63" s="176">
        <f>'Open Int.'!R63</f>
        <v>140.114018</v>
      </c>
      <c r="H63" s="176">
        <f>'Open Int.'!Z63</f>
        <v>3.3311899999999923</v>
      </c>
      <c r="I63" s="171">
        <f>'Open Int.'!O63</f>
        <v>0.9898061163302019</v>
      </c>
      <c r="J63" s="185">
        <f>IF(Volume!D63=0,0,Volume!F63/Volume!D63)</f>
        <v>0</v>
      </c>
      <c r="K63" s="187">
        <f>IF('Open Int.'!E63=0,0,'Open Int.'!H63/'Open Int.'!E63)</f>
        <v>0</v>
      </c>
    </row>
    <row r="64" spans="1:11" ht="15">
      <c r="A64" s="201" t="s">
        <v>5</v>
      </c>
      <c r="B64" s="287">
        <f>Margins!B64</f>
        <v>1595</v>
      </c>
      <c r="C64" s="287">
        <f>Volume!J64</f>
        <v>144.75</v>
      </c>
      <c r="D64" s="182">
        <f>Volume!M64</f>
        <v>-0.03453038674033934</v>
      </c>
      <c r="E64" s="175">
        <f>Volume!C64*100</f>
        <v>-8</v>
      </c>
      <c r="F64" s="347">
        <f>'Open Int.'!D64*100</f>
        <v>0</v>
      </c>
      <c r="G64" s="176">
        <f>'Open Int.'!R64</f>
        <v>437.41814325</v>
      </c>
      <c r="H64" s="176">
        <f>'Open Int.'!Z64</f>
        <v>3.8675400500000023</v>
      </c>
      <c r="I64" s="171">
        <f>'Open Int.'!O64</f>
        <v>0.9783595481895915</v>
      </c>
      <c r="J64" s="185">
        <f>IF(Volume!D64=0,0,Volume!F64/Volume!D64)</f>
        <v>0.16957605985037408</v>
      </c>
      <c r="K64" s="187">
        <f>IF('Open Int.'!E64=0,0,'Open Int.'!H64/'Open Int.'!E64)</f>
        <v>0.13070283600493218</v>
      </c>
    </row>
    <row r="65" spans="1:11" ht="15">
      <c r="A65" s="201" t="s">
        <v>198</v>
      </c>
      <c r="B65" s="287">
        <f>Margins!B65</f>
        <v>1000</v>
      </c>
      <c r="C65" s="287">
        <f>Volume!J65</f>
        <v>191.1</v>
      </c>
      <c r="D65" s="182">
        <f>Volume!M65</f>
        <v>-1.7733230531997002</v>
      </c>
      <c r="E65" s="175">
        <f>Volume!C65*100</f>
        <v>59</v>
      </c>
      <c r="F65" s="347">
        <f>'Open Int.'!D65*100</f>
        <v>4</v>
      </c>
      <c r="G65" s="176">
        <f>'Open Int.'!R65</f>
        <v>223.81632</v>
      </c>
      <c r="H65" s="176">
        <f>'Open Int.'!Z65</f>
        <v>7.729635000000002</v>
      </c>
      <c r="I65" s="171">
        <f>'Open Int.'!O65</f>
        <v>0.9929986338797814</v>
      </c>
      <c r="J65" s="185">
        <f>IF(Volume!D65=0,0,Volume!F65/Volume!D65)</f>
        <v>0.2631578947368421</v>
      </c>
      <c r="K65" s="187">
        <f>IF('Open Int.'!E65=0,0,'Open Int.'!H65/'Open Int.'!E65)</f>
        <v>0.14394382679929785</v>
      </c>
    </row>
    <row r="66" spans="1:11" ht="15">
      <c r="A66" s="201" t="s">
        <v>199</v>
      </c>
      <c r="B66" s="287">
        <f>Margins!B66</f>
        <v>1300</v>
      </c>
      <c r="C66" s="287">
        <f>Volume!J66</f>
        <v>286.1</v>
      </c>
      <c r="D66" s="182">
        <f>Volume!M66</f>
        <v>1.4898900319262312</v>
      </c>
      <c r="E66" s="175">
        <f>Volume!C66*100</f>
        <v>-26</v>
      </c>
      <c r="F66" s="347">
        <f>'Open Int.'!D66*100</f>
        <v>-6</v>
      </c>
      <c r="G66" s="176">
        <f>'Open Int.'!R66</f>
        <v>101.05338100000002</v>
      </c>
      <c r="H66" s="176">
        <f>'Open Int.'!Z66</f>
        <v>-2.5843349999999674</v>
      </c>
      <c r="I66" s="171">
        <f>'Open Int.'!O66</f>
        <v>0.9992638940007361</v>
      </c>
      <c r="J66" s="185">
        <f>IF(Volume!D66=0,0,Volume!F66/Volume!D66)</f>
        <v>0.03278688524590164</v>
      </c>
      <c r="K66" s="187">
        <f>IF('Open Int.'!E66=0,0,'Open Int.'!H66/'Open Int.'!E66)</f>
        <v>0.3496932515337423</v>
      </c>
    </row>
    <row r="67" spans="1:11" ht="15">
      <c r="A67" s="201" t="s">
        <v>405</v>
      </c>
      <c r="B67" s="287">
        <f>Margins!B67</f>
        <v>250</v>
      </c>
      <c r="C67" s="287">
        <f>Volume!J67</f>
        <v>598.95</v>
      </c>
      <c r="D67" s="182">
        <f>Volume!M67</f>
        <v>0.6300403225806451</v>
      </c>
      <c r="E67" s="175">
        <f>Volume!C67*100</f>
        <v>-75</v>
      </c>
      <c r="F67" s="347">
        <f>'Open Int.'!D67*100</f>
        <v>-2</v>
      </c>
      <c r="G67" s="176">
        <f>'Open Int.'!R67</f>
        <v>8.205615</v>
      </c>
      <c r="H67" s="176">
        <f>'Open Int.'!Z67</f>
        <v>-0.09742499999999943</v>
      </c>
      <c r="I67" s="171">
        <f>'Open Int.'!O67</f>
        <v>1</v>
      </c>
      <c r="J67" s="185">
        <f>IF(Volume!D67=0,0,Volume!F67/Volume!D67)</f>
        <v>0</v>
      </c>
      <c r="K67" s="187">
        <f>IF('Open Int.'!E67=0,0,'Open Int.'!H67/'Open Int.'!E67)</f>
        <v>0</v>
      </c>
    </row>
    <row r="68" spans="1:11" ht="15">
      <c r="A68" s="201" t="s">
        <v>43</v>
      </c>
      <c r="B68" s="287">
        <f>Margins!B68</f>
        <v>150</v>
      </c>
      <c r="C68" s="287">
        <f>Volume!J68</f>
        <v>2333.7</v>
      </c>
      <c r="D68" s="182">
        <f>Volume!M68</f>
        <v>2.3687327279905253</v>
      </c>
      <c r="E68" s="175">
        <f>Volume!C68*100</f>
        <v>23</v>
      </c>
      <c r="F68" s="347">
        <f>'Open Int.'!D68*100</f>
        <v>1</v>
      </c>
      <c r="G68" s="176">
        <f>'Open Int.'!R68</f>
        <v>97.07025149999998</v>
      </c>
      <c r="H68" s="176">
        <f>'Open Int.'!Z68</f>
        <v>3.2036039999999986</v>
      </c>
      <c r="I68" s="171">
        <f>'Open Int.'!O68</f>
        <v>0.991705733862243</v>
      </c>
      <c r="J68" s="185">
        <f>IF(Volume!D68=0,0,Volume!F68/Volume!D68)</f>
        <v>0</v>
      </c>
      <c r="K68" s="187">
        <f>IF('Open Int.'!E68=0,0,'Open Int.'!H68/'Open Int.'!E68)</f>
        <v>0</v>
      </c>
    </row>
    <row r="69" spans="1:11" ht="15">
      <c r="A69" s="201" t="s">
        <v>200</v>
      </c>
      <c r="B69" s="287">
        <f>Margins!B69</f>
        <v>350</v>
      </c>
      <c r="C69" s="287">
        <f>Volume!J69</f>
        <v>849.35</v>
      </c>
      <c r="D69" s="182">
        <f>Volume!M69</f>
        <v>1.1371755179804797</v>
      </c>
      <c r="E69" s="175">
        <f>Volume!C69*100</f>
        <v>28.999999999999996</v>
      </c>
      <c r="F69" s="347">
        <f>'Open Int.'!D69*100</f>
        <v>1</v>
      </c>
      <c r="G69" s="176">
        <f>'Open Int.'!R69</f>
        <v>728.674352</v>
      </c>
      <c r="H69" s="176">
        <f>'Open Int.'!Z69</f>
        <v>25.74075700000003</v>
      </c>
      <c r="I69" s="171">
        <f>'Open Int.'!O69</f>
        <v>0.9661390339425587</v>
      </c>
      <c r="J69" s="185">
        <f>IF(Volume!D69=0,0,Volume!F69/Volume!D69)</f>
        <v>0.0929054054054054</v>
      </c>
      <c r="K69" s="187">
        <f>IF('Open Int.'!E69=0,0,'Open Int.'!H69/'Open Int.'!E69)</f>
        <v>0.09348837209302326</v>
      </c>
    </row>
    <row r="70" spans="1:11" ht="15">
      <c r="A70" s="201" t="s">
        <v>141</v>
      </c>
      <c r="B70" s="287">
        <f>Margins!B70</f>
        <v>2400</v>
      </c>
      <c r="C70" s="287">
        <f>Volume!J70</f>
        <v>92.15</v>
      </c>
      <c r="D70" s="182">
        <f>Volume!M70</f>
        <v>4.775440591245029</v>
      </c>
      <c r="E70" s="175">
        <f>Volume!C70*100</f>
        <v>28.999999999999996</v>
      </c>
      <c r="F70" s="347">
        <f>'Open Int.'!D70*100</f>
        <v>6</v>
      </c>
      <c r="G70" s="176">
        <f>'Open Int.'!R70</f>
        <v>446.676852</v>
      </c>
      <c r="H70" s="176">
        <f>'Open Int.'!Z70</f>
        <v>46.2792</v>
      </c>
      <c r="I70" s="171">
        <f>'Open Int.'!O70</f>
        <v>0.9950487696192504</v>
      </c>
      <c r="J70" s="185">
        <f>IF(Volume!D70=0,0,Volume!F70/Volume!D70)</f>
        <v>0.1607773851590106</v>
      </c>
      <c r="K70" s="187">
        <f>IF('Open Int.'!E70=0,0,'Open Int.'!H70/'Open Int.'!E70)</f>
        <v>0.23042954636692092</v>
      </c>
    </row>
    <row r="71" spans="1:11" ht="15">
      <c r="A71" s="201" t="s">
        <v>398</v>
      </c>
      <c r="B71" s="287">
        <f>Margins!B71</f>
        <v>2700</v>
      </c>
      <c r="C71" s="287">
        <f>Volume!J71</f>
        <v>113.55</v>
      </c>
      <c r="D71" s="182">
        <f>Volume!M71</f>
        <v>0.2206531332744925</v>
      </c>
      <c r="E71" s="175">
        <f>Volume!C71*100</f>
        <v>-20</v>
      </c>
      <c r="F71" s="347">
        <f>'Open Int.'!D71*100</f>
        <v>1</v>
      </c>
      <c r="G71" s="176">
        <f>'Open Int.'!R71</f>
        <v>230.9504805</v>
      </c>
      <c r="H71" s="176">
        <f>'Open Int.'!Z71</f>
        <v>5.035945499999997</v>
      </c>
      <c r="I71" s="171">
        <f>'Open Int.'!O71</f>
        <v>0.9827425992300545</v>
      </c>
      <c r="J71" s="185">
        <f>IF(Volume!D71=0,0,Volume!F71/Volume!D71)</f>
        <v>0.03225806451612903</v>
      </c>
      <c r="K71" s="187">
        <f>IF('Open Int.'!E71=0,0,'Open Int.'!H71/'Open Int.'!E71)</f>
        <v>0.06593406593406594</v>
      </c>
    </row>
    <row r="72" spans="1:11" ht="15">
      <c r="A72" s="201" t="s">
        <v>184</v>
      </c>
      <c r="B72" s="287">
        <f>Margins!B72</f>
        <v>2950</v>
      </c>
      <c r="C72" s="287">
        <f>Volume!J72</f>
        <v>101.25</v>
      </c>
      <c r="D72" s="182">
        <f>Volume!M72</f>
        <v>3.2110091743119322</v>
      </c>
      <c r="E72" s="175">
        <f>Volume!C72*100</f>
        <v>27</v>
      </c>
      <c r="F72" s="347">
        <f>'Open Int.'!D72*100</f>
        <v>-1</v>
      </c>
      <c r="G72" s="176">
        <f>'Open Int.'!R72</f>
        <v>195.13254375</v>
      </c>
      <c r="H72" s="176">
        <f>'Open Int.'!Z72</f>
        <v>6.215487749999994</v>
      </c>
      <c r="I72" s="171">
        <f>'Open Int.'!O72</f>
        <v>0.9886728914740548</v>
      </c>
      <c r="J72" s="185">
        <f>IF(Volume!D72=0,0,Volume!F72/Volume!D72)</f>
        <v>0.16044776119402984</v>
      </c>
      <c r="K72" s="187">
        <f>IF('Open Int.'!E72=0,0,'Open Int.'!H72/'Open Int.'!E72)</f>
        <v>0.1394658753709199</v>
      </c>
    </row>
    <row r="73" spans="1:11" ht="15">
      <c r="A73" s="201" t="s">
        <v>175</v>
      </c>
      <c r="B73" s="287">
        <f>Margins!B73</f>
        <v>7875</v>
      </c>
      <c r="C73" s="287">
        <f>Volume!J73</f>
        <v>48.1</v>
      </c>
      <c r="D73" s="182">
        <f>Volume!M73</f>
        <v>0.8385744234800808</v>
      </c>
      <c r="E73" s="175">
        <f>Volume!C73*100</f>
        <v>11</v>
      </c>
      <c r="F73" s="347">
        <f>'Open Int.'!D73*100</f>
        <v>13</v>
      </c>
      <c r="G73" s="176">
        <f>'Open Int.'!R73</f>
        <v>525.75705</v>
      </c>
      <c r="H73" s="176">
        <f>'Open Int.'!Z73</f>
        <v>62.07012000000003</v>
      </c>
      <c r="I73" s="171">
        <f>'Open Int.'!O73</f>
        <v>0.989121037463977</v>
      </c>
      <c r="J73" s="185">
        <f>IF(Volume!D73=0,0,Volume!F73/Volume!D73)</f>
        <v>0.2924281984334204</v>
      </c>
      <c r="K73" s="187">
        <f>IF('Open Int.'!E73=0,0,'Open Int.'!H73/'Open Int.'!E73)</f>
        <v>0.5051238257899231</v>
      </c>
    </row>
    <row r="74" spans="1:11" ht="15">
      <c r="A74" s="201" t="s">
        <v>142</v>
      </c>
      <c r="B74" s="287">
        <f>Margins!B74</f>
        <v>1750</v>
      </c>
      <c r="C74" s="287">
        <f>Volume!J74</f>
        <v>136.15</v>
      </c>
      <c r="D74" s="182">
        <f>Volume!M74</f>
        <v>-1.9092219020172951</v>
      </c>
      <c r="E74" s="175">
        <f>Volume!C74*100</f>
        <v>48</v>
      </c>
      <c r="F74" s="347">
        <f>'Open Int.'!D74*100</f>
        <v>2</v>
      </c>
      <c r="G74" s="176">
        <f>'Open Int.'!R74</f>
        <v>72.717715</v>
      </c>
      <c r="H74" s="176">
        <f>'Open Int.'!Z74</f>
        <v>0.11490499999999315</v>
      </c>
      <c r="I74" s="171">
        <f>'Open Int.'!O74</f>
        <v>0.9960681520314548</v>
      </c>
      <c r="J74" s="185">
        <f>IF(Volume!D74=0,0,Volume!F74/Volume!D74)</f>
        <v>0</v>
      </c>
      <c r="K74" s="187">
        <f>IF('Open Int.'!E74=0,0,'Open Int.'!H74/'Open Int.'!E74)</f>
        <v>0</v>
      </c>
    </row>
    <row r="75" spans="1:11" ht="15">
      <c r="A75" s="201" t="s">
        <v>176</v>
      </c>
      <c r="B75" s="287">
        <f>Margins!B75</f>
        <v>1450</v>
      </c>
      <c r="C75" s="287">
        <f>Volume!J75</f>
        <v>184.9</v>
      </c>
      <c r="D75" s="182">
        <f>Volume!M75</f>
        <v>1.342833653055641</v>
      </c>
      <c r="E75" s="175">
        <f>Volume!C75*100</f>
        <v>28.999999999999996</v>
      </c>
      <c r="F75" s="347">
        <f>'Open Int.'!D75*100</f>
        <v>7.000000000000001</v>
      </c>
      <c r="G75" s="176">
        <f>'Open Int.'!R75</f>
        <v>266.871717</v>
      </c>
      <c r="H75" s="176">
        <f>'Open Int.'!Z75</f>
        <v>21.97546774999998</v>
      </c>
      <c r="I75" s="171">
        <f>'Open Int.'!O75</f>
        <v>0.9952782800884067</v>
      </c>
      <c r="J75" s="185">
        <f>IF(Volume!D75=0,0,Volume!F75/Volume!D75)</f>
        <v>0.23595505617977527</v>
      </c>
      <c r="K75" s="187">
        <f>IF('Open Int.'!E75=0,0,'Open Int.'!H75/'Open Int.'!E75)</f>
        <v>0.16273291925465838</v>
      </c>
    </row>
    <row r="76" spans="1:11" ht="15">
      <c r="A76" s="201" t="s">
        <v>397</v>
      </c>
      <c r="B76" s="287">
        <f>Margins!B76</f>
        <v>2200</v>
      </c>
      <c r="C76" s="287">
        <f>Volume!J76</f>
        <v>126.1</v>
      </c>
      <c r="D76" s="182">
        <f>Volume!M76</f>
        <v>7.731738573259289</v>
      </c>
      <c r="E76" s="175">
        <f>Volume!C76*100</f>
        <v>597</v>
      </c>
      <c r="F76" s="347">
        <f>'Open Int.'!D76*100</f>
        <v>62</v>
      </c>
      <c r="G76" s="176">
        <f>'Open Int.'!R76</f>
        <v>22.276826</v>
      </c>
      <c r="H76" s="176">
        <f>'Open Int.'!Z76</f>
        <v>9.530081</v>
      </c>
      <c r="I76" s="171">
        <f>'Open Int.'!O76</f>
        <v>0.9962640099626401</v>
      </c>
      <c r="J76" s="185">
        <f>IF(Volume!D76=0,0,Volume!F76/Volume!D76)</f>
        <v>0</v>
      </c>
      <c r="K76" s="187">
        <f>IF('Open Int.'!E76=0,0,'Open Int.'!H76/'Open Int.'!E76)</f>
        <v>0</v>
      </c>
    </row>
    <row r="77" spans="1:11" ht="15">
      <c r="A77" s="201" t="s">
        <v>167</v>
      </c>
      <c r="B77" s="287">
        <f>Margins!B77</f>
        <v>3850</v>
      </c>
      <c r="C77" s="287">
        <f>Volume!J77</f>
        <v>45.9</v>
      </c>
      <c r="D77" s="182">
        <f>Volume!M77</f>
        <v>0.9900990099009808</v>
      </c>
      <c r="E77" s="175">
        <f>Volume!C77*100</f>
        <v>137</v>
      </c>
      <c r="F77" s="347">
        <f>'Open Int.'!D77*100</f>
        <v>1</v>
      </c>
      <c r="G77" s="176">
        <f>'Open Int.'!R77</f>
        <v>69.342966</v>
      </c>
      <c r="H77" s="176">
        <f>'Open Int.'!Z77</f>
        <v>1.9922017500000067</v>
      </c>
      <c r="I77" s="171">
        <f>'Open Int.'!O77</f>
        <v>0.9966870540265036</v>
      </c>
      <c r="J77" s="185">
        <f>IF(Volume!D77=0,0,Volume!F77/Volume!D77)</f>
        <v>0.01098901098901099</v>
      </c>
      <c r="K77" s="187">
        <f>IF('Open Int.'!E77=0,0,'Open Int.'!H77/'Open Int.'!E77)</f>
        <v>0.029508196721311476</v>
      </c>
    </row>
    <row r="78" spans="1:11" ht="15">
      <c r="A78" s="201" t="s">
        <v>201</v>
      </c>
      <c r="B78" s="287">
        <f>Margins!B78</f>
        <v>100</v>
      </c>
      <c r="C78" s="287">
        <f>Volume!J78</f>
        <v>1980.6</v>
      </c>
      <c r="D78" s="182">
        <f>Volume!M78</f>
        <v>-1.081283555999505</v>
      </c>
      <c r="E78" s="175">
        <f>Volume!C78*100</f>
        <v>1</v>
      </c>
      <c r="F78" s="347">
        <f>'Open Int.'!D78*100</f>
        <v>11</v>
      </c>
      <c r="G78" s="176">
        <f>'Open Int.'!R78</f>
        <v>927.079248</v>
      </c>
      <c r="H78" s="176">
        <f>'Open Int.'!Z78</f>
        <v>87.31557550000002</v>
      </c>
      <c r="I78" s="171">
        <f>'Open Int.'!O78</f>
        <v>0.9757306443343018</v>
      </c>
      <c r="J78" s="185">
        <f>IF(Volume!D78=0,0,Volume!F78/Volume!D78)</f>
        <v>0.2204724409448819</v>
      </c>
      <c r="K78" s="187">
        <f>IF('Open Int.'!E78=0,0,'Open Int.'!H78/'Open Int.'!E78)</f>
        <v>0.3982176360225141</v>
      </c>
    </row>
    <row r="79" spans="1:11" ht="15">
      <c r="A79" s="201" t="s">
        <v>143</v>
      </c>
      <c r="B79" s="287">
        <f>Margins!B79</f>
        <v>2950</v>
      </c>
      <c r="C79" s="287">
        <f>Volume!J79</f>
        <v>110.75</v>
      </c>
      <c r="D79" s="182">
        <f>Volume!M79</f>
        <v>-0.09021199819575491</v>
      </c>
      <c r="E79" s="175">
        <f>Volume!C79*100</f>
        <v>176</v>
      </c>
      <c r="F79" s="347">
        <f>'Open Int.'!D79*100</f>
        <v>14.000000000000002</v>
      </c>
      <c r="G79" s="176">
        <f>'Open Int.'!R79</f>
        <v>19.4067225</v>
      </c>
      <c r="H79" s="176">
        <f>'Open Int.'!Z79</f>
        <v>2.30423025</v>
      </c>
      <c r="I79" s="171">
        <f>'Open Int.'!O79</f>
        <v>0.9983164983164983</v>
      </c>
      <c r="J79" s="185">
        <f>IF(Volume!D79=0,0,Volume!F79/Volume!D79)</f>
        <v>0</v>
      </c>
      <c r="K79" s="187">
        <f>IF('Open Int.'!E79=0,0,'Open Int.'!H79/'Open Int.'!E79)</f>
        <v>0</v>
      </c>
    </row>
    <row r="80" spans="1:11" ht="15">
      <c r="A80" s="201" t="s">
        <v>90</v>
      </c>
      <c r="B80" s="287">
        <f>Margins!B80</f>
        <v>600</v>
      </c>
      <c r="C80" s="287">
        <f>Volume!J80</f>
        <v>465.75</v>
      </c>
      <c r="D80" s="182">
        <f>Volume!M80</f>
        <v>2.3401450230718472</v>
      </c>
      <c r="E80" s="175">
        <f>Volume!C80*100</f>
        <v>-4</v>
      </c>
      <c r="F80" s="347">
        <f>'Open Int.'!D80*100</f>
        <v>-7.000000000000001</v>
      </c>
      <c r="G80" s="176">
        <f>'Open Int.'!R80</f>
        <v>49.1832</v>
      </c>
      <c r="H80" s="176">
        <f>'Open Int.'!Z80</f>
        <v>-2.4797519999999977</v>
      </c>
      <c r="I80" s="171">
        <f>'Open Int.'!O80</f>
        <v>0.8994318181818182</v>
      </c>
      <c r="J80" s="185">
        <f>IF(Volume!D80=0,0,Volume!F80/Volume!D80)</f>
        <v>0</v>
      </c>
      <c r="K80" s="187">
        <f>IF('Open Int.'!E80=0,0,'Open Int.'!H80/'Open Int.'!E80)</f>
        <v>0</v>
      </c>
    </row>
    <row r="81" spans="1:11" ht="15">
      <c r="A81" s="201" t="s">
        <v>35</v>
      </c>
      <c r="B81" s="287">
        <f>Margins!B81</f>
        <v>1100</v>
      </c>
      <c r="C81" s="287">
        <f>Volume!J81</f>
        <v>317.4</v>
      </c>
      <c r="D81" s="182">
        <f>Volume!M81</f>
        <v>0.1577784790154623</v>
      </c>
      <c r="E81" s="175">
        <f>Volume!C81*100</f>
        <v>-3</v>
      </c>
      <c r="F81" s="347">
        <f>'Open Int.'!D81*100</f>
        <v>4</v>
      </c>
      <c r="G81" s="176">
        <f>'Open Int.'!R81</f>
        <v>78.03279</v>
      </c>
      <c r="H81" s="176">
        <f>'Open Int.'!Z81</f>
        <v>3.295094000000006</v>
      </c>
      <c r="I81" s="171">
        <f>'Open Int.'!O81</f>
        <v>0.9991051454138703</v>
      </c>
      <c r="J81" s="185">
        <f>IF(Volume!D81=0,0,Volume!F81/Volume!D81)</f>
        <v>0.2</v>
      </c>
      <c r="K81" s="187">
        <f>IF('Open Int.'!E81=0,0,'Open Int.'!H81/'Open Int.'!E81)</f>
        <v>0.04878048780487805</v>
      </c>
    </row>
    <row r="82" spans="1:11" ht="15">
      <c r="A82" s="201" t="s">
        <v>6</v>
      </c>
      <c r="B82" s="287">
        <f>Margins!B82</f>
        <v>2250</v>
      </c>
      <c r="C82" s="287">
        <f>Volume!J82</f>
        <v>160.7</v>
      </c>
      <c r="D82" s="182">
        <f>Volume!M82</f>
        <v>0.43749999999999295</v>
      </c>
      <c r="E82" s="175">
        <f>Volume!C82*100</f>
        <v>34</v>
      </c>
      <c r="F82" s="347">
        <f>'Open Int.'!D82*100</f>
        <v>-2</v>
      </c>
      <c r="G82" s="176">
        <f>'Open Int.'!R82</f>
        <v>183.10157999999998</v>
      </c>
      <c r="H82" s="176">
        <f>'Open Int.'!Z82</f>
        <v>-2.334420000000023</v>
      </c>
      <c r="I82" s="171">
        <f>'Open Int.'!O82</f>
        <v>0.9922985781990521</v>
      </c>
      <c r="J82" s="185">
        <f>IF(Volume!D82=0,0,Volume!F82/Volume!D82)</f>
        <v>0.06315789473684211</v>
      </c>
      <c r="K82" s="187">
        <f>IF('Open Int.'!E82=0,0,'Open Int.'!H82/'Open Int.'!E82)</f>
        <v>0.12340425531914893</v>
      </c>
    </row>
    <row r="83" spans="1:11" ht="15">
      <c r="A83" s="201" t="s">
        <v>177</v>
      </c>
      <c r="B83" s="287">
        <f>Margins!B83</f>
        <v>500</v>
      </c>
      <c r="C83" s="287">
        <f>Volume!J83</f>
        <v>293.95</v>
      </c>
      <c r="D83" s="182">
        <f>Volume!M83</f>
        <v>0.5129081894340913</v>
      </c>
      <c r="E83" s="175">
        <f>Volume!C83*100</f>
        <v>18</v>
      </c>
      <c r="F83" s="347">
        <f>'Open Int.'!D83*100</f>
        <v>8</v>
      </c>
      <c r="G83" s="176">
        <f>'Open Int.'!R83</f>
        <v>216.5676625</v>
      </c>
      <c r="H83" s="176">
        <f>'Open Int.'!Z83</f>
        <v>18.09647000000001</v>
      </c>
      <c r="I83" s="171">
        <f>'Open Int.'!O83</f>
        <v>0.9905666779776043</v>
      </c>
      <c r="J83" s="185">
        <f>IF(Volume!D83=0,0,Volume!F83/Volume!D83)</f>
        <v>0.05439330543933055</v>
      </c>
      <c r="K83" s="187">
        <f>IF('Open Int.'!E83=0,0,'Open Int.'!H83/'Open Int.'!E83)</f>
        <v>0.06227758007117438</v>
      </c>
    </row>
    <row r="84" spans="1:11" ht="15">
      <c r="A84" s="201" t="s">
        <v>168</v>
      </c>
      <c r="B84" s="287">
        <f>Margins!B84</f>
        <v>300</v>
      </c>
      <c r="C84" s="287">
        <f>Volume!J84</f>
        <v>665.3</v>
      </c>
      <c r="D84" s="182">
        <f>Volume!M84</f>
        <v>-1.7427263328902776</v>
      </c>
      <c r="E84" s="175">
        <f>Volume!C84*100</f>
        <v>24</v>
      </c>
      <c r="F84" s="347">
        <f>'Open Int.'!D84*100</f>
        <v>20</v>
      </c>
      <c r="G84" s="176">
        <f>'Open Int.'!R84</f>
        <v>17.9631</v>
      </c>
      <c r="H84" s="176">
        <f>'Open Int.'!Z84</f>
        <v>2.6674110000000013</v>
      </c>
      <c r="I84" s="171">
        <f>'Open Int.'!O84</f>
        <v>0.9066666666666666</v>
      </c>
      <c r="J84" s="185">
        <f>IF(Volume!D84=0,0,Volume!F84/Volume!D84)</f>
        <v>0</v>
      </c>
      <c r="K84" s="187">
        <f>IF('Open Int.'!E84=0,0,'Open Int.'!H84/'Open Int.'!E84)</f>
        <v>0</v>
      </c>
    </row>
    <row r="85" spans="1:11" ht="15">
      <c r="A85" s="201" t="s">
        <v>132</v>
      </c>
      <c r="B85" s="287">
        <f>Margins!B85</f>
        <v>400</v>
      </c>
      <c r="C85" s="287">
        <f>Volume!J85</f>
        <v>712.3</v>
      </c>
      <c r="D85" s="182">
        <f>Volume!M85</f>
        <v>-0.502863528425761</v>
      </c>
      <c r="E85" s="175">
        <f>Volume!C85*100</f>
        <v>-39</v>
      </c>
      <c r="F85" s="347">
        <f>'Open Int.'!D85*100</f>
        <v>0</v>
      </c>
      <c r="G85" s="176">
        <f>'Open Int.'!R85</f>
        <v>120.492668</v>
      </c>
      <c r="H85" s="176">
        <f>'Open Int.'!Z85</f>
        <v>-0.9812440000000038</v>
      </c>
      <c r="I85" s="171">
        <f>'Open Int.'!O85</f>
        <v>0.9969259872310239</v>
      </c>
      <c r="J85" s="185">
        <f>IF(Volume!D85=0,0,Volume!F85/Volume!D85)</f>
        <v>0</v>
      </c>
      <c r="K85" s="187">
        <f>IF('Open Int.'!E85=0,0,'Open Int.'!H85/'Open Int.'!E85)</f>
        <v>0.03571428571428571</v>
      </c>
    </row>
    <row r="86" spans="1:11" ht="15">
      <c r="A86" s="201" t="s">
        <v>144</v>
      </c>
      <c r="B86" s="287">
        <f>Margins!B86</f>
        <v>125</v>
      </c>
      <c r="C86" s="287">
        <f>Volume!J86</f>
        <v>2903.2</v>
      </c>
      <c r="D86" s="182">
        <f>Volume!M86</f>
        <v>0.2070965069722491</v>
      </c>
      <c r="E86" s="175">
        <f>Volume!C86*100</f>
        <v>3</v>
      </c>
      <c r="F86" s="347">
        <f>'Open Int.'!D86*100</f>
        <v>0</v>
      </c>
      <c r="G86" s="176">
        <f>'Open Int.'!R86</f>
        <v>53.38258999999999</v>
      </c>
      <c r="H86" s="176">
        <f>'Open Int.'!Z86</f>
        <v>0.18275500000000022</v>
      </c>
      <c r="I86" s="171">
        <f>'Open Int.'!O86</f>
        <v>0.9966009517335146</v>
      </c>
      <c r="J86" s="185">
        <f>IF(Volume!D86=0,0,Volume!F86/Volume!D86)</f>
        <v>0</v>
      </c>
      <c r="K86" s="187">
        <f>IF('Open Int.'!E86=0,0,'Open Int.'!H86/'Open Int.'!E86)</f>
        <v>0</v>
      </c>
    </row>
    <row r="87" spans="1:11" ht="15">
      <c r="A87" s="201" t="s">
        <v>291</v>
      </c>
      <c r="B87" s="287">
        <f>Margins!B87</f>
        <v>300</v>
      </c>
      <c r="C87" s="287">
        <f>Volume!J87</f>
        <v>591.4</v>
      </c>
      <c r="D87" s="182">
        <f>Volume!M87</f>
        <v>-2.296381959358992</v>
      </c>
      <c r="E87" s="175">
        <f>Volume!C87*100</f>
        <v>-8</v>
      </c>
      <c r="F87" s="347">
        <f>'Open Int.'!D87*100</f>
        <v>6</v>
      </c>
      <c r="G87" s="176">
        <f>'Open Int.'!R87</f>
        <v>67.969602</v>
      </c>
      <c r="H87" s="176">
        <f>'Open Int.'!Z87</f>
        <v>2.615360999999993</v>
      </c>
      <c r="I87" s="171">
        <f>'Open Int.'!O87</f>
        <v>0.9877316627512399</v>
      </c>
      <c r="J87" s="185">
        <f>IF(Volume!D87=0,0,Volume!F87/Volume!D87)</f>
        <v>0</v>
      </c>
      <c r="K87" s="187">
        <f>IF('Open Int.'!E87=0,0,'Open Int.'!H87/'Open Int.'!E87)</f>
        <v>0</v>
      </c>
    </row>
    <row r="88" spans="1:11" ht="15">
      <c r="A88" s="201" t="s">
        <v>133</v>
      </c>
      <c r="B88" s="287">
        <f>Margins!B88</f>
        <v>6250</v>
      </c>
      <c r="C88" s="287">
        <f>Volume!J88</f>
        <v>32.6</v>
      </c>
      <c r="D88" s="182">
        <f>Volume!M88</f>
        <v>1.0852713178294617</v>
      </c>
      <c r="E88" s="175">
        <f>Volume!C88*100</f>
        <v>11</v>
      </c>
      <c r="F88" s="347">
        <f>'Open Int.'!D88*100</f>
        <v>0</v>
      </c>
      <c r="G88" s="176">
        <f>'Open Int.'!R88</f>
        <v>94.112125</v>
      </c>
      <c r="H88" s="176">
        <f>'Open Int.'!Z88</f>
        <v>1.897281250000006</v>
      </c>
      <c r="I88" s="171">
        <f>'Open Int.'!O88</f>
        <v>0.994804070145053</v>
      </c>
      <c r="J88" s="185">
        <f>IF(Volume!D88=0,0,Volume!F88/Volume!D88)</f>
        <v>0.046875</v>
      </c>
      <c r="K88" s="187">
        <f>IF('Open Int.'!E88=0,0,'Open Int.'!H88/'Open Int.'!E88)</f>
        <v>0.05533596837944664</v>
      </c>
    </row>
    <row r="89" spans="1:11" ht="15">
      <c r="A89" s="201" t="s">
        <v>169</v>
      </c>
      <c r="B89" s="287">
        <f>Margins!B89</f>
        <v>2000</v>
      </c>
      <c r="C89" s="287">
        <f>Volume!J89</f>
        <v>152.8</v>
      </c>
      <c r="D89" s="182">
        <f>Volume!M89</f>
        <v>0.2953724975385737</v>
      </c>
      <c r="E89" s="175">
        <f>Volume!C89*100</f>
        <v>-31</v>
      </c>
      <c r="F89" s="347">
        <f>'Open Int.'!D89*100</f>
        <v>3</v>
      </c>
      <c r="G89" s="176">
        <f>'Open Int.'!R89</f>
        <v>138.80352</v>
      </c>
      <c r="H89" s="176">
        <f>'Open Int.'!Z89</f>
        <v>4.126119999999986</v>
      </c>
      <c r="I89" s="171">
        <f>'Open Int.'!O89</f>
        <v>0.9975781594011449</v>
      </c>
      <c r="J89" s="185">
        <f>IF(Volume!D89=0,0,Volume!F89/Volume!D89)</f>
        <v>0</v>
      </c>
      <c r="K89" s="187">
        <f>IF('Open Int.'!E89=0,0,'Open Int.'!H89/'Open Int.'!E89)</f>
        <v>0.058823529411764705</v>
      </c>
    </row>
    <row r="90" spans="1:11" ht="15">
      <c r="A90" s="201" t="s">
        <v>292</v>
      </c>
      <c r="B90" s="287">
        <f>Margins!B90</f>
        <v>550</v>
      </c>
      <c r="C90" s="287">
        <f>Volume!J90</f>
        <v>597.35</v>
      </c>
      <c r="D90" s="182">
        <f>Volume!M90</f>
        <v>1.8239154521435346</v>
      </c>
      <c r="E90" s="175">
        <f>Volume!C90*100</f>
        <v>3</v>
      </c>
      <c r="F90" s="347">
        <f>'Open Int.'!D90*100</f>
        <v>0</v>
      </c>
      <c r="G90" s="176">
        <f>'Open Int.'!R90</f>
        <v>198.1111275</v>
      </c>
      <c r="H90" s="176">
        <f>'Open Int.'!Z90</f>
        <v>2.838808499999999</v>
      </c>
      <c r="I90" s="171">
        <f>'Open Int.'!O90</f>
        <v>0.9875621890547264</v>
      </c>
      <c r="J90" s="185">
        <f>IF(Volume!D90=0,0,Volume!F90/Volume!D90)</f>
        <v>0</v>
      </c>
      <c r="K90" s="187">
        <f>IF('Open Int.'!E90=0,0,'Open Int.'!H90/'Open Int.'!E90)</f>
        <v>0</v>
      </c>
    </row>
    <row r="91" spans="1:11" ht="15">
      <c r="A91" s="201" t="s">
        <v>293</v>
      </c>
      <c r="B91" s="287">
        <f>Margins!B91</f>
        <v>550</v>
      </c>
      <c r="C91" s="287">
        <f>Volume!J91</f>
        <v>536.1</v>
      </c>
      <c r="D91" s="182">
        <f>Volume!M91</f>
        <v>-0.9697977279024661</v>
      </c>
      <c r="E91" s="175">
        <f>Volume!C91*100</f>
        <v>7.000000000000001</v>
      </c>
      <c r="F91" s="347">
        <f>'Open Int.'!D91*100</f>
        <v>-2</v>
      </c>
      <c r="G91" s="176">
        <f>'Open Int.'!R91</f>
        <v>157.275657</v>
      </c>
      <c r="H91" s="176">
        <f>'Open Int.'!Z91</f>
        <v>-5.321522250000015</v>
      </c>
      <c r="I91" s="171">
        <f>'Open Int.'!O91</f>
        <v>0.9943757030371203</v>
      </c>
      <c r="J91" s="185">
        <f>IF(Volume!D91=0,0,Volume!F91/Volume!D91)</f>
        <v>0</v>
      </c>
      <c r="K91" s="187">
        <f>IF('Open Int.'!E91=0,0,'Open Int.'!H91/'Open Int.'!E91)</f>
        <v>0</v>
      </c>
    </row>
    <row r="92" spans="1:11" ht="15">
      <c r="A92" s="201" t="s">
        <v>178</v>
      </c>
      <c r="B92" s="287">
        <f>Margins!B92</f>
        <v>1250</v>
      </c>
      <c r="C92" s="287">
        <f>Volume!J92</f>
        <v>175.95</v>
      </c>
      <c r="D92" s="182">
        <f>Volume!M92</f>
        <v>2.954944411936795</v>
      </c>
      <c r="E92" s="175">
        <f>Volume!C92*100</f>
        <v>128</v>
      </c>
      <c r="F92" s="347">
        <f>'Open Int.'!D92*100</f>
        <v>5</v>
      </c>
      <c r="G92" s="176">
        <f>'Open Int.'!R92</f>
        <v>49.94780624999999</v>
      </c>
      <c r="H92" s="176">
        <f>'Open Int.'!Z92</f>
        <v>3.8048062499999915</v>
      </c>
      <c r="I92" s="171">
        <f>'Open Int.'!O92</f>
        <v>0.9841479524438573</v>
      </c>
      <c r="J92" s="185">
        <f>IF(Volume!D92=0,0,Volume!F92/Volume!D92)</f>
        <v>0</v>
      </c>
      <c r="K92" s="187">
        <f>IF('Open Int.'!E92=0,0,'Open Int.'!H92/'Open Int.'!E92)</f>
        <v>0</v>
      </c>
    </row>
    <row r="93" spans="1:11" ht="15">
      <c r="A93" s="201" t="s">
        <v>145</v>
      </c>
      <c r="B93" s="287">
        <f>Margins!B93</f>
        <v>1700</v>
      </c>
      <c r="C93" s="287">
        <f>Volume!J93</f>
        <v>152.7</v>
      </c>
      <c r="D93" s="182">
        <f>Volume!M93</f>
        <v>0.32851511169513803</v>
      </c>
      <c r="E93" s="175">
        <f>Volume!C93*100</f>
        <v>-13</v>
      </c>
      <c r="F93" s="347">
        <f>'Open Int.'!D93*100</f>
        <v>0</v>
      </c>
      <c r="G93" s="176">
        <f>'Open Int.'!R93</f>
        <v>39.094254</v>
      </c>
      <c r="H93" s="176">
        <f>'Open Int.'!Z93</f>
        <v>-0.02723399999999998</v>
      </c>
      <c r="I93" s="171">
        <f>'Open Int.'!O93</f>
        <v>0.9946879150066401</v>
      </c>
      <c r="J93" s="185">
        <f>IF(Volume!D93=0,0,Volume!F93/Volume!D93)</f>
        <v>0</v>
      </c>
      <c r="K93" s="187">
        <f>IF('Open Int.'!E93=0,0,'Open Int.'!H93/'Open Int.'!E93)</f>
        <v>0</v>
      </c>
    </row>
    <row r="94" spans="1:11" ht="15">
      <c r="A94" s="201" t="s">
        <v>272</v>
      </c>
      <c r="B94" s="287">
        <f>Margins!B94</f>
        <v>850</v>
      </c>
      <c r="C94" s="287">
        <f>Volume!J94</f>
        <v>160.2</v>
      </c>
      <c r="D94" s="182">
        <f>Volume!M94</f>
        <v>-1.657458563535922</v>
      </c>
      <c r="E94" s="175">
        <f>Volume!C94*100</f>
        <v>8</v>
      </c>
      <c r="F94" s="347">
        <f>'Open Int.'!D94*100</f>
        <v>5</v>
      </c>
      <c r="G94" s="176">
        <f>'Open Int.'!R94</f>
        <v>57.014379</v>
      </c>
      <c r="H94" s="176">
        <f>'Open Int.'!Z94</f>
        <v>1.7806904999999986</v>
      </c>
      <c r="I94" s="171">
        <f>'Open Int.'!O94</f>
        <v>0.9952233102459995</v>
      </c>
      <c r="J94" s="185">
        <f>IF(Volume!D94=0,0,Volume!F94/Volume!D94)</f>
        <v>0</v>
      </c>
      <c r="K94" s="187">
        <f>IF('Open Int.'!E94=0,0,'Open Int.'!H94/'Open Int.'!E94)</f>
        <v>0.109375</v>
      </c>
    </row>
    <row r="95" spans="1:11" ht="15">
      <c r="A95" s="201" t="s">
        <v>210</v>
      </c>
      <c r="B95" s="287">
        <f>Margins!B95</f>
        <v>200</v>
      </c>
      <c r="C95" s="287">
        <f>Volume!J95</f>
        <v>1713.15</v>
      </c>
      <c r="D95" s="182">
        <f>Volume!M95</f>
        <v>0.803177405119158</v>
      </c>
      <c r="E95" s="175">
        <f>Volume!C95*100</f>
        <v>0</v>
      </c>
      <c r="F95" s="347">
        <f>'Open Int.'!D95*100</f>
        <v>-3</v>
      </c>
      <c r="G95" s="176">
        <f>'Open Int.'!R95</f>
        <v>235.626651</v>
      </c>
      <c r="H95" s="176">
        <f>'Open Int.'!Z95</f>
        <v>-3.696938999999986</v>
      </c>
      <c r="I95" s="171">
        <f>'Open Int.'!O95</f>
        <v>0.9953468082012505</v>
      </c>
      <c r="J95" s="185">
        <f>IF(Volume!D95=0,0,Volume!F95/Volume!D95)</f>
        <v>0</v>
      </c>
      <c r="K95" s="187">
        <f>IF('Open Int.'!E95=0,0,'Open Int.'!H95/'Open Int.'!E95)</f>
        <v>0.03773584905660377</v>
      </c>
    </row>
    <row r="96" spans="1:11" ht="15">
      <c r="A96" s="201" t="s">
        <v>294</v>
      </c>
      <c r="B96" s="287">
        <f>Margins!B96</f>
        <v>350</v>
      </c>
      <c r="C96" s="287">
        <f>Volume!J96</f>
        <v>710.35</v>
      </c>
      <c r="D96" s="182">
        <f>Volume!M96</f>
        <v>-1.6884644661269024</v>
      </c>
      <c r="E96" s="175">
        <f>Volume!C96*100</f>
        <v>59</v>
      </c>
      <c r="F96" s="347">
        <f>'Open Int.'!D96*100</f>
        <v>7.000000000000001</v>
      </c>
      <c r="G96" s="176">
        <f>'Open Int.'!R96</f>
        <v>194.44765725</v>
      </c>
      <c r="H96" s="176">
        <f>'Open Int.'!Z96</f>
        <v>8.875140749999986</v>
      </c>
      <c r="I96" s="171">
        <f>'Open Int.'!O96</f>
        <v>0.9948855645058177</v>
      </c>
      <c r="J96" s="185">
        <f>IF(Volume!D96=0,0,Volume!F96/Volume!D96)</f>
        <v>0</v>
      </c>
      <c r="K96" s="187">
        <f>IF('Open Int.'!E96=0,0,'Open Int.'!H96/'Open Int.'!E96)</f>
        <v>0</v>
      </c>
    </row>
    <row r="97" spans="1:11" ht="15">
      <c r="A97" s="201" t="s">
        <v>7</v>
      </c>
      <c r="B97" s="287">
        <f>Margins!B97</f>
        <v>312</v>
      </c>
      <c r="C97" s="287">
        <f>Volume!J97</f>
        <v>757.25</v>
      </c>
      <c r="D97" s="182">
        <f>Volume!M97</f>
        <v>-0.30937335439705405</v>
      </c>
      <c r="E97" s="175">
        <f>Volume!C97*100</f>
        <v>-12</v>
      </c>
      <c r="F97" s="347">
        <f>'Open Int.'!D97*100</f>
        <v>5</v>
      </c>
      <c r="G97" s="176">
        <f>'Open Int.'!R97</f>
        <v>133.9369278</v>
      </c>
      <c r="H97" s="176">
        <f>'Open Int.'!Z97</f>
        <v>5.295933239999982</v>
      </c>
      <c r="I97" s="171">
        <f>'Open Int.'!O97</f>
        <v>0.9962956429705415</v>
      </c>
      <c r="J97" s="185">
        <f>IF(Volume!D97=0,0,Volume!F97/Volume!D97)</f>
        <v>0.3333333333333333</v>
      </c>
      <c r="K97" s="187">
        <f>IF('Open Int.'!E97=0,0,'Open Int.'!H97/'Open Int.'!E97)</f>
        <v>0.1134020618556701</v>
      </c>
    </row>
    <row r="98" spans="1:11" ht="15">
      <c r="A98" s="201" t="s">
        <v>170</v>
      </c>
      <c r="B98" s="287">
        <f>Margins!B98</f>
        <v>600</v>
      </c>
      <c r="C98" s="287">
        <f>Volume!J98</f>
        <v>574.25</v>
      </c>
      <c r="D98" s="182">
        <f>Volume!M98</f>
        <v>-0.8717417572932772</v>
      </c>
      <c r="E98" s="175">
        <f>Volume!C98*100</f>
        <v>-16</v>
      </c>
      <c r="F98" s="347">
        <f>'Open Int.'!D98*100</f>
        <v>1</v>
      </c>
      <c r="G98" s="176">
        <f>'Open Int.'!R98</f>
        <v>94.854615</v>
      </c>
      <c r="H98" s="176">
        <f>'Open Int.'!Z98</f>
        <v>0.17382300000001294</v>
      </c>
      <c r="I98" s="171">
        <f>'Open Int.'!O98</f>
        <v>0.995277878677806</v>
      </c>
      <c r="J98" s="185">
        <f>IF(Volume!D98=0,0,Volume!F98/Volume!D98)</f>
        <v>0</v>
      </c>
      <c r="K98" s="187">
        <f>IF('Open Int.'!E98=0,0,'Open Int.'!H98/'Open Int.'!E98)</f>
        <v>0</v>
      </c>
    </row>
    <row r="99" spans="1:11" ht="15">
      <c r="A99" s="201" t="s">
        <v>223</v>
      </c>
      <c r="B99" s="287">
        <f>Margins!B99</f>
        <v>400</v>
      </c>
      <c r="C99" s="287">
        <f>Volume!J99</f>
        <v>802.3</v>
      </c>
      <c r="D99" s="182">
        <f>Volume!M99</f>
        <v>0.1935685295035847</v>
      </c>
      <c r="E99" s="175">
        <f>Volume!C99*100</f>
        <v>161</v>
      </c>
      <c r="F99" s="347">
        <f>'Open Int.'!D99*100</f>
        <v>5</v>
      </c>
      <c r="G99" s="176">
        <f>'Open Int.'!R99</f>
        <v>201.024288</v>
      </c>
      <c r="H99" s="176">
        <f>'Open Int.'!Z99</f>
        <v>11.82307800000001</v>
      </c>
      <c r="I99" s="171">
        <f>'Open Int.'!O99</f>
        <v>0.9940932311621967</v>
      </c>
      <c r="J99" s="185">
        <f>IF(Volume!D99=0,0,Volume!F99/Volume!D99)</f>
        <v>0.1625</v>
      </c>
      <c r="K99" s="187">
        <f>IF('Open Int.'!E99=0,0,'Open Int.'!H99/'Open Int.'!E99)</f>
        <v>0.21678321678321677</v>
      </c>
    </row>
    <row r="100" spans="1:11" ht="15">
      <c r="A100" s="201" t="s">
        <v>207</v>
      </c>
      <c r="B100" s="287">
        <f>Margins!B100</f>
        <v>1250</v>
      </c>
      <c r="C100" s="287">
        <f>Volume!J100</f>
        <v>191.9</v>
      </c>
      <c r="D100" s="182">
        <f>Volume!M100</f>
        <v>0.5501702908043025</v>
      </c>
      <c r="E100" s="175">
        <f>Volume!C100*100</f>
        <v>-11</v>
      </c>
      <c r="F100" s="347">
        <f>'Open Int.'!D100*100</f>
        <v>-1</v>
      </c>
      <c r="G100" s="176">
        <f>'Open Int.'!R100</f>
        <v>66.8051875</v>
      </c>
      <c r="H100" s="176">
        <f>'Open Int.'!Z100</f>
        <v>-0.016168749999991405</v>
      </c>
      <c r="I100" s="171">
        <f>'Open Int.'!O100</f>
        <v>0.9992818671454219</v>
      </c>
      <c r="J100" s="185">
        <f>IF(Volume!D100=0,0,Volume!F100/Volume!D100)</f>
        <v>0</v>
      </c>
      <c r="K100" s="187">
        <f>IF('Open Int.'!E100=0,0,'Open Int.'!H100/'Open Int.'!E100)</f>
        <v>0.01639344262295082</v>
      </c>
    </row>
    <row r="101" spans="1:11" ht="15">
      <c r="A101" s="201" t="s">
        <v>295</v>
      </c>
      <c r="B101" s="287">
        <f>Margins!B101</f>
        <v>250</v>
      </c>
      <c r="C101" s="287">
        <f>Volume!J101</f>
        <v>873.3</v>
      </c>
      <c r="D101" s="182">
        <f>Volume!M101</f>
        <v>0.6048038707447728</v>
      </c>
      <c r="E101" s="175">
        <f>Volume!C101*100</f>
        <v>-6</v>
      </c>
      <c r="F101" s="347">
        <f>'Open Int.'!D101*100</f>
        <v>-4</v>
      </c>
      <c r="G101" s="176">
        <f>'Open Int.'!R101</f>
        <v>36.6786</v>
      </c>
      <c r="H101" s="176">
        <f>'Open Int.'!Z101</f>
        <v>-1.3636912499999951</v>
      </c>
      <c r="I101" s="171">
        <f>'Open Int.'!O101</f>
        <v>0.9988095238095238</v>
      </c>
      <c r="J101" s="185">
        <f>IF(Volume!D101=0,0,Volume!F101/Volume!D101)</f>
        <v>0</v>
      </c>
      <c r="K101" s="187">
        <f>IF('Open Int.'!E101=0,0,'Open Int.'!H101/'Open Int.'!E101)</f>
        <v>0</v>
      </c>
    </row>
    <row r="102" spans="1:11" ht="15">
      <c r="A102" s="201" t="s">
        <v>277</v>
      </c>
      <c r="B102" s="287">
        <f>Margins!B102</f>
        <v>800</v>
      </c>
      <c r="C102" s="287">
        <f>Volume!J102</f>
        <v>319.4</v>
      </c>
      <c r="D102" s="182">
        <f>Volume!M102</f>
        <v>1.833253626653914</v>
      </c>
      <c r="E102" s="175">
        <f>Volume!C102*100</f>
        <v>-27</v>
      </c>
      <c r="F102" s="347">
        <f>'Open Int.'!D102*100</f>
        <v>4</v>
      </c>
      <c r="G102" s="176">
        <f>'Open Int.'!R102</f>
        <v>139.590576</v>
      </c>
      <c r="H102" s="176">
        <f>'Open Int.'!Z102</f>
        <v>7.556471999999985</v>
      </c>
      <c r="I102" s="171">
        <f>'Open Int.'!O102</f>
        <v>0.9974373055097931</v>
      </c>
      <c r="J102" s="185">
        <f>IF(Volume!D102=0,0,Volume!F102/Volume!D102)</f>
        <v>0</v>
      </c>
      <c r="K102" s="187">
        <f>IF('Open Int.'!E102=0,0,'Open Int.'!H102/'Open Int.'!E102)</f>
        <v>0.06666666666666667</v>
      </c>
    </row>
    <row r="103" spans="1:11" ht="15">
      <c r="A103" s="201" t="s">
        <v>146</v>
      </c>
      <c r="B103" s="287">
        <f>Margins!B103</f>
        <v>8900</v>
      </c>
      <c r="C103" s="287">
        <f>Volume!J103</f>
        <v>41.55</v>
      </c>
      <c r="D103" s="182">
        <f>Volume!M103</f>
        <v>1.4652014652014511</v>
      </c>
      <c r="E103" s="175">
        <f>Volume!C103*100</f>
        <v>-28.999999999999996</v>
      </c>
      <c r="F103" s="347">
        <f>'Open Int.'!D103*100</f>
        <v>2</v>
      </c>
      <c r="G103" s="176">
        <f>'Open Int.'!R103</f>
        <v>45.15196949999999</v>
      </c>
      <c r="H103" s="176">
        <f>'Open Int.'!Z103</f>
        <v>1.7453789999999856</v>
      </c>
      <c r="I103" s="171">
        <f>'Open Int.'!O103</f>
        <v>0.9787059787059788</v>
      </c>
      <c r="J103" s="185">
        <f>IF(Volume!D103=0,0,Volume!F103/Volume!D103)</f>
        <v>0.0425531914893617</v>
      </c>
      <c r="K103" s="187">
        <f>IF('Open Int.'!E103=0,0,'Open Int.'!H103/'Open Int.'!E103)</f>
        <v>0.057692307692307696</v>
      </c>
    </row>
    <row r="104" spans="1:11" ht="15">
      <c r="A104" s="201" t="s">
        <v>8</v>
      </c>
      <c r="B104" s="287">
        <f>Margins!B104</f>
        <v>1600</v>
      </c>
      <c r="C104" s="287">
        <f>Volume!J104</f>
        <v>150.1</v>
      </c>
      <c r="D104" s="182">
        <f>Volume!M104</f>
        <v>1.111485348602227</v>
      </c>
      <c r="E104" s="175">
        <f>Volume!C104*100</f>
        <v>-46</v>
      </c>
      <c r="F104" s="347">
        <f>'Open Int.'!D104*100</f>
        <v>-1</v>
      </c>
      <c r="G104" s="176">
        <f>'Open Int.'!R104</f>
        <v>358.67896</v>
      </c>
      <c r="H104" s="176">
        <f>'Open Int.'!Z104</f>
        <v>3.8003280000000927</v>
      </c>
      <c r="I104" s="171">
        <f>'Open Int.'!O104</f>
        <v>0.9833947104117844</v>
      </c>
      <c r="J104" s="185">
        <f>IF(Volume!D104=0,0,Volume!F104/Volume!D104)</f>
        <v>0.10505836575875487</v>
      </c>
      <c r="K104" s="187">
        <f>IF('Open Int.'!E104=0,0,'Open Int.'!H104/'Open Int.'!E104)</f>
        <v>0.13211249182472204</v>
      </c>
    </row>
    <row r="105" spans="1:11" ht="15">
      <c r="A105" s="201" t="s">
        <v>296</v>
      </c>
      <c r="B105" s="287">
        <f>Margins!B105</f>
        <v>1000</v>
      </c>
      <c r="C105" s="287">
        <f>Volume!J105</f>
        <v>165.2</v>
      </c>
      <c r="D105" s="182">
        <f>Volume!M105</f>
        <v>-0.06049606775560964</v>
      </c>
      <c r="E105" s="175">
        <f>Volume!C105*100</f>
        <v>22</v>
      </c>
      <c r="F105" s="347">
        <f>'Open Int.'!D105*100</f>
        <v>-3</v>
      </c>
      <c r="G105" s="176">
        <f>'Open Int.'!R105</f>
        <v>33.02348</v>
      </c>
      <c r="H105" s="176">
        <f>'Open Int.'!Z105</f>
        <v>-1.1440300000000008</v>
      </c>
      <c r="I105" s="171">
        <f>'Open Int.'!O105</f>
        <v>0.9989994997498749</v>
      </c>
      <c r="J105" s="185">
        <f>IF(Volume!D105=0,0,Volume!F105/Volume!D105)</f>
        <v>0</v>
      </c>
      <c r="K105" s="187">
        <f>IF('Open Int.'!E105=0,0,'Open Int.'!H105/'Open Int.'!E105)</f>
        <v>0</v>
      </c>
    </row>
    <row r="106" spans="1:11" ht="15">
      <c r="A106" s="201" t="s">
        <v>179</v>
      </c>
      <c r="B106" s="287">
        <f>Margins!B106</f>
        <v>14000</v>
      </c>
      <c r="C106" s="287">
        <f>Volume!J106</f>
        <v>19.65</v>
      </c>
      <c r="D106" s="182">
        <f>Volume!M106</f>
        <v>2.0779220779220706</v>
      </c>
      <c r="E106" s="175">
        <f>Volume!C106*100</f>
        <v>-7.000000000000001</v>
      </c>
      <c r="F106" s="347">
        <f>'Open Int.'!D106*100</f>
        <v>-8</v>
      </c>
      <c r="G106" s="176">
        <f>'Open Int.'!R106</f>
        <v>93.31391999999998</v>
      </c>
      <c r="H106" s="176">
        <f>'Open Int.'!Z106</f>
        <v>-5.538680000000014</v>
      </c>
      <c r="I106" s="171">
        <f>'Open Int.'!O106</f>
        <v>0.9858490566037735</v>
      </c>
      <c r="J106" s="185">
        <f>IF(Volume!D106=0,0,Volume!F106/Volume!D106)</f>
        <v>0.26956521739130435</v>
      </c>
      <c r="K106" s="187">
        <f>IF('Open Int.'!E106=0,0,'Open Int.'!H106/'Open Int.'!E106)</f>
        <v>0.3263598326359833</v>
      </c>
    </row>
    <row r="107" spans="1:11" ht="15">
      <c r="A107" s="201" t="s">
        <v>202</v>
      </c>
      <c r="B107" s="287">
        <f>Margins!B107</f>
        <v>1150</v>
      </c>
      <c r="C107" s="287">
        <f>Volume!J107</f>
        <v>257.25</v>
      </c>
      <c r="D107" s="182">
        <f>Volume!M107</f>
        <v>0.31195164749464277</v>
      </c>
      <c r="E107" s="175">
        <f>Volume!C107*100</f>
        <v>-46</v>
      </c>
      <c r="F107" s="347">
        <f>'Open Int.'!D107*100</f>
        <v>-1</v>
      </c>
      <c r="G107" s="176">
        <f>'Open Int.'!R107</f>
        <v>70.76433</v>
      </c>
      <c r="H107" s="176">
        <f>'Open Int.'!Z107</f>
        <v>-0.22231225000000165</v>
      </c>
      <c r="I107" s="171">
        <f>'Open Int.'!O107</f>
        <v>0.9515050167224081</v>
      </c>
      <c r="J107" s="185">
        <f>IF(Volume!D107=0,0,Volume!F107/Volume!D107)</f>
        <v>0</v>
      </c>
      <c r="K107" s="187">
        <f>IF('Open Int.'!E107=0,0,'Open Int.'!H107/'Open Int.'!E107)</f>
        <v>0</v>
      </c>
    </row>
    <row r="108" spans="1:11" ht="15">
      <c r="A108" s="201" t="s">
        <v>171</v>
      </c>
      <c r="B108" s="287">
        <f>Margins!B108</f>
        <v>1100</v>
      </c>
      <c r="C108" s="287">
        <f>Volume!J108</f>
        <v>356.25</v>
      </c>
      <c r="D108" s="182">
        <f>Volume!M108</f>
        <v>6.327413818833007</v>
      </c>
      <c r="E108" s="175">
        <f>Volume!C108*100</f>
        <v>395</v>
      </c>
      <c r="F108" s="347">
        <f>'Open Int.'!D108*100</f>
        <v>9</v>
      </c>
      <c r="G108" s="176">
        <f>'Open Int.'!R108</f>
        <v>143.2695</v>
      </c>
      <c r="H108" s="176">
        <f>'Open Int.'!Z108</f>
        <v>19.36130899999999</v>
      </c>
      <c r="I108" s="171">
        <f>'Open Int.'!O108</f>
        <v>0.9964442013129103</v>
      </c>
      <c r="J108" s="185">
        <f>IF(Volume!D108=0,0,Volume!F108/Volume!D108)</f>
        <v>0</v>
      </c>
      <c r="K108" s="187">
        <f>IF('Open Int.'!E108=0,0,'Open Int.'!H108/'Open Int.'!E108)</f>
        <v>0</v>
      </c>
    </row>
    <row r="109" spans="1:11" ht="15">
      <c r="A109" s="201" t="s">
        <v>147</v>
      </c>
      <c r="B109" s="287">
        <f>Margins!B109</f>
        <v>5900</v>
      </c>
      <c r="C109" s="287">
        <f>Volume!J109</f>
        <v>64.25</v>
      </c>
      <c r="D109" s="182">
        <f>Volume!M109</f>
        <v>1.903251387787475</v>
      </c>
      <c r="E109" s="175">
        <f>Volume!C109*100</f>
        <v>-62</v>
      </c>
      <c r="F109" s="347">
        <f>'Open Int.'!D109*100</f>
        <v>4</v>
      </c>
      <c r="G109" s="176">
        <f>'Open Int.'!R109</f>
        <v>31.7285775</v>
      </c>
      <c r="H109" s="176">
        <f>'Open Int.'!Z109</f>
        <v>1.8201795000000018</v>
      </c>
      <c r="I109" s="171">
        <f>'Open Int.'!O109</f>
        <v>0.989247311827957</v>
      </c>
      <c r="J109" s="185">
        <f>IF(Volume!D109=0,0,Volume!F109/Volume!D109)</f>
        <v>0</v>
      </c>
      <c r="K109" s="187">
        <f>IF('Open Int.'!E109=0,0,'Open Int.'!H109/'Open Int.'!E109)</f>
        <v>0.030303030303030304</v>
      </c>
    </row>
    <row r="110" spans="1:11" ht="15">
      <c r="A110" s="201" t="s">
        <v>148</v>
      </c>
      <c r="B110" s="287">
        <f>Margins!B110</f>
        <v>1045</v>
      </c>
      <c r="C110" s="287">
        <f>Volume!J110</f>
        <v>271.4</v>
      </c>
      <c r="D110" s="182">
        <f>Volume!M110</f>
        <v>1.9725718579748264</v>
      </c>
      <c r="E110" s="175">
        <f>Volume!C110*100</f>
        <v>100</v>
      </c>
      <c r="F110" s="347">
        <f>'Open Int.'!D110*100</f>
        <v>3</v>
      </c>
      <c r="G110" s="176">
        <f>'Open Int.'!R110</f>
        <v>22.008368799999996</v>
      </c>
      <c r="H110" s="176">
        <f>'Open Int.'!Z110</f>
        <v>1.232300575</v>
      </c>
      <c r="I110" s="171">
        <f>'Open Int.'!O110</f>
        <v>0.9961340206185567</v>
      </c>
      <c r="J110" s="185">
        <f>IF(Volume!D110=0,0,Volume!F110/Volume!D110)</f>
        <v>0</v>
      </c>
      <c r="K110" s="187">
        <f>IF('Open Int.'!E110=0,0,'Open Int.'!H110/'Open Int.'!E110)</f>
        <v>0</v>
      </c>
    </row>
    <row r="111" spans="1:11" ht="15">
      <c r="A111" s="201" t="s">
        <v>122</v>
      </c>
      <c r="B111" s="287">
        <f>Margins!B111</f>
        <v>1625</v>
      </c>
      <c r="C111" s="287">
        <f>Volume!J111</f>
        <v>154.2</v>
      </c>
      <c r="D111" s="182">
        <f>Volume!M111</f>
        <v>-0.2587322121604177</v>
      </c>
      <c r="E111" s="175">
        <f>Volume!C111*100</f>
        <v>-19</v>
      </c>
      <c r="F111" s="347">
        <f>'Open Int.'!D111*100</f>
        <v>1</v>
      </c>
      <c r="G111" s="176">
        <f>'Open Int.'!R111</f>
        <v>132.153255</v>
      </c>
      <c r="H111" s="176">
        <f>'Open Int.'!Z111</f>
        <v>1.7674800000000062</v>
      </c>
      <c r="I111" s="171">
        <f>'Open Int.'!O111</f>
        <v>0.9933636708380735</v>
      </c>
      <c r="J111" s="185">
        <f>IF(Volume!D111=0,0,Volume!F111/Volume!D111)</f>
        <v>0.1651376146788991</v>
      </c>
      <c r="K111" s="187">
        <f>IF('Open Int.'!E111=0,0,'Open Int.'!H111/'Open Int.'!E111)</f>
        <v>0.0973111395646607</v>
      </c>
    </row>
    <row r="112" spans="1:11" ht="15">
      <c r="A112" s="201" t="s">
        <v>36</v>
      </c>
      <c r="B112" s="287">
        <f>Margins!B112</f>
        <v>225</v>
      </c>
      <c r="C112" s="287">
        <f>Volume!J112</f>
        <v>909.35</v>
      </c>
      <c r="D112" s="182">
        <f>Volume!M112</f>
        <v>-1.0069671238841715</v>
      </c>
      <c r="E112" s="175">
        <f>Volume!C112*100</f>
        <v>57.99999999999999</v>
      </c>
      <c r="F112" s="347">
        <f>'Open Int.'!D112*100</f>
        <v>2</v>
      </c>
      <c r="G112" s="176">
        <f>'Open Int.'!R112</f>
        <v>580.8291255</v>
      </c>
      <c r="H112" s="176">
        <f>'Open Int.'!Z112</f>
        <v>3.888616500000012</v>
      </c>
      <c r="I112" s="171">
        <f>'Open Int.'!O112</f>
        <v>0.9957024094687896</v>
      </c>
      <c r="J112" s="185">
        <f>IF(Volume!D112=0,0,Volume!F112/Volume!D112)</f>
        <v>0.04411764705882353</v>
      </c>
      <c r="K112" s="187">
        <f>IF('Open Int.'!E112=0,0,'Open Int.'!H112/'Open Int.'!E112)</f>
        <v>0.06031746031746032</v>
      </c>
    </row>
    <row r="113" spans="1:11" ht="15">
      <c r="A113" s="201" t="s">
        <v>172</v>
      </c>
      <c r="B113" s="287">
        <f>Margins!B113</f>
        <v>1050</v>
      </c>
      <c r="C113" s="287">
        <f>Volume!J113</f>
        <v>258.75</v>
      </c>
      <c r="D113" s="182">
        <f>Volume!M113</f>
        <v>1.3315057763853557</v>
      </c>
      <c r="E113" s="175">
        <f>Volume!C113*100</f>
        <v>73</v>
      </c>
      <c r="F113" s="347">
        <f>'Open Int.'!D113*100</f>
        <v>0</v>
      </c>
      <c r="G113" s="176">
        <f>'Open Int.'!R113</f>
        <v>203.7112875</v>
      </c>
      <c r="H113" s="176">
        <f>'Open Int.'!Z113</f>
        <v>4.0709970000000055</v>
      </c>
      <c r="I113" s="171">
        <f>'Open Int.'!O113</f>
        <v>0.997332622032542</v>
      </c>
      <c r="J113" s="185">
        <f>IF(Volume!D113=0,0,Volume!F113/Volume!D113)</f>
        <v>0</v>
      </c>
      <c r="K113" s="187">
        <f>IF('Open Int.'!E113=0,0,'Open Int.'!H113/'Open Int.'!E113)</f>
        <v>0.028037383177570093</v>
      </c>
    </row>
    <row r="114" spans="1:11" ht="15">
      <c r="A114" s="201" t="s">
        <v>80</v>
      </c>
      <c r="B114" s="287">
        <f>Margins!B114</f>
        <v>1200</v>
      </c>
      <c r="C114" s="287">
        <f>Volume!J114</f>
        <v>195.45</v>
      </c>
      <c r="D114" s="182">
        <f>Volume!M114</f>
        <v>2.4639580602883298</v>
      </c>
      <c r="E114" s="175">
        <f>Volume!C114*100</f>
        <v>117</v>
      </c>
      <c r="F114" s="347">
        <f>'Open Int.'!D114*100</f>
        <v>0</v>
      </c>
      <c r="G114" s="176">
        <f>'Open Int.'!R114</f>
        <v>35.76735</v>
      </c>
      <c r="H114" s="176">
        <f>'Open Int.'!Z114</f>
        <v>0.7685400000000016</v>
      </c>
      <c r="I114" s="171">
        <f>'Open Int.'!O114</f>
        <v>0.9960655737704918</v>
      </c>
      <c r="J114" s="185">
        <f>IF(Volume!D114=0,0,Volume!F114/Volume!D114)</f>
        <v>0</v>
      </c>
      <c r="K114" s="187">
        <f>IF('Open Int.'!E114=0,0,'Open Int.'!H114/'Open Int.'!E114)</f>
        <v>0</v>
      </c>
    </row>
    <row r="115" spans="1:11" ht="15">
      <c r="A115" s="201" t="s">
        <v>274</v>
      </c>
      <c r="B115" s="287">
        <f>Margins!B115</f>
        <v>700</v>
      </c>
      <c r="C115" s="287">
        <f>Volume!J115</f>
        <v>317.2</v>
      </c>
      <c r="D115" s="182">
        <f>Volume!M115</f>
        <v>3.0371934383628276</v>
      </c>
      <c r="E115" s="175">
        <f>Volume!C115*100</f>
        <v>-9</v>
      </c>
      <c r="F115" s="347">
        <f>'Open Int.'!D115*100</f>
        <v>8</v>
      </c>
      <c r="G115" s="176">
        <f>'Open Int.'!R115</f>
        <v>219.997232</v>
      </c>
      <c r="H115" s="176">
        <f>'Open Int.'!Z115</f>
        <v>22.36676749999998</v>
      </c>
      <c r="I115" s="171">
        <f>'Open Int.'!O115</f>
        <v>0.9961647153815099</v>
      </c>
      <c r="J115" s="185">
        <f>IF(Volume!D115=0,0,Volume!F115/Volume!D115)</f>
        <v>0</v>
      </c>
      <c r="K115" s="187">
        <f>IF('Open Int.'!E115=0,0,'Open Int.'!H115/'Open Int.'!E115)</f>
        <v>0.058091286307053944</v>
      </c>
    </row>
    <row r="116" spans="1:11" ht="15">
      <c r="A116" s="201" t="s">
        <v>224</v>
      </c>
      <c r="B116" s="287">
        <f>Margins!B116</f>
        <v>650</v>
      </c>
      <c r="C116" s="287">
        <f>Volume!J116</f>
        <v>477.55</v>
      </c>
      <c r="D116" s="182">
        <f>Volume!M116</f>
        <v>3.623738743625906</v>
      </c>
      <c r="E116" s="175">
        <f>Volume!C116*100</f>
        <v>69</v>
      </c>
      <c r="F116" s="347">
        <f>'Open Int.'!D116*100</f>
        <v>-2</v>
      </c>
      <c r="G116" s="176">
        <f>'Open Int.'!R116</f>
        <v>35.262292</v>
      </c>
      <c r="H116" s="176">
        <f>'Open Int.'!Z116</f>
        <v>0.5741125000000054</v>
      </c>
      <c r="I116" s="171">
        <f>'Open Int.'!O116</f>
        <v>0.9964788732394366</v>
      </c>
      <c r="J116" s="185">
        <f>IF(Volume!D116=0,0,Volume!F116/Volume!D116)</f>
        <v>0</v>
      </c>
      <c r="K116" s="187">
        <f>IF('Open Int.'!E116=0,0,'Open Int.'!H116/'Open Int.'!E116)</f>
        <v>0</v>
      </c>
    </row>
    <row r="117" spans="1:11" ht="15">
      <c r="A117" s="201" t="s">
        <v>393</v>
      </c>
      <c r="B117" s="287">
        <f>Margins!B117</f>
        <v>2400</v>
      </c>
      <c r="C117" s="287">
        <f>Volume!J117</f>
        <v>121.75</v>
      </c>
      <c r="D117" s="182">
        <f>Volume!M117</f>
        <v>1.0373443983402488</v>
      </c>
      <c r="E117" s="175">
        <f>Volume!C117*100</f>
        <v>-21</v>
      </c>
      <c r="F117" s="347">
        <f>'Open Int.'!D117*100</f>
        <v>-2</v>
      </c>
      <c r="G117" s="176">
        <f>'Open Int.'!R117</f>
        <v>86.22822</v>
      </c>
      <c r="H117" s="176">
        <f>'Open Int.'!Z117</f>
        <v>-1.0234200000000016</v>
      </c>
      <c r="I117" s="171">
        <f>'Open Int.'!O117</f>
        <v>0.9986445272788885</v>
      </c>
      <c r="J117" s="185">
        <f>IF(Volume!D117=0,0,Volume!F117/Volume!D117)</f>
        <v>0</v>
      </c>
      <c r="K117" s="187">
        <f>IF('Open Int.'!E117=0,0,'Open Int.'!H117/'Open Int.'!E117)</f>
        <v>0.032679738562091505</v>
      </c>
    </row>
    <row r="118" spans="1:11" ht="15">
      <c r="A118" s="201" t="s">
        <v>81</v>
      </c>
      <c r="B118" s="287">
        <f>Margins!B118</f>
        <v>600</v>
      </c>
      <c r="C118" s="287">
        <f>Volume!J118</f>
        <v>509.35</v>
      </c>
      <c r="D118" s="182">
        <f>Volume!M118</f>
        <v>2.2483187794841</v>
      </c>
      <c r="E118" s="175">
        <f>Volume!C118*100</f>
        <v>35</v>
      </c>
      <c r="F118" s="347">
        <f>'Open Int.'!D118*100</f>
        <v>1</v>
      </c>
      <c r="G118" s="176">
        <f>'Open Int.'!R118</f>
        <v>254.756496</v>
      </c>
      <c r="H118" s="176">
        <f>'Open Int.'!Z118</f>
        <v>9.18847199999999</v>
      </c>
      <c r="I118" s="171">
        <f>'Open Int.'!O118</f>
        <v>0.994841650671785</v>
      </c>
      <c r="J118" s="185">
        <f>IF(Volume!D118=0,0,Volume!F118/Volume!D118)</f>
        <v>0</v>
      </c>
      <c r="K118" s="187">
        <f>IF('Open Int.'!E118=0,0,'Open Int.'!H118/'Open Int.'!E118)</f>
        <v>0</v>
      </c>
    </row>
    <row r="119" spans="1:11" ht="15">
      <c r="A119" s="201" t="s">
        <v>225</v>
      </c>
      <c r="B119" s="287">
        <f>Margins!B119</f>
        <v>1400</v>
      </c>
      <c r="C119" s="287">
        <f>Volume!J119</f>
        <v>166.05</v>
      </c>
      <c r="D119" s="182">
        <f>Volume!M119</f>
        <v>2.216066481994474</v>
      </c>
      <c r="E119" s="175">
        <f>Volume!C119*100</f>
        <v>10</v>
      </c>
      <c r="F119" s="347">
        <f>'Open Int.'!D119*100</f>
        <v>0</v>
      </c>
      <c r="G119" s="176">
        <f>'Open Int.'!R119</f>
        <v>95.70789900000001</v>
      </c>
      <c r="H119" s="176">
        <f>'Open Int.'!Z119</f>
        <v>2.666286000000028</v>
      </c>
      <c r="I119" s="171">
        <f>'Open Int.'!O119</f>
        <v>0.9914986640757834</v>
      </c>
      <c r="J119" s="185">
        <f>IF(Volume!D119=0,0,Volume!F119/Volume!D119)</f>
        <v>0.03333333333333333</v>
      </c>
      <c r="K119" s="187">
        <f>IF('Open Int.'!E119=0,0,'Open Int.'!H119/'Open Int.'!E119)</f>
        <v>0.07171314741035857</v>
      </c>
    </row>
    <row r="120" spans="1:11" ht="15">
      <c r="A120" s="201" t="s">
        <v>297</v>
      </c>
      <c r="B120" s="287">
        <f>Margins!B120</f>
        <v>1100</v>
      </c>
      <c r="C120" s="287">
        <f>Volume!J120</f>
        <v>475.85</v>
      </c>
      <c r="D120" s="182">
        <f>Volume!M120</f>
        <v>1.796983634613335</v>
      </c>
      <c r="E120" s="175">
        <f>Volume!C120*100</f>
        <v>37</v>
      </c>
      <c r="F120" s="347">
        <f>'Open Int.'!D120*100</f>
        <v>0</v>
      </c>
      <c r="G120" s="176">
        <f>'Open Int.'!R120</f>
        <v>259.4667295</v>
      </c>
      <c r="H120" s="176">
        <f>'Open Int.'!Z120</f>
        <v>4.323170499999975</v>
      </c>
      <c r="I120" s="171">
        <f>'Open Int.'!O120</f>
        <v>0.9945531571515029</v>
      </c>
      <c r="J120" s="185">
        <f>IF(Volume!D120=0,0,Volume!F120/Volume!D120)</f>
        <v>0.3333333333333333</v>
      </c>
      <c r="K120" s="187">
        <f>IF('Open Int.'!E120=0,0,'Open Int.'!H120/'Open Int.'!E120)</f>
        <v>0.0851063829787234</v>
      </c>
    </row>
    <row r="121" spans="1:11" ht="15">
      <c r="A121" s="201" t="s">
        <v>226</v>
      </c>
      <c r="B121" s="287">
        <f>Margins!B121</f>
        <v>1500</v>
      </c>
      <c r="C121" s="287">
        <f>Volume!J121</f>
        <v>182.05</v>
      </c>
      <c r="D121" s="182">
        <f>Volume!M121</f>
        <v>-1.1135252580119408</v>
      </c>
      <c r="E121" s="175">
        <f>Volume!C121*100</f>
        <v>49</v>
      </c>
      <c r="F121" s="347">
        <f>'Open Int.'!D121*100</f>
        <v>3</v>
      </c>
      <c r="G121" s="176">
        <f>'Open Int.'!R121</f>
        <v>153.304305</v>
      </c>
      <c r="H121" s="176">
        <f>'Open Int.'!Z121</f>
        <v>3.21678</v>
      </c>
      <c r="I121" s="171">
        <f>'Open Int.'!O121</f>
        <v>0.9969718560741004</v>
      </c>
      <c r="J121" s="185">
        <f>IF(Volume!D121=0,0,Volume!F121/Volume!D121)</f>
        <v>0</v>
      </c>
      <c r="K121" s="187">
        <f>IF('Open Int.'!E121=0,0,'Open Int.'!H121/'Open Int.'!E121)</f>
        <v>0</v>
      </c>
    </row>
    <row r="122" spans="1:11" ht="15">
      <c r="A122" s="201" t="s">
        <v>227</v>
      </c>
      <c r="B122" s="287">
        <f>Margins!B122</f>
        <v>800</v>
      </c>
      <c r="C122" s="287">
        <f>Volume!J122</f>
        <v>393.5</v>
      </c>
      <c r="D122" s="182">
        <f>Volume!M122</f>
        <v>1.2348855158219736</v>
      </c>
      <c r="E122" s="175">
        <f>Volume!C122*100</f>
        <v>-28.999999999999996</v>
      </c>
      <c r="F122" s="347">
        <f>'Open Int.'!D122*100</f>
        <v>1</v>
      </c>
      <c r="G122" s="176">
        <f>'Open Int.'!R122</f>
        <v>156.73892</v>
      </c>
      <c r="H122" s="176">
        <f>'Open Int.'!Z122</f>
        <v>3.00029600000002</v>
      </c>
      <c r="I122" s="171">
        <f>'Open Int.'!O122</f>
        <v>0.9893552922273549</v>
      </c>
      <c r="J122" s="185">
        <f>IF(Volume!D122=0,0,Volume!F122/Volume!D122)</f>
        <v>0.02247191011235955</v>
      </c>
      <c r="K122" s="187">
        <f>IF('Open Int.'!E122=0,0,'Open Int.'!H122/'Open Int.'!E122)</f>
        <v>0.07416267942583732</v>
      </c>
    </row>
    <row r="123" spans="1:11" ht="15">
      <c r="A123" s="201" t="s">
        <v>234</v>
      </c>
      <c r="B123" s="287">
        <f>Margins!B123</f>
        <v>700</v>
      </c>
      <c r="C123" s="287">
        <f>Volume!J123</f>
        <v>463.1</v>
      </c>
      <c r="D123" s="182">
        <f>Volume!M123</f>
        <v>0.12972972972973465</v>
      </c>
      <c r="E123" s="175">
        <f>Volume!C123*100</f>
        <v>-13</v>
      </c>
      <c r="F123" s="347">
        <f>'Open Int.'!D123*100</f>
        <v>5</v>
      </c>
      <c r="G123" s="176">
        <f>'Open Int.'!R123</f>
        <v>704.875248</v>
      </c>
      <c r="H123" s="176">
        <f>'Open Int.'!Z123</f>
        <v>34.87462300000004</v>
      </c>
      <c r="I123" s="171">
        <f>'Open Int.'!O123</f>
        <v>0.9880886681383371</v>
      </c>
      <c r="J123" s="185">
        <f>IF(Volume!D123=0,0,Volume!F123/Volume!D123)</f>
        <v>0.1676470588235294</v>
      </c>
      <c r="K123" s="187">
        <f>IF('Open Int.'!E123=0,0,'Open Int.'!H123/'Open Int.'!E123)</f>
        <v>0.1411451398135819</v>
      </c>
    </row>
    <row r="124" spans="1:11" ht="15">
      <c r="A124" s="201" t="s">
        <v>98</v>
      </c>
      <c r="B124" s="287">
        <f>Margins!B124</f>
        <v>550</v>
      </c>
      <c r="C124" s="287">
        <f>Volume!J124</f>
        <v>520.3</v>
      </c>
      <c r="D124" s="182">
        <f>Volume!M124</f>
        <v>2.897260951250861</v>
      </c>
      <c r="E124" s="175">
        <f>Volume!C124*100</f>
        <v>202.99999999999997</v>
      </c>
      <c r="F124" s="347">
        <f>'Open Int.'!D124*100</f>
        <v>-1</v>
      </c>
      <c r="G124" s="176">
        <f>'Open Int.'!R124</f>
        <v>216.9989195</v>
      </c>
      <c r="H124" s="176">
        <f>'Open Int.'!Z124</f>
        <v>4.886329249999989</v>
      </c>
      <c r="I124" s="171">
        <f>'Open Int.'!O124</f>
        <v>0.9955162864301728</v>
      </c>
      <c r="J124" s="185">
        <f>IF(Volume!D124=0,0,Volume!F124/Volume!D124)</f>
        <v>0</v>
      </c>
      <c r="K124" s="187">
        <f>IF('Open Int.'!E124=0,0,'Open Int.'!H124/'Open Int.'!E124)</f>
        <v>0.0875</v>
      </c>
    </row>
    <row r="125" spans="1:11" ht="15">
      <c r="A125" s="201" t="s">
        <v>149</v>
      </c>
      <c r="B125" s="287">
        <f>Margins!B125</f>
        <v>550</v>
      </c>
      <c r="C125" s="287">
        <f>Volume!J125</f>
        <v>795.7</v>
      </c>
      <c r="D125" s="182">
        <f>Volume!M125</f>
        <v>2.863421886109507</v>
      </c>
      <c r="E125" s="175">
        <f>Volume!C125*100</f>
        <v>-22</v>
      </c>
      <c r="F125" s="347">
        <f>'Open Int.'!D125*100</f>
        <v>7.000000000000001</v>
      </c>
      <c r="G125" s="176">
        <f>'Open Int.'!R125</f>
        <v>490.501308</v>
      </c>
      <c r="H125" s="176">
        <f>'Open Int.'!Z125</f>
        <v>50.20051575000002</v>
      </c>
      <c r="I125" s="171">
        <f>'Open Int.'!O125</f>
        <v>0.9919700214132763</v>
      </c>
      <c r="J125" s="185">
        <f>IF(Volume!D125=0,0,Volume!F125/Volume!D125)</f>
        <v>0.42735042735042733</v>
      </c>
      <c r="K125" s="187">
        <f>IF('Open Int.'!E125=0,0,'Open Int.'!H125/'Open Int.'!E125)</f>
        <v>0.5386996904024768</v>
      </c>
    </row>
    <row r="126" spans="1:11" ht="15">
      <c r="A126" s="201" t="s">
        <v>203</v>
      </c>
      <c r="B126" s="287">
        <f>Margins!B126</f>
        <v>150</v>
      </c>
      <c r="C126" s="287">
        <f>Volume!J126</f>
        <v>1598.25</v>
      </c>
      <c r="D126" s="182">
        <f>Volume!M126</f>
        <v>0.32012051595894353</v>
      </c>
      <c r="E126" s="175">
        <f>Volume!C126*100</f>
        <v>25</v>
      </c>
      <c r="F126" s="347">
        <f>'Open Int.'!D126*100</f>
        <v>4</v>
      </c>
      <c r="G126" s="176">
        <f>'Open Int.'!R126</f>
        <v>1582.0277625</v>
      </c>
      <c r="H126" s="176">
        <f>'Open Int.'!Z126</f>
        <v>57.478801500000145</v>
      </c>
      <c r="I126" s="171">
        <f>'Open Int.'!O126</f>
        <v>0.9962570086376724</v>
      </c>
      <c r="J126" s="185">
        <f>IF(Volume!D126=0,0,Volume!F126/Volume!D126)</f>
        <v>0.40290661719233145</v>
      </c>
      <c r="K126" s="187">
        <f>IF('Open Int.'!E126=0,0,'Open Int.'!H126/'Open Int.'!E126)</f>
        <v>0.28214070956103426</v>
      </c>
    </row>
    <row r="127" spans="1:11" ht="15">
      <c r="A127" s="201" t="s">
        <v>298</v>
      </c>
      <c r="B127" s="287">
        <f>Margins!B127</f>
        <v>1000</v>
      </c>
      <c r="C127" s="287">
        <f>Volume!J127</f>
        <v>479.05</v>
      </c>
      <c r="D127" s="182">
        <f>Volume!M127</f>
        <v>1.2683648662932037</v>
      </c>
      <c r="E127" s="175">
        <f>Volume!C127*100</f>
        <v>-34</v>
      </c>
      <c r="F127" s="347">
        <f>'Open Int.'!D127*100</f>
        <v>-10</v>
      </c>
      <c r="G127" s="176">
        <f>'Open Int.'!R127</f>
        <v>33.62931</v>
      </c>
      <c r="H127" s="176">
        <f>'Open Int.'!Z127</f>
        <v>-3.457810000000002</v>
      </c>
      <c r="I127" s="171">
        <f>'Open Int.'!O127</f>
        <v>0.9729344729344729</v>
      </c>
      <c r="J127" s="185">
        <f>IF(Volume!D127=0,0,Volume!F127/Volume!D127)</f>
        <v>0</v>
      </c>
      <c r="K127" s="187">
        <f>IF('Open Int.'!E127=0,0,'Open Int.'!H127/'Open Int.'!E127)</f>
        <v>1</v>
      </c>
    </row>
    <row r="128" spans="1:11" ht="15">
      <c r="A128" s="201" t="s">
        <v>216</v>
      </c>
      <c r="B128" s="287">
        <f>Margins!B128</f>
        <v>3350</v>
      </c>
      <c r="C128" s="287">
        <f>Volume!J128</f>
        <v>79.5</v>
      </c>
      <c r="D128" s="182">
        <f>Volume!M128</f>
        <v>0.1890359168242038</v>
      </c>
      <c r="E128" s="175">
        <f>Volume!C128*100</f>
        <v>-22</v>
      </c>
      <c r="F128" s="347">
        <f>'Open Int.'!D128*100</f>
        <v>-1</v>
      </c>
      <c r="G128" s="176">
        <f>'Open Int.'!R128</f>
        <v>554.91477</v>
      </c>
      <c r="H128" s="176">
        <f>'Open Int.'!Z128</f>
        <v>-1.9567852500000527</v>
      </c>
      <c r="I128" s="171">
        <f>'Open Int.'!O128</f>
        <v>0.9618448838548666</v>
      </c>
      <c r="J128" s="185">
        <f>IF(Volume!D128=0,0,Volume!F128/Volume!D128)</f>
        <v>0.2647058823529412</v>
      </c>
      <c r="K128" s="187">
        <f>IF('Open Int.'!E128=0,0,'Open Int.'!H128/'Open Int.'!E128)</f>
        <v>0.2113526570048309</v>
      </c>
    </row>
    <row r="129" spans="1:11" ht="15">
      <c r="A129" s="201" t="s">
        <v>235</v>
      </c>
      <c r="B129" s="287">
        <f>Margins!B129</f>
        <v>2700</v>
      </c>
      <c r="C129" s="287">
        <f>Volume!J129</f>
        <v>133.5</v>
      </c>
      <c r="D129" s="182">
        <f>Volume!M129</f>
        <v>-1.4760147601476015</v>
      </c>
      <c r="E129" s="175">
        <f>Volume!C129*100</f>
        <v>-39</v>
      </c>
      <c r="F129" s="347">
        <f>'Open Int.'!D129*100</f>
        <v>8</v>
      </c>
      <c r="G129" s="176">
        <f>'Open Int.'!R129</f>
        <v>392.710275</v>
      </c>
      <c r="H129" s="176">
        <f>'Open Int.'!Z129</f>
        <v>31.726080000000024</v>
      </c>
      <c r="I129" s="171">
        <f>'Open Int.'!O129</f>
        <v>0.9922900413033502</v>
      </c>
      <c r="J129" s="185">
        <f>IF(Volume!D129=0,0,Volume!F129/Volume!D129)</f>
        <v>0.2658349328214971</v>
      </c>
      <c r="K129" s="187">
        <f>IF('Open Int.'!E129=0,0,'Open Int.'!H129/'Open Int.'!E129)</f>
        <v>0.49331783846600813</v>
      </c>
    </row>
    <row r="130" spans="1:11" ht="15">
      <c r="A130" s="201" t="s">
        <v>204</v>
      </c>
      <c r="B130" s="287">
        <f>Margins!B130</f>
        <v>600</v>
      </c>
      <c r="C130" s="287">
        <f>Volume!J130</f>
        <v>452.6</v>
      </c>
      <c r="D130" s="182">
        <f>Volume!M130</f>
        <v>-0.5056056276104538</v>
      </c>
      <c r="E130" s="175">
        <f>Volume!C130*100</f>
        <v>20</v>
      </c>
      <c r="F130" s="347">
        <f>'Open Int.'!D130*100</f>
        <v>2</v>
      </c>
      <c r="G130" s="176">
        <f>'Open Int.'!R130</f>
        <v>565.306452</v>
      </c>
      <c r="H130" s="176">
        <f>'Open Int.'!Z130</f>
        <v>11.593074000000001</v>
      </c>
      <c r="I130" s="171">
        <f>'Open Int.'!O130</f>
        <v>0.9935629533554307</v>
      </c>
      <c r="J130" s="185">
        <f>IF(Volume!D130=0,0,Volume!F130/Volume!D130)</f>
        <v>0.18285714285714286</v>
      </c>
      <c r="K130" s="187">
        <f>IF('Open Int.'!E130=0,0,'Open Int.'!H130/'Open Int.'!E130)</f>
        <v>0.20904977375565612</v>
      </c>
    </row>
    <row r="131" spans="1:11" ht="15">
      <c r="A131" s="201" t="s">
        <v>205</v>
      </c>
      <c r="B131" s="287">
        <f>Margins!B131</f>
        <v>250</v>
      </c>
      <c r="C131" s="287">
        <f>Volume!J131</f>
        <v>1122.9</v>
      </c>
      <c r="D131" s="182">
        <f>Volume!M131</f>
        <v>3.8136180834835667</v>
      </c>
      <c r="E131" s="175">
        <f>Volume!C131*100</f>
        <v>34</v>
      </c>
      <c r="F131" s="347">
        <f>'Open Int.'!D131*100</f>
        <v>7.000000000000001</v>
      </c>
      <c r="G131" s="176">
        <f>'Open Int.'!R131</f>
        <v>765.1721325000001</v>
      </c>
      <c r="H131" s="176">
        <f>'Open Int.'!Z131</f>
        <v>75.91771125000002</v>
      </c>
      <c r="I131" s="171">
        <f>'Open Int.'!O131</f>
        <v>0.986168690611586</v>
      </c>
      <c r="J131" s="185">
        <f>IF(Volume!D131=0,0,Volume!F131/Volume!D131)</f>
        <v>0.1253430924062214</v>
      </c>
      <c r="K131" s="187">
        <f>IF('Open Int.'!E131=0,0,'Open Int.'!H131/'Open Int.'!E131)</f>
        <v>0.14726583649160802</v>
      </c>
    </row>
    <row r="132" spans="1:11" ht="15">
      <c r="A132" s="201" t="s">
        <v>37</v>
      </c>
      <c r="B132" s="287">
        <f>Margins!B132</f>
        <v>1600</v>
      </c>
      <c r="C132" s="287">
        <f>Volume!J132</f>
        <v>231.5</v>
      </c>
      <c r="D132" s="182">
        <f>Volume!M132</f>
        <v>2.91175816848189</v>
      </c>
      <c r="E132" s="175">
        <f>Volume!C132*100</f>
        <v>-7.000000000000001</v>
      </c>
      <c r="F132" s="347">
        <f>'Open Int.'!D132*100</f>
        <v>28.999999999999996</v>
      </c>
      <c r="G132" s="176">
        <f>'Open Int.'!R132</f>
        <v>47.81864</v>
      </c>
      <c r="H132" s="176">
        <f>'Open Int.'!Z132</f>
        <v>11.790648000000004</v>
      </c>
      <c r="I132" s="171">
        <f>'Open Int.'!O132</f>
        <v>0.9953524399690162</v>
      </c>
      <c r="J132" s="185">
        <f>IF(Volume!D132=0,0,Volume!F132/Volume!D132)</f>
        <v>0.01694915254237288</v>
      </c>
      <c r="K132" s="187">
        <f>IF('Open Int.'!E132=0,0,'Open Int.'!H132/'Open Int.'!E132)</f>
        <v>0.10344827586206896</v>
      </c>
    </row>
    <row r="133" spans="1:11" ht="15">
      <c r="A133" s="201" t="s">
        <v>299</v>
      </c>
      <c r="B133" s="287">
        <f>Margins!B133</f>
        <v>150</v>
      </c>
      <c r="C133" s="287">
        <f>Volume!J133</f>
        <v>1699.75</v>
      </c>
      <c r="D133" s="182">
        <f>Volume!M133</f>
        <v>0.06181197386236265</v>
      </c>
      <c r="E133" s="175">
        <f>Volume!C133*100</f>
        <v>-13</v>
      </c>
      <c r="F133" s="347">
        <f>'Open Int.'!D133*100</f>
        <v>1</v>
      </c>
      <c r="G133" s="176">
        <f>'Open Int.'!R133</f>
        <v>287.26624875</v>
      </c>
      <c r="H133" s="176">
        <f>'Open Int.'!Z133</f>
        <v>4.611062249999975</v>
      </c>
      <c r="I133" s="171">
        <f>'Open Int.'!O133</f>
        <v>0.9110677198899441</v>
      </c>
      <c r="J133" s="185">
        <f>IF(Volume!D133=0,0,Volume!F133/Volume!D133)</f>
        <v>0</v>
      </c>
      <c r="K133" s="187">
        <f>IF('Open Int.'!E133=0,0,'Open Int.'!H133/'Open Int.'!E133)</f>
        <v>0.03420195439739414</v>
      </c>
    </row>
    <row r="134" spans="1:11" ht="15">
      <c r="A134" s="201" t="s">
        <v>228</v>
      </c>
      <c r="B134" s="287">
        <f>Margins!B134</f>
        <v>188</v>
      </c>
      <c r="C134" s="287">
        <f>Volume!J134</f>
        <v>1247.15</v>
      </c>
      <c r="D134" s="182">
        <f>Volume!M134</f>
        <v>2.7518022657054657</v>
      </c>
      <c r="E134" s="175">
        <f>Volume!C134*100</f>
        <v>1</v>
      </c>
      <c r="F134" s="347">
        <f>'Open Int.'!D134*100</f>
        <v>0</v>
      </c>
      <c r="G134" s="176">
        <f>'Open Int.'!R134</f>
        <v>172.72977614</v>
      </c>
      <c r="H134" s="176">
        <f>'Open Int.'!Z134</f>
        <v>5.584263640000017</v>
      </c>
      <c r="I134" s="171">
        <f>'Open Int.'!O134</f>
        <v>0.9937559386453102</v>
      </c>
      <c r="J134" s="185">
        <f>IF(Volume!D134=0,0,Volume!F134/Volume!D134)</f>
        <v>0.07272727272727272</v>
      </c>
      <c r="K134" s="187">
        <f>IF('Open Int.'!E134=0,0,'Open Int.'!H134/'Open Int.'!E134)</f>
        <v>0.08620689655172414</v>
      </c>
    </row>
    <row r="135" spans="1:11" ht="15">
      <c r="A135" s="201" t="s">
        <v>276</v>
      </c>
      <c r="B135" s="287">
        <f>Margins!B135</f>
        <v>350</v>
      </c>
      <c r="C135" s="287">
        <f>Volume!J135</f>
        <v>867.9</v>
      </c>
      <c r="D135" s="182">
        <f>Volume!M135</f>
        <v>1.5147084624831781</v>
      </c>
      <c r="E135" s="175">
        <f>Volume!C135*100</f>
        <v>-11</v>
      </c>
      <c r="F135" s="347">
        <f>'Open Int.'!D135*100</f>
        <v>1</v>
      </c>
      <c r="G135" s="176">
        <f>'Open Int.'!R135</f>
        <v>59.6898225</v>
      </c>
      <c r="H135" s="176">
        <f>'Open Int.'!Z135</f>
        <v>1.6387174999999985</v>
      </c>
      <c r="I135" s="171">
        <f>'Open Int.'!O135</f>
        <v>0.9913486005089058</v>
      </c>
      <c r="J135" s="185">
        <f>IF(Volume!D135=0,0,Volume!F135/Volume!D135)</f>
        <v>0</v>
      </c>
      <c r="K135" s="187">
        <f>IF('Open Int.'!E135=0,0,'Open Int.'!H135/'Open Int.'!E135)</f>
        <v>0.1111111111111111</v>
      </c>
    </row>
    <row r="136" spans="1:11" ht="15">
      <c r="A136" s="201" t="s">
        <v>180</v>
      </c>
      <c r="B136" s="287">
        <f>Margins!B136</f>
        <v>1500</v>
      </c>
      <c r="C136" s="287">
        <f>Volume!J136</f>
        <v>156.85</v>
      </c>
      <c r="D136" s="182">
        <f>Volume!M136</f>
        <v>0.06379585326953385</v>
      </c>
      <c r="E136" s="175">
        <f>Volume!C136*100</f>
        <v>-30</v>
      </c>
      <c r="F136" s="347">
        <f>'Open Int.'!D136*100</f>
        <v>1</v>
      </c>
      <c r="G136" s="176">
        <f>'Open Int.'!R136</f>
        <v>101.1917775</v>
      </c>
      <c r="H136" s="176">
        <f>'Open Int.'!Z136</f>
        <v>1.6398525000000035</v>
      </c>
      <c r="I136" s="171">
        <f>'Open Int.'!O136</f>
        <v>0.9920948616600791</v>
      </c>
      <c r="J136" s="185">
        <f>IF(Volume!D136=0,0,Volume!F136/Volume!D136)</f>
        <v>0.125</v>
      </c>
      <c r="K136" s="187">
        <f>IF('Open Int.'!E136=0,0,'Open Int.'!H136/'Open Int.'!E136)</f>
        <v>0.18834080717488788</v>
      </c>
    </row>
    <row r="137" spans="1:11" ht="15">
      <c r="A137" s="201" t="s">
        <v>181</v>
      </c>
      <c r="B137" s="287">
        <f>Margins!B137</f>
        <v>850</v>
      </c>
      <c r="C137" s="287">
        <f>Volume!J137</f>
        <v>323.3</v>
      </c>
      <c r="D137" s="182">
        <f>Volume!M137</f>
        <v>4.729510851959839</v>
      </c>
      <c r="E137" s="175">
        <f>Volume!C137*100</f>
        <v>309</v>
      </c>
      <c r="F137" s="347">
        <f>'Open Int.'!D137*100</f>
        <v>-3</v>
      </c>
      <c r="G137" s="176">
        <f>'Open Int.'!R137</f>
        <v>12.476147</v>
      </c>
      <c r="H137" s="176">
        <f>'Open Int.'!Z137</f>
        <v>0.24853999999999843</v>
      </c>
      <c r="I137" s="171">
        <f>'Open Int.'!O137</f>
        <v>1</v>
      </c>
      <c r="J137" s="185">
        <f>IF(Volume!D137=0,0,Volume!F137/Volume!D137)</f>
        <v>0</v>
      </c>
      <c r="K137" s="187">
        <f>IF('Open Int.'!E137=0,0,'Open Int.'!H137/'Open Int.'!E137)</f>
        <v>0</v>
      </c>
    </row>
    <row r="138" spans="1:11" ht="15">
      <c r="A138" s="201" t="s">
        <v>150</v>
      </c>
      <c r="B138" s="287">
        <f>Margins!B138</f>
        <v>438</v>
      </c>
      <c r="C138" s="287">
        <f>Volume!J138</f>
        <v>542.05</v>
      </c>
      <c r="D138" s="182">
        <f>Volume!M138</f>
        <v>-0.1749539594843546</v>
      </c>
      <c r="E138" s="175">
        <f>Volume!C138*100</f>
        <v>-33</v>
      </c>
      <c r="F138" s="347">
        <f>'Open Int.'!D138*100</f>
        <v>-1</v>
      </c>
      <c r="G138" s="176">
        <f>'Open Int.'!R138</f>
        <v>188.55729618</v>
      </c>
      <c r="H138" s="176">
        <f>'Open Int.'!Z138</f>
        <v>-1.8288208200000042</v>
      </c>
      <c r="I138" s="171">
        <f>'Open Int.'!O138</f>
        <v>0.9981113069755729</v>
      </c>
      <c r="J138" s="185">
        <f>IF(Volume!D138=0,0,Volume!F138/Volume!D138)</f>
        <v>0</v>
      </c>
      <c r="K138" s="187">
        <f>IF('Open Int.'!E138=0,0,'Open Int.'!H138/'Open Int.'!E138)</f>
        <v>0.09009009009009009</v>
      </c>
    </row>
    <row r="139" spans="1:11" ht="15">
      <c r="A139" s="201" t="s">
        <v>151</v>
      </c>
      <c r="B139" s="287">
        <f>Margins!B139</f>
        <v>225</v>
      </c>
      <c r="C139" s="287">
        <f>Volume!J139</f>
        <v>1009.6</v>
      </c>
      <c r="D139" s="182">
        <f>Volume!M139</f>
        <v>0.44271999204099344</v>
      </c>
      <c r="E139" s="175">
        <f>Volume!C139*100</f>
        <v>-33</v>
      </c>
      <c r="F139" s="347">
        <f>'Open Int.'!D139*100</f>
        <v>-1</v>
      </c>
      <c r="G139" s="176">
        <f>'Open Int.'!R139</f>
        <v>96.42942</v>
      </c>
      <c r="H139" s="176">
        <f>'Open Int.'!Z139</f>
        <v>-0.43437262500000884</v>
      </c>
      <c r="I139" s="171">
        <f>'Open Int.'!O139</f>
        <v>0.9976442873969376</v>
      </c>
      <c r="J139" s="185">
        <f>IF(Volume!D139=0,0,Volume!F139/Volume!D139)</f>
        <v>0</v>
      </c>
      <c r="K139" s="187">
        <f>IF('Open Int.'!E139=0,0,'Open Int.'!H139/'Open Int.'!E139)</f>
        <v>0</v>
      </c>
    </row>
    <row r="140" spans="1:11" ht="15">
      <c r="A140" s="201" t="s">
        <v>214</v>
      </c>
      <c r="B140" s="287">
        <f>Margins!B140</f>
        <v>125</v>
      </c>
      <c r="C140" s="287">
        <f>Volume!J140</f>
        <v>1616.7</v>
      </c>
      <c r="D140" s="182">
        <f>Volume!M140</f>
        <v>0.8515018246467727</v>
      </c>
      <c r="E140" s="175">
        <f>Volume!C140*100</f>
        <v>20</v>
      </c>
      <c r="F140" s="347">
        <f>'Open Int.'!D140*100</f>
        <v>1</v>
      </c>
      <c r="G140" s="176">
        <f>'Open Int.'!R140</f>
        <v>55.19009625</v>
      </c>
      <c r="H140" s="176">
        <f>'Open Int.'!Z140</f>
        <v>0.9869681250000042</v>
      </c>
      <c r="I140" s="171">
        <f>'Open Int.'!O140</f>
        <v>0.9981691688026364</v>
      </c>
      <c r="J140" s="185">
        <f>IF(Volume!D140=0,0,Volume!F140/Volume!D140)</f>
        <v>0</v>
      </c>
      <c r="K140" s="187">
        <f>IF('Open Int.'!E140=0,0,'Open Int.'!H140/'Open Int.'!E140)</f>
        <v>0</v>
      </c>
    </row>
    <row r="141" spans="1:11" ht="15">
      <c r="A141" s="201" t="s">
        <v>229</v>
      </c>
      <c r="B141" s="287">
        <f>Margins!B141</f>
        <v>200</v>
      </c>
      <c r="C141" s="287">
        <f>Volume!J141</f>
        <v>1249.15</v>
      </c>
      <c r="D141" s="182">
        <f>Volume!M141</f>
        <v>3.2739448555247934</v>
      </c>
      <c r="E141" s="175">
        <f>Volume!C141*100</f>
        <v>279</v>
      </c>
      <c r="F141" s="347">
        <f>'Open Int.'!D141*100</f>
        <v>-2</v>
      </c>
      <c r="G141" s="176">
        <f>'Open Int.'!R141</f>
        <v>187.57236400000002</v>
      </c>
      <c r="H141" s="176">
        <f>'Open Int.'!Z141</f>
        <v>2.607978000000031</v>
      </c>
      <c r="I141" s="171">
        <f>'Open Int.'!O141</f>
        <v>0.996137453383058</v>
      </c>
      <c r="J141" s="185">
        <f>IF(Volume!D141=0,0,Volume!F141/Volume!D141)</f>
        <v>0</v>
      </c>
      <c r="K141" s="187">
        <f>IF('Open Int.'!E141=0,0,'Open Int.'!H141/'Open Int.'!E141)</f>
        <v>0</v>
      </c>
    </row>
    <row r="142" spans="1:11" ht="15">
      <c r="A142" s="201" t="s">
        <v>91</v>
      </c>
      <c r="B142" s="287">
        <f>Margins!B142</f>
        <v>3800</v>
      </c>
      <c r="C142" s="287">
        <f>Volume!J142</f>
        <v>79.7</v>
      </c>
      <c r="D142" s="182">
        <f>Volume!M142</f>
        <v>4.5245901639344295</v>
      </c>
      <c r="E142" s="175">
        <f>Volume!C142*100</f>
        <v>199</v>
      </c>
      <c r="F142" s="347">
        <f>'Open Int.'!D142*100</f>
        <v>18</v>
      </c>
      <c r="G142" s="176">
        <f>'Open Int.'!R142</f>
        <v>56.48339</v>
      </c>
      <c r="H142" s="176">
        <f>'Open Int.'!Z142</f>
        <v>13.658340000000003</v>
      </c>
      <c r="I142" s="171">
        <f>'Open Int.'!O142</f>
        <v>0.9764075067024128</v>
      </c>
      <c r="J142" s="185">
        <f>IF(Volume!D142=0,0,Volume!F142/Volume!D142)</f>
        <v>0.0945054945054945</v>
      </c>
      <c r="K142" s="187">
        <f>IF('Open Int.'!E142=0,0,'Open Int.'!H142/'Open Int.'!E142)</f>
        <v>0.17666666666666667</v>
      </c>
    </row>
    <row r="143" spans="1:14" ht="15">
      <c r="A143" s="201" t="s">
        <v>152</v>
      </c>
      <c r="B143" s="287">
        <f>Margins!B143</f>
        <v>1350</v>
      </c>
      <c r="C143" s="287">
        <f>Volume!J143</f>
        <v>227.7</v>
      </c>
      <c r="D143" s="182">
        <f>Volume!M143</f>
        <v>-1.128962223187157</v>
      </c>
      <c r="E143" s="175">
        <f>Volume!C143*100</f>
        <v>-71</v>
      </c>
      <c r="F143" s="347">
        <f>'Open Int.'!D143*100</f>
        <v>1</v>
      </c>
      <c r="G143" s="176">
        <f>'Open Int.'!R143</f>
        <v>36.27261</v>
      </c>
      <c r="H143" s="176">
        <f>'Open Int.'!Z143</f>
        <v>-0.041094000000001074</v>
      </c>
      <c r="I143" s="171">
        <f>'Open Int.'!O143</f>
        <v>0.9813559322033898</v>
      </c>
      <c r="J143" s="185">
        <f>IF(Volume!D143=0,0,Volume!F143/Volume!D143)</f>
        <v>0.5333333333333333</v>
      </c>
      <c r="K143" s="187">
        <f>IF('Open Int.'!E143=0,0,'Open Int.'!H143/'Open Int.'!E143)</f>
        <v>0.22123893805309736</v>
      </c>
      <c r="N143" s="96"/>
    </row>
    <row r="144" spans="1:14" ht="15">
      <c r="A144" s="201" t="s">
        <v>208</v>
      </c>
      <c r="B144" s="287">
        <f>Margins!B144</f>
        <v>412</v>
      </c>
      <c r="C144" s="287">
        <f>Volume!J144</f>
        <v>723.25</v>
      </c>
      <c r="D144" s="182">
        <f>Volume!M144</f>
        <v>-0.2551372224520787</v>
      </c>
      <c r="E144" s="175">
        <f>Volume!C144*100</f>
        <v>24</v>
      </c>
      <c r="F144" s="347">
        <f>'Open Int.'!D144*100</f>
        <v>4</v>
      </c>
      <c r="G144" s="176">
        <f>'Open Int.'!R144</f>
        <v>358.1111622</v>
      </c>
      <c r="H144" s="176">
        <f>'Open Int.'!Z144</f>
        <v>13.005327959999988</v>
      </c>
      <c r="I144" s="171">
        <f>'Open Int.'!O144</f>
        <v>0.9736228989848561</v>
      </c>
      <c r="J144" s="185">
        <f>IF(Volume!D144=0,0,Volume!F144/Volume!D144)</f>
        <v>0.1323529411764706</v>
      </c>
      <c r="K144" s="187">
        <f>IF('Open Int.'!E144=0,0,'Open Int.'!H144/'Open Int.'!E144)</f>
        <v>0.1794871794871795</v>
      </c>
      <c r="N144" s="96"/>
    </row>
    <row r="145" spans="1:14" ht="15">
      <c r="A145" s="177" t="s">
        <v>230</v>
      </c>
      <c r="B145" s="287">
        <f>Margins!B145</f>
        <v>400</v>
      </c>
      <c r="C145" s="287">
        <f>Volume!J145</f>
        <v>588.05</v>
      </c>
      <c r="D145" s="182">
        <f>Volume!M145</f>
        <v>-0.8347386172006822</v>
      </c>
      <c r="E145" s="175">
        <f>Volume!C145*100</f>
        <v>14.000000000000002</v>
      </c>
      <c r="F145" s="347">
        <f>'Open Int.'!D145*100</f>
        <v>0</v>
      </c>
      <c r="G145" s="176">
        <f>'Open Int.'!R145</f>
        <v>66.661348</v>
      </c>
      <c r="H145" s="176">
        <f>'Open Int.'!Z145</f>
        <v>-0.3476519999999965</v>
      </c>
      <c r="I145" s="171">
        <f>'Open Int.'!O145</f>
        <v>0.9880028228652082</v>
      </c>
      <c r="J145" s="185">
        <f>IF(Volume!D145=0,0,Volume!F145/Volume!D145)</f>
        <v>0</v>
      </c>
      <c r="K145" s="187">
        <f>IF('Open Int.'!E145=0,0,'Open Int.'!H145/'Open Int.'!E145)</f>
        <v>0</v>
      </c>
      <c r="N145" s="96"/>
    </row>
    <row r="146" spans="1:14" ht="15">
      <c r="A146" s="177" t="s">
        <v>185</v>
      </c>
      <c r="B146" s="287">
        <f>Margins!B146</f>
        <v>675</v>
      </c>
      <c r="C146" s="287">
        <f>Volume!J146</f>
        <v>562.35</v>
      </c>
      <c r="D146" s="182">
        <f>Volume!M146</f>
        <v>1.626457034426674</v>
      </c>
      <c r="E146" s="175">
        <f>Volume!C146*100</f>
        <v>13</v>
      </c>
      <c r="F146" s="347">
        <f>'Open Int.'!D146*100</f>
        <v>5</v>
      </c>
      <c r="G146" s="176">
        <f>'Open Int.'!R146</f>
        <v>731.84229</v>
      </c>
      <c r="H146" s="176">
        <f>'Open Int.'!Z146</f>
        <v>41.51879775000009</v>
      </c>
      <c r="I146" s="171">
        <f>'Open Int.'!O146</f>
        <v>0.9853734439834025</v>
      </c>
      <c r="J146" s="185">
        <f>IF(Volume!D146=0,0,Volume!F146/Volume!D146)</f>
        <v>0.24764663287472846</v>
      </c>
      <c r="K146" s="187">
        <f>IF('Open Int.'!E146=0,0,'Open Int.'!H146/'Open Int.'!E146)</f>
        <v>0.2902307935504268</v>
      </c>
      <c r="N146" s="96"/>
    </row>
    <row r="147" spans="1:14" ht="15">
      <c r="A147" s="177" t="s">
        <v>206</v>
      </c>
      <c r="B147" s="287">
        <f>Margins!B147</f>
        <v>550</v>
      </c>
      <c r="C147" s="287">
        <f>Volume!J147</f>
        <v>774.45</v>
      </c>
      <c r="D147" s="182">
        <f>Volume!M147</f>
        <v>1.6872373949579862</v>
      </c>
      <c r="E147" s="175">
        <f>Volume!C147*100</f>
        <v>94</v>
      </c>
      <c r="F147" s="347">
        <f>'Open Int.'!D147*100</f>
        <v>5</v>
      </c>
      <c r="G147" s="176">
        <f>'Open Int.'!R147</f>
        <v>112.620519</v>
      </c>
      <c r="H147" s="176">
        <f>'Open Int.'!Z147</f>
        <v>7.230311</v>
      </c>
      <c r="I147" s="171">
        <f>'Open Int.'!O147</f>
        <v>0.9988653555219364</v>
      </c>
      <c r="J147" s="185">
        <f>IF(Volume!D147=0,0,Volume!F147/Volume!D147)</f>
        <v>0</v>
      </c>
      <c r="K147" s="187">
        <f>IF('Open Int.'!E147=0,0,'Open Int.'!H147/'Open Int.'!E147)</f>
        <v>0</v>
      </c>
      <c r="N147" s="96"/>
    </row>
    <row r="148" spans="1:14" ht="15">
      <c r="A148" s="177" t="s">
        <v>118</v>
      </c>
      <c r="B148" s="287">
        <f>Margins!B148</f>
        <v>250</v>
      </c>
      <c r="C148" s="287">
        <f>Volume!J148</f>
        <v>1239.5</v>
      </c>
      <c r="D148" s="182">
        <f>Volume!M148</f>
        <v>-2.1357230271209153</v>
      </c>
      <c r="E148" s="175">
        <f>Volume!C148*100</f>
        <v>87</v>
      </c>
      <c r="F148" s="347">
        <f>'Open Int.'!D148*100</f>
        <v>2</v>
      </c>
      <c r="G148" s="176">
        <f>'Open Int.'!R148</f>
        <v>413.37325</v>
      </c>
      <c r="H148" s="176">
        <f>'Open Int.'!Z148</f>
        <v>-1.1052375000000438</v>
      </c>
      <c r="I148" s="171">
        <f>'Open Int.'!O148</f>
        <v>0.9891304347826086</v>
      </c>
      <c r="J148" s="185">
        <f>IF(Volume!D148=0,0,Volume!F148/Volume!D148)</f>
        <v>0.3310344827586207</v>
      </c>
      <c r="K148" s="187">
        <f>IF('Open Int.'!E148=0,0,'Open Int.'!H148/'Open Int.'!E148)</f>
        <v>0.2962962962962963</v>
      </c>
      <c r="N148" s="96"/>
    </row>
    <row r="149" spans="1:14" ht="15">
      <c r="A149" s="177" t="s">
        <v>231</v>
      </c>
      <c r="B149" s="287">
        <f>Margins!B149</f>
        <v>206</v>
      </c>
      <c r="C149" s="287">
        <f>Volume!J149</f>
        <v>972.5</v>
      </c>
      <c r="D149" s="182">
        <f>Volume!M149</f>
        <v>0.14416640922664783</v>
      </c>
      <c r="E149" s="175">
        <f>Volume!C149*100</f>
        <v>-30</v>
      </c>
      <c r="F149" s="347">
        <f>'Open Int.'!D149*100</f>
        <v>1</v>
      </c>
      <c r="G149" s="176">
        <f>'Open Int.'!R149</f>
        <v>101.690046</v>
      </c>
      <c r="H149" s="176">
        <f>'Open Int.'!Z149</f>
        <v>0.8665596000000022</v>
      </c>
      <c r="I149" s="171">
        <f>'Open Int.'!O149</f>
        <v>0.997832939322301</v>
      </c>
      <c r="J149" s="185">
        <f>IF(Volume!D149=0,0,Volume!F149/Volume!D149)</f>
        <v>0</v>
      </c>
      <c r="K149" s="187">
        <f>IF('Open Int.'!E149=0,0,'Open Int.'!H149/'Open Int.'!E149)</f>
        <v>0</v>
      </c>
      <c r="N149" s="96"/>
    </row>
    <row r="150" spans="1:14" ht="15">
      <c r="A150" s="177" t="s">
        <v>300</v>
      </c>
      <c r="B150" s="287">
        <f>Margins!B150</f>
        <v>7700</v>
      </c>
      <c r="C150" s="287">
        <f>Volume!J150</f>
        <v>50.3</v>
      </c>
      <c r="D150" s="182">
        <f>Volume!M150</f>
        <v>1.0040160642570282</v>
      </c>
      <c r="E150" s="175">
        <f>Volume!C150*100</f>
        <v>73</v>
      </c>
      <c r="F150" s="347">
        <f>'Open Int.'!D150*100</f>
        <v>0</v>
      </c>
      <c r="G150" s="176">
        <f>'Open Int.'!R150</f>
        <v>15.143821</v>
      </c>
      <c r="H150" s="176">
        <f>'Open Int.'!Z150</f>
        <v>0.22722700000000096</v>
      </c>
      <c r="I150" s="171">
        <f>'Open Int.'!O150</f>
        <v>0.9974424552429667</v>
      </c>
      <c r="J150" s="185">
        <f>IF(Volume!D150=0,0,Volume!F150/Volume!D150)</f>
        <v>0</v>
      </c>
      <c r="K150" s="187">
        <f>IF('Open Int.'!E150=0,0,'Open Int.'!H150/'Open Int.'!E150)</f>
        <v>0</v>
      </c>
      <c r="N150" s="96"/>
    </row>
    <row r="151" spans="1:14" ht="15">
      <c r="A151" s="177" t="s">
        <v>301</v>
      </c>
      <c r="B151" s="287">
        <f>Margins!B151</f>
        <v>10450</v>
      </c>
      <c r="C151" s="287">
        <f>Volume!J151</f>
        <v>28.6</v>
      </c>
      <c r="D151" s="182">
        <f>Volume!M151</f>
        <v>-0.3484320557491215</v>
      </c>
      <c r="E151" s="175">
        <f>Volume!C151*100</f>
        <v>-8</v>
      </c>
      <c r="F151" s="347">
        <f>'Open Int.'!D151*100</f>
        <v>0</v>
      </c>
      <c r="G151" s="176">
        <f>'Open Int.'!R151</f>
        <v>294.536385</v>
      </c>
      <c r="H151" s="176">
        <f>'Open Int.'!Z151</f>
        <v>4.848486499999979</v>
      </c>
      <c r="I151" s="171">
        <f>'Open Int.'!O151</f>
        <v>0.9877219685438864</v>
      </c>
      <c r="J151" s="185">
        <f>IF(Volume!D151=0,0,Volume!F151/Volume!D151)</f>
        <v>0.1882202304737516</v>
      </c>
      <c r="K151" s="187">
        <f>IF('Open Int.'!E151=0,0,'Open Int.'!H151/'Open Int.'!E151)</f>
        <v>0.21565140062249888</v>
      </c>
      <c r="N151" s="96"/>
    </row>
    <row r="152" spans="1:14" ht="15">
      <c r="A152" s="177" t="s">
        <v>173</v>
      </c>
      <c r="B152" s="287">
        <f>Margins!B152</f>
        <v>2950</v>
      </c>
      <c r="C152" s="287">
        <f>Volume!J152</f>
        <v>62.45</v>
      </c>
      <c r="D152" s="182">
        <f>Volume!M152</f>
        <v>1.2976480129764871</v>
      </c>
      <c r="E152" s="175">
        <f>Volume!C152*100</f>
        <v>-2</v>
      </c>
      <c r="F152" s="347">
        <f>'Open Int.'!D152*100</f>
        <v>-1</v>
      </c>
      <c r="G152" s="176">
        <f>'Open Int.'!R152</f>
        <v>52.1363825</v>
      </c>
      <c r="H152" s="176">
        <f>'Open Int.'!Z152</f>
        <v>0.26777150000000205</v>
      </c>
      <c r="I152" s="171">
        <f>'Open Int.'!O152</f>
        <v>0.9840989399293286</v>
      </c>
      <c r="J152" s="185">
        <f>IF(Volume!D152=0,0,Volume!F152/Volume!D152)</f>
        <v>0</v>
      </c>
      <c r="K152" s="187">
        <f>IF('Open Int.'!E152=0,0,'Open Int.'!H152/'Open Int.'!E152)</f>
        <v>0.06363636363636363</v>
      </c>
      <c r="N152" s="96"/>
    </row>
    <row r="153" spans="1:14" ht="15">
      <c r="A153" s="177" t="s">
        <v>302</v>
      </c>
      <c r="B153" s="287">
        <f>Margins!B153</f>
        <v>200</v>
      </c>
      <c r="C153" s="287">
        <f>Volume!J153</f>
        <v>819.7</v>
      </c>
      <c r="D153" s="182">
        <f>Volume!M153</f>
        <v>0.23233064318905491</v>
      </c>
      <c r="E153" s="175">
        <f>Volume!C153*100</f>
        <v>56.00000000000001</v>
      </c>
      <c r="F153" s="347">
        <f>'Open Int.'!D153*100</f>
        <v>2</v>
      </c>
      <c r="G153" s="176">
        <f>'Open Int.'!R153</f>
        <v>59.444644</v>
      </c>
      <c r="H153" s="176">
        <f>'Open Int.'!Z153</f>
        <v>1.397199999999998</v>
      </c>
      <c r="I153" s="171">
        <f>'Open Int.'!O153</f>
        <v>1</v>
      </c>
      <c r="J153" s="185">
        <f>IF(Volume!D153=0,0,Volume!F153/Volume!D153)</f>
        <v>0</v>
      </c>
      <c r="K153" s="187">
        <f>IF('Open Int.'!E153=0,0,'Open Int.'!H153/'Open Int.'!E153)</f>
        <v>0</v>
      </c>
      <c r="N153" s="96"/>
    </row>
    <row r="154" spans="1:14" ht="15">
      <c r="A154" s="177" t="s">
        <v>82</v>
      </c>
      <c r="B154" s="287">
        <f>Margins!B154</f>
        <v>2100</v>
      </c>
      <c r="C154" s="287">
        <f>Volume!J154</f>
        <v>109.2</v>
      </c>
      <c r="D154" s="182">
        <f>Volume!M154</f>
        <v>1.7233348858872928</v>
      </c>
      <c r="E154" s="175">
        <f>Volume!C154*100</f>
        <v>62</v>
      </c>
      <c r="F154" s="347">
        <f>'Open Int.'!D154*100</f>
        <v>2</v>
      </c>
      <c r="G154" s="176">
        <f>'Open Int.'!R154</f>
        <v>104.11128</v>
      </c>
      <c r="H154" s="176">
        <f>'Open Int.'!Z154</f>
        <v>3.860335499999991</v>
      </c>
      <c r="I154" s="171">
        <f>'Open Int.'!O154</f>
        <v>0.9848017621145374</v>
      </c>
      <c r="J154" s="185">
        <f>IF(Volume!D154=0,0,Volume!F154/Volume!D154)</f>
        <v>0</v>
      </c>
      <c r="K154" s="187">
        <f>IF('Open Int.'!E154=0,0,'Open Int.'!H154/'Open Int.'!E154)</f>
        <v>0.04081632653061224</v>
      </c>
      <c r="N154" s="96"/>
    </row>
    <row r="155" spans="1:14" ht="15">
      <c r="A155" s="177" t="s">
        <v>153</v>
      </c>
      <c r="B155" s="287">
        <f>Margins!B155</f>
        <v>450</v>
      </c>
      <c r="C155" s="287">
        <f>Volume!J155</f>
        <v>518.15</v>
      </c>
      <c r="D155" s="182">
        <f>Volume!M155</f>
        <v>2.2597197552792556</v>
      </c>
      <c r="E155" s="175">
        <f>Volume!C155*100</f>
        <v>-2</v>
      </c>
      <c r="F155" s="347">
        <f>'Open Int.'!D155*100</f>
        <v>-7.000000000000001</v>
      </c>
      <c r="G155" s="176">
        <f>'Open Int.'!R155</f>
        <v>107.070516</v>
      </c>
      <c r="H155" s="176">
        <f>'Open Int.'!Z155</f>
        <v>-6.024923999999999</v>
      </c>
      <c r="I155" s="171">
        <f>'Open Int.'!O155</f>
        <v>0.9934668989547039</v>
      </c>
      <c r="J155" s="185">
        <f>IF(Volume!D155=0,0,Volume!F155/Volume!D155)</f>
        <v>0</v>
      </c>
      <c r="K155" s="187">
        <f>IF('Open Int.'!E155=0,0,'Open Int.'!H155/'Open Int.'!E155)</f>
        <v>0.05555555555555555</v>
      </c>
      <c r="N155" s="96"/>
    </row>
    <row r="156" spans="1:14" ht="15">
      <c r="A156" s="177" t="s">
        <v>154</v>
      </c>
      <c r="B156" s="287">
        <f>Margins!B156</f>
        <v>6900</v>
      </c>
      <c r="C156" s="287">
        <f>Volume!J156</f>
        <v>48.05</v>
      </c>
      <c r="D156" s="182">
        <f>Volume!M156</f>
        <v>1.1578947368420993</v>
      </c>
      <c r="E156" s="175">
        <f>Volume!C156*100</f>
        <v>92</v>
      </c>
      <c r="F156" s="347">
        <f>'Open Int.'!D156*100</f>
        <v>2</v>
      </c>
      <c r="G156" s="176">
        <f>'Open Int.'!R156</f>
        <v>33.1545</v>
      </c>
      <c r="H156" s="176">
        <f>'Open Int.'!Z156</f>
        <v>1.1988749999999975</v>
      </c>
      <c r="I156" s="171">
        <f>'Open Int.'!O156</f>
        <v>0.957</v>
      </c>
      <c r="J156" s="185">
        <f>IF(Volume!D156=0,0,Volume!F156/Volume!D156)</f>
        <v>0</v>
      </c>
      <c r="K156" s="187">
        <f>IF('Open Int.'!E156=0,0,'Open Int.'!H156/'Open Int.'!E156)</f>
        <v>0.022222222222222223</v>
      </c>
      <c r="N156" s="96"/>
    </row>
    <row r="157" spans="1:14" ht="15">
      <c r="A157" s="177" t="s">
        <v>303</v>
      </c>
      <c r="B157" s="287">
        <f>Margins!B157</f>
        <v>3600</v>
      </c>
      <c r="C157" s="287">
        <f>Volume!J157</f>
        <v>92.9</v>
      </c>
      <c r="D157" s="182">
        <f>Volume!M157</f>
        <v>-0.5885500267522709</v>
      </c>
      <c r="E157" s="175">
        <f>Volume!C157*100</f>
        <v>10</v>
      </c>
      <c r="F157" s="347">
        <f>'Open Int.'!D157*100</f>
        <v>1</v>
      </c>
      <c r="G157" s="176">
        <f>'Open Int.'!R157</f>
        <v>58.19256</v>
      </c>
      <c r="H157" s="176">
        <f>'Open Int.'!Z157</f>
        <v>0.5301720000000003</v>
      </c>
      <c r="I157" s="171">
        <f>'Open Int.'!O157</f>
        <v>0.9942528735632183</v>
      </c>
      <c r="J157" s="185">
        <f>IF(Volume!D157=0,0,Volume!F157/Volume!D157)</f>
        <v>0</v>
      </c>
      <c r="K157" s="187">
        <f>IF('Open Int.'!E157=0,0,'Open Int.'!H157/'Open Int.'!E157)</f>
        <v>0</v>
      </c>
      <c r="N157" s="96"/>
    </row>
    <row r="158" spans="1:14" ht="15">
      <c r="A158" s="177" t="s">
        <v>155</v>
      </c>
      <c r="B158" s="287">
        <f>Margins!B158</f>
        <v>525</v>
      </c>
      <c r="C158" s="287">
        <f>Volume!J158</f>
        <v>451.3</v>
      </c>
      <c r="D158" s="182">
        <f>Volume!M158</f>
        <v>0.5010577886649593</v>
      </c>
      <c r="E158" s="175">
        <f>Volume!C158*100</f>
        <v>-31</v>
      </c>
      <c r="F158" s="347">
        <f>'Open Int.'!D158*100</f>
        <v>0</v>
      </c>
      <c r="G158" s="176">
        <f>'Open Int.'!R158</f>
        <v>58.095849</v>
      </c>
      <c r="H158" s="176">
        <f>'Open Int.'!Z158</f>
        <v>0.5253937499999992</v>
      </c>
      <c r="I158" s="171">
        <f>'Open Int.'!O158</f>
        <v>0.9975530179445351</v>
      </c>
      <c r="J158" s="185">
        <f>IF(Volume!D158=0,0,Volume!F158/Volume!D158)</f>
        <v>0</v>
      </c>
      <c r="K158" s="187">
        <f>IF('Open Int.'!E158=0,0,'Open Int.'!H158/'Open Int.'!E158)</f>
        <v>0</v>
      </c>
      <c r="N158" s="96"/>
    </row>
    <row r="159" spans="1:14" ht="15">
      <c r="A159" s="177" t="s">
        <v>38</v>
      </c>
      <c r="B159" s="287">
        <f>Margins!B159</f>
        <v>600</v>
      </c>
      <c r="C159" s="287">
        <f>Volume!J159</f>
        <v>550.45</v>
      </c>
      <c r="D159" s="182">
        <f>Volume!M159</f>
        <v>0.566365214213944</v>
      </c>
      <c r="E159" s="175">
        <f>Volume!C159*100</f>
        <v>-18</v>
      </c>
      <c r="F159" s="347">
        <f>'Open Int.'!D159*100</f>
        <v>-2</v>
      </c>
      <c r="G159" s="176">
        <f>'Open Int.'!R159</f>
        <v>257.214276</v>
      </c>
      <c r="H159" s="176">
        <f>'Open Int.'!Z159</f>
        <v>-2.820762000000002</v>
      </c>
      <c r="I159" s="171">
        <f>'Open Int.'!O159</f>
        <v>0.9880585516178737</v>
      </c>
      <c r="J159" s="185">
        <f>IF(Volume!D159=0,0,Volume!F159/Volume!D159)</f>
        <v>0.17391304347826086</v>
      </c>
      <c r="K159" s="187">
        <f>IF('Open Int.'!E159=0,0,'Open Int.'!H159/'Open Int.'!E159)</f>
        <v>0.2222222222222222</v>
      </c>
      <c r="N159" s="96"/>
    </row>
    <row r="160" spans="1:14" ht="15">
      <c r="A160" s="177" t="s">
        <v>156</v>
      </c>
      <c r="B160" s="287">
        <f>Margins!B160</f>
        <v>600</v>
      </c>
      <c r="C160" s="287">
        <f>Volume!J160</f>
        <v>408.95</v>
      </c>
      <c r="D160" s="182">
        <f>Volume!M160</f>
        <v>-0.5592705167173281</v>
      </c>
      <c r="E160" s="175">
        <f>Volume!C160*100</f>
        <v>-31</v>
      </c>
      <c r="F160" s="347">
        <f>'Open Int.'!D160*100</f>
        <v>0</v>
      </c>
      <c r="G160" s="176">
        <f>'Open Int.'!R160</f>
        <v>21.936078</v>
      </c>
      <c r="H160" s="176">
        <f>'Open Int.'!Z160</f>
        <v>-0.02467200000000247</v>
      </c>
      <c r="I160" s="171">
        <f>'Open Int.'!O160</f>
        <v>0.9921700223713646</v>
      </c>
      <c r="J160" s="185">
        <f>IF(Volume!D160=0,0,Volume!F160/Volume!D160)</f>
        <v>0</v>
      </c>
      <c r="K160" s="187">
        <f>IF('Open Int.'!E160=0,0,'Open Int.'!H160/'Open Int.'!E160)</f>
        <v>0</v>
      </c>
      <c r="N160" s="96"/>
    </row>
    <row r="161" spans="1:14" ht="15">
      <c r="A161" s="177" t="s">
        <v>395</v>
      </c>
      <c r="B161" s="287">
        <f>Margins!B161</f>
        <v>700</v>
      </c>
      <c r="C161" s="287">
        <f>Volume!J161</f>
        <v>286.75</v>
      </c>
      <c r="D161" s="182">
        <f>Volume!M161</f>
        <v>0</v>
      </c>
      <c r="E161" s="175">
        <f>Volume!C161*100</f>
        <v>-44</v>
      </c>
      <c r="F161" s="347">
        <f>'Open Int.'!D161*100</f>
        <v>-2</v>
      </c>
      <c r="G161" s="176">
        <f>'Open Int.'!R161</f>
        <v>54.03517</v>
      </c>
      <c r="H161" s="176">
        <f>'Open Int.'!Z161</f>
        <v>-0.9835525000000018</v>
      </c>
      <c r="I161" s="171">
        <f>'Open Int.'!O161</f>
        <v>0.9988855869242199</v>
      </c>
      <c r="J161" s="185">
        <f>IF(Volume!D161=0,0,Volume!F161/Volume!D161)</f>
        <v>0</v>
      </c>
      <c r="K161" s="187">
        <f>IF('Open Int.'!E161=0,0,'Open Int.'!H161/'Open Int.'!E161)</f>
        <v>3</v>
      </c>
      <c r="N161" s="96"/>
    </row>
    <row r="162" spans="6:9" ht="15" hidden="1">
      <c r="F162" s="10"/>
      <c r="G162" s="174">
        <f>'Open Int.'!R162</f>
        <v>50705.015270179996</v>
      </c>
      <c r="H162" s="131">
        <f>'Open Int.'!Z162</f>
        <v>1697.3550169249995</v>
      </c>
      <c r="I162" s="100"/>
    </row>
    <row r="163" spans="6:9" ht="15">
      <c r="F163" s="10"/>
      <c r="I163" s="100"/>
    </row>
    <row r="164" spans="6:9" ht="15">
      <c r="F164" s="10"/>
      <c r="I164" s="100"/>
    </row>
    <row r="165" spans="6:9" ht="15">
      <c r="F165" s="10"/>
      <c r="I165" s="100"/>
    </row>
    <row r="166" spans="1:8" ht="15.75">
      <c r="A166" s="13"/>
      <c r="B166" s="13"/>
      <c r="C166" s="13"/>
      <c r="D166" s="14"/>
      <c r="E166" s="15"/>
      <c r="F166" s="8"/>
      <c r="G166" s="73"/>
      <c r="H166" s="73"/>
    </row>
    <row r="167" spans="2:10" ht="15.75" thickBot="1">
      <c r="B167" s="40" t="s">
        <v>53</v>
      </c>
      <c r="C167" s="41"/>
      <c r="D167" s="16"/>
      <c r="E167" s="11"/>
      <c r="F167" s="11"/>
      <c r="G167" s="12"/>
      <c r="H167" s="17"/>
      <c r="I167" s="17"/>
      <c r="J167" s="7"/>
    </row>
    <row r="168" spans="1:11" ht="15.75" thickBot="1">
      <c r="A168" s="29"/>
      <c r="B168" s="130" t="s">
        <v>182</v>
      </c>
      <c r="C168" s="130" t="s">
        <v>74</v>
      </c>
      <c r="D168" s="253" t="s">
        <v>9</v>
      </c>
      <c r="E168" s="130" t="s">
        <v>84</v>
      </c>
      <c r="F168" s="130" t="s">
        <v>49</v>
      </c>
      <c r="G168" s="18"/>
      <c r="I168" s="11"/>
      <c r="K168" s="12"/>
    </row>
    <row r="169" spans="1:11" ht="15">
      <c r="A169" s="192" t="s">
        <v>60</v>
      </c>
      <c r="B169" s="236">
        <f>'Open Int.'!$V$4</f>
        <v>79.47536225</v>
      </c>
      <c r="C169" s="236">
        <f>'Open Int.'!$V$5</f>
        <v>15.352046</v>
      </c>
      <c r="D169" s="236">
        <f>'Open Int.'!$V$6</f>
        <v>13927.178923</v>
      </c>
      <c r="E169" s="250">
        <f>F169-(D169+C169+B169)</f>
        <v>23392.180114119998</v>
      </c>
      <c r="F169" s="250">
        <f>'Open Int.'!$V$162</f>
        <v>37414.18644537</v>
      </c>
      <c r="G169" s="19"/>
      <c r="H169" s="42" t="s">
        <v>59</v>
      </c>
      <c r="I169" s="43"/>
      <c r="J169" s="65">
        <f>F172</f>
        <v>50705.015270179996</v>
      </c>
      <c r="K169" s="17"/>
    </row>
    <row r="170" spans="1:11" ht="15">
      <c r="A170" s="202" t="s">
        <v>61</v>
      </c>
      <c r="B170" s="237">
        <f>'Open Int.'!$W$4</f>
        <v>0.02819275</v>
      </c>
      <c r="C170" s="237">
        <f>'Open Int.'!$W$5</f>
        <v>0</v>
      </c>
      <c r="D170" s="237">
        <f>'Open Int.'!$W$6</f>
        <v>5190.623699</v>
      </c>
      <c r="E170" s="252">
        <f>F170-(D170+C170+B170)</f>
        <v>1814.8514868149987</v>
      </c>
      <c r="F170" s="237">
        <f>'Open Int.'!$W$162</f>
        <v>7005.5033785649985</v>
      </c>
      <c r="G170" s="20"/>
      <c r="H170" s="42" t="s">
        <v>66</v>
      </c>
      <c r="I170" s="43"/>
      <c r="J170" s="65">
        <f>'Open Int.'!$Z$162</f>
        <v>1697.3550169249995</v>
      </c>
      <c r="K170" s="132">
        <f>J170/(J169-J170)</f>
        <v>0.0346344838368868</v>
      </c>
    </row>
    <row r="171" spans="1:11" ht="15.75" thickBot="1">
      <c r="A171" s="204" t="s">
        <v>62</v>
      </c>
      <c r="B171" s="237">
        <f>'Open Int.'!$X$4</f>
        <v>0</v>
      </c>
      <c r="C171" s="237">
        <f>'Open Int.'!$X$5</f>
        <v>0</v>
      </c>
      <c r="D171" s="237">
        <f>'Open Int.'!$X$6</f>
        <v>5862.810753</v>
      </c>
      <c r="E171" s="252">
        <f>F171-(D171+C171+B171)</f>
        <v>422.51469324499976</v>
      </c>
      <c r="F171" s="237">
        <f>'Open Int.'!$X$162</f>
        <v>6285.3254462449995</v>
      </c>
      <c r="G171" s="19"/>
      <c r="H171" s="348"/>
      <c r="I171" s="348"/>
      <c r="J171" s="349"/>
      <c r="K171" s="350"/>
    </row>
    <row r="172" spans="1:10" ht="15.75" thickBot="1">
      <c r="A172" s="201" t="s">
        <v>11</v>
      </c>
      <c r="B172" s="30">
        <f>SUM(B169:B171)</f>
        <v>79.503555</v>
      </c>
      <c r="C172" s="30">
        <f>SUM(C169:C171)</f>
        <v>15.352046</v>
      </c>
      <c r="D172" s="254">
        <f>SUM(D169:D171)</f>
        <v>24980.613375</v>
      </c>
      <c r="E172" s="254">
        <f>SUM(E169:E171)</f>
        <v>25629.546294179996</v>
      </c>
      <c r="F172" s="30">
        <f>SUM(F169:F171)</f>
        <v>50705.015270179996</v>
      </c>
      <c r="G172" s="22"/>
      <c r="H172" s="44" t="s">
        <v>67</v>
      </c>
      <c r="I172" s="45"/>
      <c r="J172" s="21">
        <f>Volume!P163</f>
        <v>0.27833525151813016</v>
      </c>
    </row>
    <row r="173" spans="1:11" ht="15">
      <c r="A173" s="192" t="s">
        <v>54</v>
      </c>
      <c r="B173" s="237">
        <f>'Open Int.'!$S$4</f>
        <v>79.19343475</v>
      </c>
      <c r="C173" s="237">
        <f>'Open Int.'!$S$5</f>
        <v>15.1943195</v>
      </c>
      <c r="D173" s="237">
        <f>'Open Int.'!$S$6</f>
        <v>23624.0217635</v>
      </c>
      <c r="E173" s="252">
        <f>F173-(D173+C173+B173)</f>
        <v>25307.30598742499</v>
      </c>
      <c r="F173" s="237">
        <f>'Open Int.'!$S$162</f>
        <v>49025.71550517499</v>
      </c>
      <c r="G173" s="20"/>
      <c r="H173" s="44" t="s">
        <v>68</v>
      </c>
      <c r="I173" s="45"/>
      <c r="J173" s="23">
        <f>'Open Int.'!E163</f>
        <v>0.32223946706833617</v>
      </c>
      <c r="K173" s="12"/>
    </row>
    <row r="174" spans="1:10" ht="15.75" thickBot="1">
      <c r="A174" s="204" t="s">
        <v>65</v>
      </c>
      <c r="B174" s="251">
        <f>B172-B173</f>
        <v>0.3101202500000113</v>
      </c>
      <c r="C174" s="251">
        <f>C172-C173</f>
        <v>0.157726499999999</v>
      </c>
      <c r="D174" s="255">
        <f>D172-D173</f>
        <v>1356.5916115</v>
      </c>
      <c r="E174" s="251">
        <f>E172-E173</f>
        <v>322.2403067550076</v>
      </c>
      <c r="F174" s="251">
        <f>F172-F173</f>
        <v>1679.2997650050092</v>
      </c>
      <c r="G174" s="20"/>
      <c r="J174" s="66"/>
    </row>
    <row r="175" ht="15">
      <c r="G175" s="90"/>
    </row>
    <row r="176" spans="4:9" ht="15">
      <c r="D176" s="50"/>
      <c r="E176" s="26"/>
      <c r="I176" s="24"/>
    </row>
    <row r="177" spans="3:8" ht="15">
      <c r="C177" s="50"/>
      <c r="D177" s="50"/>
      <c r="E177" s="98"/>
      <c r="F177" s="266"/>
      <c r="H177" s="26"/>
    </row>
    <row r="178" spans="4:7" ht="15">
      <c r="D178" s="50"/>
      <c r="E178" s="26"/>
      <c r="F178" s="26"/>
      <c r="G178" s="26"/>
    </row>
    <row r="179" spans="4:5" ht="15">
      <c r="D179" s="50"/>
      <c r="E179" s="26"/>
    </row>
    <row r="182" ht="15">
      <c r="A182" s="7" t="s">
        <v>120</v>
      </c>
    </row>
    <row r="183" ht="15">
      <c r="A183" s="7" t="s">
        <v>115</v>
      </c>
    </row>
    <row r="197" ht="15">
      <c r="G197" s="11" t="s">
        <v>115</v>
      </c>
    </row>
  </sheetData>
  <mergeCells count="4">
    <mergeCell ref="G2:I2"/>
    <mergeCell ref="J2:K2"/>
    <mergeCell ref="D2:F2"/>
    <mergeCell ref="A1:K1"/>
  </mergeCells>
  <printOptions/>
  <pageMargins left="0.75" right="0.75" top="1" bottom="1" header="0.5" footer="0.5"/>
  <pageSetup horizontalDpi="600" verticalDpi="600" orientation="portrait" r:id="rId1"/>
</worksheet>
</file>

<file path=xl/worksheets/sheet10.xml><?xml version="1.0" encoding="utf-8"?>
<worksheet xmlns="http://schemas.openxmlformats.org/spreadsheetml/2006/main" xmlns:r="http://schemas.openxmlformats.org/officeDocument/2006/relationships">
  <dimension ref="A1:M166"/>
  <sheetViews>
    <sheetView workbookViewId="0" topLeftCell="A1">
      <selection activeCell="C67" sqref="C67"/>
    </sheetView>
  </sheetViews>
  <sheetFormatPr defaultColWidth="9.140625" defaultRowHeight="12.75"/>
  <cols>
    <col min="1" max="1" width="20.28125" style="25" customWidth="1"/>
    <col min="2" max="2" width="14.7109375" style="25" customWidth="1"/>
    <col min="3" max="3" width="37.421875" style="25" customWidth="1"/>
    <col min="4" max="4" width="14.7109375" style="25" hidden="1" customWidth="1"/>
    <col min="5" max="5" width="12.28125" style="25" customWidth="1"/>
    <col min="6" max="6" width="20.8515625" style="25" customWidth="1"/>
    <col min="7" max="16384" width="9.140625" style="25" customWidth="1"/>
  </cols>
  <sheetData>
    <row r="1" spans="1:4" ht="13.5">
      <c r="A1" s="438" t="s">
        <v>127</v>
      </c>
      <c r="B1" s="438"/>
      <c r="C1" s="438"/>
      <c r="D1" s="92">
        <f ca="1">NOW()</f>
        <v>39211.76624745371</v>
      </c>
    </row>
    <row r="2" spans="1:3" ht="13.5">
      <c r="A2" s="94" t="s">
        <v>128</v>
      </c>
      <c r="B2" s="94" t="s">
        <v>129</v>
      </c>
      <c r="C2" s="95" t="s">
        <v>130</v>
      </c>
    </row>
    <row r="3" spans="1:3" ht="13.5">
      <c r="A3" s="25" t="s">
        <v>394</v>
      </c>
      <c r="B3" s="92">
        <v>39233</v>
      </c>
      <c r="C3" s="93">
        <f>B3-D1</f>
        <v>21.233752546293545</v>
      </c>
    </row>
    <row r="4" spans="1:3" ht="13.5">
      <c r="A4" s="25" t="s">
        <v>400</v>
      </c>
      <c r="B4" s="92">
        <v>39261</v>
      </c>
      <c r="C4" s="93">
        <f>B4-D1</f>
        <v>49.233752546293545</v>
      </c>
    </row>
    <row r="5" spans="1:3" ht="13.5">
      <c r="A5" s="25" t="s">
        <v>410</v>
      </c>
      <c r="B5" s="92">
        <v>39289</v>
      </c>
      <c r="C5" s="93">
        <f>B5-D1</f>
        <v>77.23375254629354</v>
      </c>
    </row>
    <row r="6" spans="1:3" ht="13.5">
      <c r="A6" s="51"/>
      <c r="B6" s="97"/>
      <c r="C6" s="93"/>
    </row>
    <row r="7" spans="1:3" ht="13.5">
      <c r="A7" s="437" t="s">
        <v>131</v>
      </c>
      <c r="B7" s="437"/>
      <c r="C7" s="437"/>
    </row>
    <row r="8" spans="1:3" ht="13.5">
      <c r="A8" s="91" t="s">
        <v>114</v>
      </c>
      <c r="B8" s="91" t="s">
        <v>116</v>
      </c>
      <c r="C8" s="91" t="s">
        <v>125</v>
      </c>
    </row>
    <row r="9" spans="1:8" ht="14.25">
      <c r="A9" s="382" t="s">
        <v>156</v>
      </c>
      <c r="B9" s="383">
        <v>39360</v>
      </c>
      <c r="C9" s="382" t="s">
        <v>407</v>
      </c>
      <c r="D9"/>
      <c r="E9"/>
      <c r="G9"/>
      <c r="H9"/>
    </row>
    <row r="10" spans="1:8" ht="14.25">
      <c r="A10" s="382" t="s">
        <v>134</v>
      </c>
      <c r="B10" s="379" t="s">
        <v>401</v>
      </c>
      <c r="C10" s="382" t="s">
        <v>402</v>
      </c>
      <c r="D10" s="376"/>
      <c r="E10"/>
      <c r="G10"/>
      <c r="H10"/>
    </row>
    <row r="11" spans="1:8" ht="14.25">
      <c r="A11" s="382" t="s">
        <v>153</v>
      </c>
      <c r="B11" s="379" t="s">
        <v>403</v>
      </c>
      <c r="C11" s="382" t="s">
        <v>404</v>
      </c>
      <c r="D11"/>
      <c r="E11" s="376"/>
      <c r="G11"/>
      <c r="H11"/>
    </row>
    <row r="12" spans="1:8" ht="14.25">
      <c r="A12" s="378" t="s">
        <v>411</v>
      </c>
      <c r="B12" s="379" t="s">
        <v>403</v>
      </c>
      <c r="C12" s="382" t="s">
        <v>412</v>
      </c>
      <c r="D12" s="376"/>
      <c r="E12"/>
      <c r="G12"/>
      <c r="H12"/>
    </row>
    <row r="13" spans="1:8" ht="14.25">
      <c r="A13" s="382" t="s">
        <v>227</v>
      </c>
      <c r="B13" s="379" t="s">
        <v>406</v>
      </c>
      <c r="C13" s="382" t="s">
        <v>407</v>
      </c>
      <c r="D13" t="s">
        <v>399</v>
      </c>
      <c r="E13"/>
      <c r="G13"/>
      <c r="H13"/>
    </row>
    <row r="14" spans="1:8" ht="15">
      <c r="A14" s="377" t="s">
        <v>290</v>
      </c>
      <c r="B14" s="379" t="s">
        <v>415</v>
      </c>
      <c r="C14" s="382" t="s">
        <v>416</v>
      </c>
      <c r="D14"/>
      <c r="E14"/>
      <c r="G14"/>
      <c r="H14"/>
    </row>
    <row r="15" spans="1:8" ht="14.25">
      <c r="A15" s="382" t="s">
        <v>149</v>
      </c>
      <c r="B15" s="379" t="s">
        <v>408</v>
      </c>
      <c r="C15" s="382" t="s">
        <v>409</v>
      </c>
      <c r="D15"/>
      <c r="E15" s="376"/>
      <c r="G15"/>
      <c r="H15"/>
    </row>
    <row r="16" spans="1:9" ht="14.25">
      <c r="A16" s="378" t="s">
        <v>1</v>
      </c>
      <c r="B16" s="379" t="s">
        <v>413</v>
      </c>
      <c r="C16" s="378" t="s">
        <v>414</v>
      </c>
      <c r="D16" t="s">
        <v>399</v>
      </c>
      <c r="E16"/>
      <c r="F16"/>
      <c r="G16"/>
      <c r="H16"/>
      <c r="I16"/>
    </row>
    <row r="17" spans="1:8" ht="14.25">
      <c r="A17" s="382" t="s">
        <v>168</v>
      </c>
      <c r="B17" s="379" t="s">
        <v>413</v>
      </c>
      <c r="C17" s="382" t="s">
        <v>418</v>
      </c>
      <c r="D17" s="376"/>
      <c r="E17" s="376"/>
      <c r="G17"/>
      <c r="H17"/>
    </row>
    <row r="18" spans="1:8" ht="15">
      <c r="A18" s="377"/>
      <c r="B18" s="377"/>
      <c r="C18" s="377"/>
      <c r="D18" t="s">
        <v>399</v>
      </c>
      <c r="E18"/>
      <c r="G18"/>
      <c r="H18"/>
    </row>
    <row r="19" spans="1:8" ht="15">
      <c r="A19" s="377"/>
      <c r="B19" s="377"/>
      <c r="C19" s="377"/>
      <c r="D19" t="s">
        <v>399</v>
      </c>
      <c r="E19"/>
      <c r="G19"/>
      <c r="H19" s="376"/>
    </row>
    <row r="20" spans="1:8" ht="15">
      <c r="A20" s="377"/>
      <c r="B20" s="377"/>
      <c r="C20" s="377"/>
      <c r="D20" t="s">
        <v>399</v>
      </c>
      <c r="E20"/>
      <c r="G20"/>
      <c r="H20"/>
    </row>
    <row r="21" spans="1:8" ht="15">
      <c r="A21" s="377"/>
      <c r="B21" s="377"/>
      <c r="C21" s="377"/>
      <c r="D21" t="s">
        <v>399</v>
      </c>
      <c r="E21"/>
      <c r="G21"/>
      <c r="H21"/>
    </row>
    <row r="22" spans="4:8" ht="14.25">
      <c r="D22" t="s">
        <v>399</v>
      </c>
      <c r="E22"/>
      <c r="G22"/>
      <c r="H22"/>
    </row>
    <row r="23" spans="4:8" ht="14.25">
      <c r="D23" t="s">
        <v>399</v>
      </c>
      <c r="E23"/>
      <c r="G23"/>
      <c r="H23"/>
    </row>
    <row r="24" spans="4:8" ht="14.25">
      <c r="D24"/>
      <c r="E24" s="376"/>
      <c r="G24"/>
      <c r="H24"/>
    </row>
    <row r="166" ht="13.5">
      <c r="M166" s="25" t="s">
        <v>275</v>
      </c>
    </row>
  </sheetData>
  <mergeCells count="2">
    <mergeCell ref="A7:C7"/>
    <mergeCell ref="A1:C1"/>
  </mergeCell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D184"/>
  <sheetViews>
    <sheetView workbookViewId="0" topLeftCell="A1">
      <selection activeCell="G231" sqref="G231"/>
    </sheetView>
  </sheetViews>
  <sheetFormatPr defaultColWidth="9.140625" defaultRowHeight="12.75" outlineLevelRow="2"/>
  <cols>
    <col min="1" max="1" width="20.421875" style="357" bestFit="1" customWidth="1"/>
    <col min="2" max="2" width="15.57421875" style="357" customWidth="1"/>
    <col min="3" max="3" width="13.421875" style="357" customWidth="1"/>
    <col min="4" max="4" width="9.421875" style="364" bestFit="1" customWidth="1"/>
    <col min="5" max="16384" width="9.140625" style="357" customWidth="1"/>
  </cols>
  <sheetData>
    <row r="1" spans="1:4" ht="21.75" thickBot="1">
      <c r="A1" s="394" t="s">
        <v>237</v>
      </c>
      <c r="B1" s="395"/>
      <c r="C1" s="395"/>
      <c r="D1" s="395"/>
    </row>
    <row r="2" spans="1:4" ht="17.25" customHeight="1">
      <c r="A2" s="358" t="s">
        <v>238</v>
      </c>
      <c r="B2" s="358" t="s">
        <v>59</v>
      </c>
      <c r="C2" s="359" t="s">
        <v>70</v>
      </c>
      <c r="D2" s="363" t="s">
        <v>239</v>
      </c>
    </row>
    <row r="3" ht="17.25" customHeight="1">
      <c r="D3" s="357"/>
    </row>
    <row r="4" spans="1:4" ht="15" outlineLevel="1">
      <c r="A4" s="358" t="s">
        <v>240</v>
      </c>
      <c r="B4" s="358">
        <f>SUM(B5:B7)</f>
        <v>10562800</v>
      </c>
      <c r="C4" s="358">
        <f>SUM(C5:C7)</f>
        <v>-72000</v>
      </c>
      <c r="D4" s="363">
        <f aca="true" t="shared" si="0" ref="D4:D14">C4/(B4-C4)</f>
        <v>-0.006770226050325347</v>
      </c>
    </row>
    <row r="5" spans="1:4" ht="14.25" outlineLevel="2">
      <c r="A5" s="360" t="s">
        <v>329</v>
      </c>
      <c r="B5" s="361">
        <f>VLOOKUP(A5,'Open Int.'!$A$4:$O$161,2,FALSE)</f>
        <v>906200</v>
      </c>
      <c r="C5" s="361">
        <f>VLOOKUP(A5,'Open Int.'!$A$4:$O$161,3,FALSE)</f>
        <v>21800</v>
      </c>
      <c r="D5" s="362">
        <f t="shared" si="0"/>
        <v>0.02464947987336047</v>
      </c>
    </row>
    <row r="6" spans="1:4" ht="14.25" outlineLevel="2">
      <c r="A6" s="360" t="s">
        <v>330</v>
      </c>
      <c r="B6" s="361">
        <f>VLOOKUP(A6,'Open Int.'!$A$4:$O$161,2,FALSE)</f>
        <v>1998400</v>
      </c>
      <c r="C6" s="361">
        <f>VLOOKUP(A6,'Open Int.'!$A$4:$O$161,3,FALSE)</f>
        <v>-11200</v>
      </c>
      <c r="D6" s="362">
        <f t="shared" si="0"/>
        <v>-0.005573248407643312</v>
      </c>
    </row>
    <row r="7" spans="1:4" ht="14.25" outlineLevel="2">
      <c r="A7" s="360" t="s">
        <v>331</v>
      </c>
      <c r="B7" s="361">
        <f>VLOOKUP(A7,'Open Int.'!$A$4:$O$161,2,FALSE)</f>
        <v>7658200</v>
      </c>
      <c r="C7" s="361">
        <f>VLOOKUP(A7,'Open Int.'!$A$4:$O$161,3,FALSE)</f>
        <v>-82600</v>
      </c>
      <c r="D7" s="362">
        <f t="shared" si="0"/>
        <v>-0.010670731707317074</v>
      </c>
    </row>
    <row r="8" spans="1:4" ht="15">
      <c r="A8" s="358" t="s">
        <v>241</v>
      </c>
      <c r="B8" s="358">
        <f>SUM(B9:B13)</f>
        <v>39260105</v>
      </c>
      <c r="C8" s="358">
        <f>SUM(C9:C13)</f>
        <v>2318905</v>
      </c>
      <c r="D8" s="363">
        <f t="shared" si="0"/>
        <v>0.06277286606823818</v>
      </c>
    </row>
    <row r="9" spans="1:4" ht="14.25" outlineLevel="2">
      <c r="A9" s="360" t="s">
        <v>332</v>
      </c>
      <c r="B9" s="361">
        <f>VLOOKUP(A9,'Open Int.'!$A$4:$O$161,2,FALSE)</f>
        <v>26391425</v>
      </c>
      <c r="C9" s="361">
        <f>VLOOKUP(A9,'Open Int.'!$A$4:$O$161,3,FALSE)</f>
        <v>1886125</v>
      </c>
      <c r="D9" s="362">
        <f t="shared" si="0"/>
        <v>0.0769680436477007</v>
      </c>
    </row>
    <row r="10" spans="1:4" ht="14.25" outlineLevel="2">
      <c r="A10" s="360" t="s">
        <v>333</v>
      </c>
      <c r="B10" s="361">
        <f>VLOOKUP(A10,'Open Int.'!$A$4:$O$161,2,FALSE)</f>
        <v>3916800</v>
      </c>
      <c r="C10" s="361">
        <f>VLOOKUP(A10,'Open Int.'!$A$4:$O$161,3,FALSE)</f>
        <v>60000</v>
      </c>
      <c r="D10" s="362">
        <f t="shared" si="0"/>
        <v>0.015556938394523958</v>
      </c>
    </row>
    <row r="11" spans="1:4" ht="14.25" outlineLevel="2">
      <c r="A11" s="360" t="s">
        <v>7</v>
      </c>
      <c r="B11" s="361">
        <f>VLOOKUP(A11,'Open Int.'!$A$4:$O$161,2,FALSE)</f>
        <v>1735032</v>
      </c>
      <c r="C11" s="361">
        <f>VLOOKUP(A11,'Open Int.'!$A$4:$O$161,3,FALSE)</f>
        <v>74880</v>
      </c>
      <c r="D11" s="362">
        <f t="shared" si="0"/>
        <v>0.045104303702311596</v>
      </c>
    </row>
    <row r="12" spans="1:4" ht="14.25" outlineLevel="2">
      <c r="A12" s="360" t="s">
        <v>44</v>
      </c>
      <c r="B12" s="361">
        <f>VLOOKUP(A12,'Open Int.'!$A$4:$O$161,2,FALSE)</f>
        <v>2436000</v>
      </c>
      <c r="C12" s="361">
        <f>VLOOKUP(A12,'Open Int.'!$A$4:$O$161,3,FALSE)</f>
        <v>122800</v>
      </c>
      <c r="D12" s="362">
        <f t="shared" si="0"/>
        <v>0.053086633235344974</v>
      </c>
    </row>
    <row r="13" spans="1:4" ht="14.25" outlineLevel="2">
      <c r="A13" s="360" t="s">
        <v>306</v>
      </c>
      <c r="B13" s="361">
        <f>VLOOKUP(A13,'Open Int.'!$A$4:$O$161,2,FALSE)</f>
        <v>4780848</v>
      </c>
      <c r="C13" s="361">
        <f>VLOOKUP(A13,'Open Int.'!$A$4:$O$161,3,FALSE)</f>
        <v>175100</v>
      </c>
      <c r="D13" s="362">
        <f t="shared" si="0"/>
        <v>0.03801771178101798</v>
      </c>
    </row>
    <row r="14" spans="1:4" ht="15">
      <c r="A14" s="358" t="s">
        <v>242</v>
      </c>
      <c r="B14" s="358">
        <f>B8+B4</f>
        <v>49822905</v>
      </c>
      <c r="C14" s="358">
        <f>C8+C4</f>
        <v>2246905</v>
      </c>
      <c r="D14" s="363">
        <f t="shared" si="0"/>
        <v>0.047227698839751135</v>
      </c>
    </row>
    <row r="16" spans="1:4" ht="15" outlineLevel="1">
      <c r="A16" s="358" t="s">
        <v>243</v>
      </c>
      <c r="B16" s="358">
        <f>SUM(B17:B20)</f>
        <v>12401850</v>
      </c>
      <c r="C16" s="358">
        <f>SUM(C17:C20)</f>
        <v>185800</v>
      </c>
      <c r="D16" s="363">
        <f aca="true" t="shared" si="1" ref="D16:D21">C16/(B16-C16)</f>
        <v>0.015209498978802477</v>
      </c>
    </row>
    <row r="17" spans="1:4" ht="14.25" outlineLevel="1">
      <c r="A17" s="360" t="s">
        <v>180</v>
      </c>
      <c r="B17" s="361">
        <f>VLOOKUP(A17,'Open Int.'!$A$4:$O$161,2,FALSE)</f>
        <v>6054000</v>
      </c>
      <c r="C17" s="361">
        <f>VLOOKUP(A17,'Open Int.'!$A$4:$O$161,3,FALSE)</f>
        <v>64500</v>
      </c>
      <c r="D17" s="362">
        <f t="shared" si="1"/>
        <v>0.01076884547958928</v>
      </c>
    </row>
    <row r="18" spans="1:4" ht="14.25" outlineLevel="1">
      <c r="A18" s="360" t="s">
        <v>308</v>
      </c>
      <c r="B18" s="361">
        <f>VLOOKUP(A18,'Open Int.'!$A$4:$O$161,2,FALSE)</f>
        <v>1096200</v>
      </c>
      <c r="C18" s="361">
        <f>VLOOKUP(A18,'Open Int.'!$A$4:$O$161,3,FALSE)</f>
        <v>0</v>
      </c>
      <c r="D18" s="362">
        <f t="shared" si="1"/>
        <v>0</v>
      </c>
    </row>
    <row r="19" spans="1:4" ht="14.25" outlineLevel="1">
      <c r="A19" s="360" t="s">
        <v>334</v>
      </c>
      <c r="B19" s="361">
        <f>VLOOKUP(A19,'Open Int.'!$A$4:$O$161,2,FALSE)</f>
        <v>4561000</v>
      </c>
      <c r="C19" s="361">
        <f>VLOOKUP(A19,'Open Int.'!$A$4:$O$161,3,FALSE)</f>
        <v>70000</v>
      </c>
      <c r="D19" s="362">
        <f t="shared" si="1"/>
        <v>0.01558672901358272</v>
      </c>
    </row>
    <row r="20" spans="1:4" ht="14.25" outlineLevel="1">
      <c r="A20" s="360" t="s">
        <v>335</v>
      </c>
      <c r="B20" s="361">
        <f>VLOOKUP(A20,'Open Int.'!$A$4:$O$161,2,FALSE)</f>
        <v>690650</v>
      </c>
      <c r="C20" s="361">
        <f>VLOOKUP(A20,'Open Int.'!$A$4:$O$161,3,FALSE)</f>
        <v>51300</v>
      </c>
      <c r="D20" s="362">
        <f t="shared" si="1"/>
        <v>0.08023774145616643</v>
      </c>
    </row>
    <row r="21" spans="1:4" ht="15" outlineLevel="1">
      <c r="A21" s="358" t="s">
        <v>244</v>
      </c>
      <c r="B21" s="358">
        <f>SUM(B22:B35)</f>
        <v>57525600</v>
      </c>
      <c r="C21" s="358">
        <f>SUM(C22:C35)</f>
        <v>2789250</v>
      </c>
      <c r="D21" s="363">
        <f t="shared" si="1"/>
        <v>0.05095791005428751</v>
      </c>
    </row>
    <row r="22" spans="1:4" ht="14.25" outlineLevel="2">
      <c r="A22" s="360" t="s">
        <v>135</v>
      </c>
      <c r="B22" s="361">
        <f>VLOOKUP(A22,'Open Int.'!$A$4:$O$161,2,FALSE)</f>
        <v>2587200</v>
      </c>
      <c r="C22" s="361">
        <f>VLOOKUP(A22,'Open Int.'!$A$4:$O$161,3,FALSE)</f>
        <v>29400</v>
      </c>
      <c r="D22" s="362">
        <f aca="true" t="shared" si="2" ref="D22:D35">C22/(B22-C22)</f>
        <v>0.011494252873563218</v>
      </c>
    </row>
    <row r="23" spans="1:4" ht="14.25" outlineLevel="2">
      <c r="A23" s="360" t="s">
        <v>336</v>
      </c>
      <c r="B23" s="361">
        <f>VLOOKUP(A23,'Open Int.'!$A$4:$O$161,2,FALSE)</f>
        <v>2700200</v>
      </c>
      <c r="C23" s="361">
        <f>VLOOKUP(A23,'Open Int.'!$A$4:$O$161,3,FALSE)</f>
        <v>87400</v>
      </c>
      <c r="D23" s="362">
        <f t="shared" si="2"/>
        <v>0.03345070422535211</v>
      </c>
    </row>
    <row r="24" spans="1:4" ht="14.25" outlineLevel="2">
      <c r="A24" s="360" t="s">
        <v>337</v>
      </c>
      <c r="B24" s="361">
        <f>VLOOKUP(A24,'Open Int.'!$A$4:$O$161,2,FALSE)</f>
        <v>5647600</v>
      </c>
      <c r="C24" s="361">
        <f>VLOOKUP(A24,'Open Int.'!$A$4:$O$161,3,FALSE)</f>
        <v>72800</v>
      </c>
      <c r="D24" s="362">
        <f t="shared" si="2"/>
        <v>0.013058764439979909</v>
      </c>
    </row>
    <row r="25" spans="1:4" ht="14.25" outlineLevel="2">
      <c r="A25" s="360" t="s">
        <v>338</v>
      </c>
      <c r="B25" s="361">
        <f>VLOOKUP(A25,'Open Int.'!$A$4:$O$161,2,FALSE)</f>
        <v>5390300</v>
      </c>
      <c r="C25" s="361">
        <f>VLOOKUP(A25,'Open Int.'!$A$4:$O$161,3,FALSE)</f>
        <v>87400</v>
      </c>
      <c r="D25" s="362">
        <f t="shared" si="2"/>
        <v>0.016481547832318165</v>
      </c>
    </row>
    <row r="26" spans="1:4" ht="14.25" outlineLevel="2">
      <c r="A26" s="360" t="s">
        <v>339</v>
      </c>
      <c r="B26" s="361">
        <f>VLOOKUP(A26,'Open Int.'!$A$4:$O$161,2,FALSE)</f>
        <v>2547200</v>
      </c>
      <c r="C26" s="361">
        <f>VLOOKUP(A26,'Open Int.'!$A$4:$O$161,3,FALSE)</f>
        <v>-35200</v>
      </c>
      <c r="D26" s="362">
        <f t="shared" si="2"/>
        <v>-0.013630731102850062</v>
      </c>
    </row>
    <row r="27" spans="1:4" ht="14.25" outlineLevel="2">
      <c r="A27" s="360" t="s">
        <v>340</v>
      </c>
      <c r="B27" s="361">
        <f>VLOOKUP(A27,'Open Int.'!$A$4:$O$161,2,FALSE)</f>
        <v>282000</v>
      </c>
      <c r="C27" s="361">
        <f>VLOOKUP(A27,'Open Int.'!$A$4:$O$161,3,FALSE)</f>
        <v>9600</v>
      </c>
      <c r="D27" s="362">
        <f t="shared" si="2"/>
        <v>0.03524229074889868</v>
      </c>
    </row>
    <row r="28" spans="1:4" ht="14.25" outlineLevel="2">
      <c r="A28" s="360" t="s">
        <v>396</v>
      </c>
      <c r="B28" s="361">
        <f>VLOOKUP(A28,'Open Int.'!$A$4:$O$161,2,FALSE)</f>
        <v>1764400</v>
      </c>
      <c r="C28" s="361">
        <f>VLOOKUP(A28,'Open Int.'!$A$4:$O$161,3,FALSE)</f>
        <v>677600</v>
      </c>
      <c r="D28" s="362">
        <f>C28/(B28-C28)</f>
        <v>0.6234817813765182</v>
      </c>
    </row>
    <row r="29" spans="1:4" ht="14.25" outlineLevel="2">
      <c r="A29" s="360" t="s">
        <v>143</v>
      </c>
      <c r="B29" s="361">
        <f>VLOOKUP(A29,'Open Int.'!$A$4:$O$161,2,FALSE)</f>
        <v>1752300</v>
      </c>
      <c r="C29" s="361">
        <f>VLOOKUP(A29,'Open Int.'!$A$4:$O$161,3,FALSE)</f>
        <v>209450</v>
      </c>
      <c r="D29" s="362">
        <f t="shared" si="2"/>
        <v>0.13575525812619502</v>
      </c>
    </row>
    <row r="30" spans="1:4" ht="14.25" outlineLevel="2">
      <c r="A30" s="360" t="s">
        <v>341</v>
      </c>
      <c r="B30" s="361">
        <f>VLOOKUP(A30,'Open Int.'!$A$4:$O$161,2,FALSE)</f>
        <v>1819200</v>
      </c>
      <c r="C30" s="361">
        <f>VLOOKUP(A30,'Open Int.'!$A$4:$O$161,3,FALSE)</f>
        <v>-8400</v>
      </c>
      <c r="D30" s="362">
        <f t="shared" si="2"/>
        <v>-0.004596191726854892</v>
      </c>
    </row>
    <row r="31" spans="1:4" ht="14.25" outlineLevel="2">
      <c r="A31" s="360" t="s">
        <v>81</v>
      </c>
      <c r="B31" s="361">
        <f>VLOOKUP(A31,'Open Int.'!$A$4:$O$161,2,FALSE)</f>
        <v>4995600</v>
      </c>
      <c r="C31" s="361">
        <f>VLOOKUP(A31,'Open Int.'!$A$4:$O$161,3,FALSE)</f>
        <v>70800</v>
      </c>
      <c r="D31" s="362">
        <f t="shared" si="2"/>
        <v>0.014376218323586744</v>
      </c>
    </row>
    <row r="32" spans="1:4" ht="14.25" outlineLevel="2">
      <c r="A32" s="360" t="s">
        <v>205</v>
      </c>
      <c r="B32" s="361">
        <f>VLOOKUP(A32,'Open Int.'!$A$4:$O$161,2,FALSE)</f>
        <v>6284500</v>
      </c>
      <c r="C32" s="361">
        <f>VLOOKUP(A32,'Open Int.'!$A$4:$O$161,3,FALSE)</f>
        <v>395500</v>
      </c>
      <c r="D32" s="362">
        <f t="shared" si="2"/>
        <v>0.06715911020546782</v>
      </c>
    </row>
    <row r="33" spans="1:4" ht="14.25" outlineLevel="2">
      <c r="A33" s="360" t="s">
        <v>342</v>
      </c>
      <c r="B33" s="361">
        <f>VLOOKUP(A33,'Open Int.'!$A$4:$O$161,2,FALSE)</f>
        <v>5745600</v>
      </c>
      <c r="C33" s="361">
        <f>VLOOKUP(A33,'Open Int.'!$A$4:$O$161,3,FALSE)</f>
        <v>862600</v>
      </c>
      <c r="D33" s="362">
        <f t="shared" si="2"/>
        <v>0.17665369649805449</v>
      </c>
    </row>
    <row r="34" spans="1:4" ht="14.25" outlineLevel="2">
      <c r="A34" s="360" t="s">
        <v>343</v>
      </c>
      <c r="B34" s="361">
        <f>VLOOKUP(A34,'Open Int.'!$A$4:$O$161,2,FALSE)</f>
        <v>9426900</v>
      </c>
      <c r="C34" s="361">
        <f>VLOOKUP(A34,'Open Int.'!$A$4:$O$161,3,FALSE)</f>
        <v>178500</v>
      </c>
      <c r="D34" s="362">
        <f t="shared" si="2"/>
        <v>0.01930063578564941</v>
      </c>
    </row>
    <row r="35" spans="1:4" ht="14.25" outlineLevel="2">
      <c r="A35" s="360" t="s">
        <v>344</v>
      </c>
      <c r="B35" s="361">
        <f>VLOOKUP(A35,'Open Int.'!$A$4:$O$161,2,FALSE)</f>
        <v>6582600</v>
      </c>
      <c r="C35" s="361">
        <f>VLOOKUP(A35,'Open Int.'!$A$4:$O$161,3,FALSE)</f>
        <v>151800</v>
      </c>
      <c r="D35" s="362">
        <f t="shared" si="2"/>
        <v>0.023605150214592276</v>
      </c>
    </row>
    <row r="36" spans="1:4" ht="15">
      <c r="A36" s="358" t="s">
        <v>245</v>
      </c>
      <c r="B36" s="358">
        <f>SUM(B37:B45)</f>
        <v>72957250</v>
      </c>
      <c r="C36" s="358">
        <f>SUM(C37:C45)</f>
        <v>2576150</v>
      </c>
      <c r="D36" s="363">
        <f>C36/(B36-C36)</f>
        <v>0.03660286639452921</v>
      </c>
    </row>
    <row r="37" spans="1:4" ht="14.25" outlineLevel="2">
      <c r="A37" s="360" t="s">
        <v>345</v>
      </c>
      <c r="B37" s="361">
        <f>VLOOKUP(A37,'Open Int.'!$A$4:$O$161,2,FALSE)</f>
        <v>322400</v>
      </c>
      <c r="C37" s="361">
        <f>VLOOKUP(A37,'Open Int.'!$A$4:$O$161,3,FALSE)</f>
        <v>94900</v>
      </c>
      <c r="D37" s="362">
        <f aca="true" t="shared" si="3" ref="D37:D45">C37/(B37-C37)</f>
        <v>0.41714285714285715</v>
      </c>
    </row>
    <row r="38" spans="1:4" ht="14.25" outlineLevel="2">
      <c r="A38" s="360" t="s">
        <v>319</v>
      </c>
      <c r="B38" s="361">
        <f>VLOOKUP(A38,'Open Int.'!$A$4:$O$161,2,FALSE)</f>
        <v>2928750</v>
      </c>
      <c r="C38" s="361">
        <f>VLOOKUP(A38,'Open Int.'!$A$4:$O$161,3,FALSE)</f>
        <v>-69850</v>
      </c>
      <c r="D38" s="362">
        <f t="shared" si="3"/>
        <v>-0.023294203961848864</v>
      </c>
    </row>
    <row r="39" spans="1:4" ht="14.25" outlineLevel="2">
      <c r="A39" s="360" t="s">
        <v>346</v>
      </c>
      <c r="B39" s="361">
        <f>VLOOKUP(A39,'Open Int.'!$A$4:$O$161,2,FALSE)</f>
        <v>1846600</v>
      </c>
      <c r="C39" s="361">
        <f>VLOOKUP(A39,'Open Int.'!$A$4:$O$161,3,FALSE)</f>
        <v>12600</v>
      </c>
      <c r="D39" s="362">
        <f t="shared" si="3"/>
        <v>0.006870229007633588</v>
      </c>
    </row>
    <row r="40" spans="1:4" ht="14.25" outlineLevel="2">
      <c r="A40" s="360" t="s">
        <v>305</v>
      </c>
      <c r="B40" s="361">
        <f>VLOOKUP(A40,'Open Int.'!$A$4:$O$161,2,FALSE)</f>
        <v>7756350</v>
      </c>
      <c r="C40" s="361">
        <f>VLOOKUP(A40,'Open Int.'!$A$4:$O$161,3,FALSE)</f>
        <v>113050</v>
      </c>
      <c r="D40" s="362">
        <f t="shared" si="3"/>
        <v>0.01479073175199194</v>
      </c>
    </row>
    <row r="41" spans="1:4" ht="14.25" outlineLevel="2">
      <c r="A41" s="360" t="s">
        <v>141</v>
      </c>
      <c r="B41" s="361">
        <f>VLOOKUP(A41,'Open Int.'!$A$4:$O$161,2,FALSE)</f>
        <v>41116800</v>
      </c>
      <c r="C41" s="361">
        <f>VLOOKUP(A41,'Open Int.'!$A$4:$O$161,3,FALSE)</f>
        <v>2251200</v>
      </c>
      <c r="D41" s="362">
        <f t="shared" si="3"/>
        <v>0.05792268741509201</v>
      </c>
    </row>
    <row r="42" spans="1:4" ht="14.25" outlineLevel="2">
      <c r="A42" s="360" t="s">
        <v>348</v>
      </c>
      <c r="B42" s="361">
        <f>VLOOKUP(A42,'Open Int.'!$A$4:$O$161,2,FALSE)</f>
        <v>13898500</v>
      </c>
      <c r="C42" s="361">
        <f>VLOOKUP(A42,'Open Int.'!$A$4:$O$161,3,FALSE)</f>
        <v>173250</v>
      </c>
      <c r="D42" s="362">
        <f t="shared" si="3"/>
        <v>0.012622720897615708</v>
      </c>
    </row>
    <row r="43" spans="1:4" ht="14.25" outlineLevel="2">
      <c r="A43" s="360" t="s">
        <v>347</v>
      </c>
      <c r="B43" s="361">
        <f>VLOOKUP(A43,'Open Int.'!$A$4:$O$161,2,FALSE)</f>
        <v>270000</v>
      </c>
      <c r="C43" s="361">
        <f>VLOOKUP(A43,'Open Int.'!$A$4:$O$161,3,FALSE)</f>
        <v>44100</v>
      </c>
      <c r="D43" s="362">
        <f t="shared" si="3"/>
        <v>0.1952191235059761</v>
      </c>
    </row>
    <row r="44" spans="1:4" ht="14.25" outlineLevel="2">
      <c r="A44" s="360" t="s">
        <v>349</v>
      </c>
      <c r="B44" s="361">
        <f>VLOOKUP(A44,'Open Int.'!$A$4:$O$161,2,FALSE)</f>
        <v>2760000</v>
      </c>
      <c r="C44" s="361">
        <f>VLOOKUP(A44,'Open Int.'!$A$4:$O$161,3,FALSE)</f>
        <v>122500</v>
      </c>
      <c r="D44" s="362">
        <f t="shared" si="3"/>
        <v>0.046445497630331754</v>
      </c>
    </row>
    <row r="45" spans="1:4" ht="14.25" outlineLevel="2">
      <c r="A45" s="360" t="s">
        <v>350</v>
      </c>
      <c r="B45" s="361">
        <f>VLOOKUP(A45,'Open Int.'!$A$4:$O$161,2,FALSE)</f>
        <v>2057850</v>
      </c>
      <c r="C45" s="361">
        <f>VLOOKUP(A45,'Open Int.'!$A$4:$O$161,3,FALSE)</f>
        <v>-165600</v>
      </c>
      <c r="D45" s="362">
        <f t="shared" si="3"/>
        <v>-0.0744788504351346</v>
      </c>
    </row>
    <row r="46" spans="1:4" ht="15">
      <c r="A46" s="358" t="s">
        <v>246</v>
      </c>
      <c r="B46" s="358">
        <f>B36+B21</f>
        <v>130482850</v>
      </c>
      <c r="C46" s="358">
        <f>C36+C21</f>
        <v>5365400</v>
      </c>
      <c r="D46" s="363">
        <f>C46/(B46-C46)</f>
        <v>0.042882907220375736</v>
      </c>
    </row>
    <row r="48" spans="1:4" ht="15" outlineLevel="1">
      <c r="A48" s="358" t="s">
        <v>247</v>
      </c>
      <c r="B48" s="358">
        <f>SUM(B49:B53)</f>
        <v>11931508</v>
      </c>
      <c r="C48" s="358">
        <f>SUM(C49:C53)</f>
        <v>268620</v>
      </c>
      <c r="D48" s="363">
        <f aca="true" t="shared" si="4" ref="D48:D53">C48/(B48-C48)</f>
        <v>0.02303203117443981</v>
      </c>
    </row>
    <row r="49" spans="1:4" ht="14.25">
      <c r="A49" s="360" t="s">
        <v>210</v>
      </c>
      <c r="B49" s="361">
        <f>VLOOKUP(A49,'Open Int.'!$A$4:$O$161,2,FALSE)</f>
        <v>1353400</v>
      </c>
      <c r="C49" s="361">
        <f>VLOOKUP(A49,'Open Int.'!$A$4:$O$161,3,FALSE)</f>
        <v>-38000</v>
      </c>
      <c r="D49" s="362">
        <f t="shared" si="4"/>
        <v>-0.027310622394710365</v>
      </c>
    </row>
    <row r="50" spans="1:4" ht="14.25">
      <c r="A50" s="360" t="s">
        <v>351</v>
      </c>
      <c r="B50" s="361">
        <f>VLOOKUP(A50,'Open Int.'!$A$4:$O$161,2,FALSE)</f>
        <v>8410500</v>
      </c>
      <c r="C50" s="361">
        <f>VLOOKUP(A50,'Open Int.'!$A$4:$O$161,3,FALSE)</f>
        <v>268500</v>
      </c>
      <c r="D50" s="362">
        <f t="shared" si="4"/>
        <v>0.032977155490051584</v>
      </c>
    </row>
    <row r="51" spans="1:4" ht="14.25" outlineLevel="1">
      <c r="A51" s="360" t="s">
        <v>134</v>
      </c>
      <c r="B51" s="361">
        <f>VLOOKUP(A51,'Open Int.'!$A$4:$O$161,2,FALSE)</f>
        <v>239300</v>
      </c>
      <c r="C51" s="361">
        <f>VLOOKUP(A51,'Open Int.'!$A$4:$O$161,3,FALSE)</f>
        <v>-4700</v>
      </c>
      <c r="D51" s="362">
        <f t="shared" si="4"/>
        <v>-0.019262295081967213</v>
      </c>
    </row>
    <row r="52" spans="1:4" ht="14.25" outlineLevel="1">
      <c r="A52" s="360" t="s">
        <v>279</v>
      </c>
      <c r="B52" s="361">
        <f>VLOOKUP(A52,'Open Int.'!$A$4:$O$161,2,FALSE)</f>
        <v>567000</v>
      </c>
      <c r="C52" s="361">
        <f>VLOOKUP(A52,'Open Int.'!$A$4:$O$161,3,FALSE)</f>
        <v>40000</v>
      </c>
      <c r="D52" s="362">
        <f t="shared" si="4"/>
        <v>0.07590132827324478</v>
      </c>
    </row>
    <row r="53" spans="1:4" ht="14.25" outlineLevel="1">
      <c r="A53" s="360" t="s">
        <v>248</v>
      </c>
      <c r="B53" s="361">
        <f>VLOOKUP(A53,'Open Int.'!$A$4:$O$161,2,FALSE)</f>
        <v>1361308</v>
      </c>
      <c r="C53" s="361">
        <f>VLOOKUP(A53,'Open Int.'!$A$4:$O$161,3,FALSE)</f>
        <v>2820</v>
      </c>
      <c r="D53" s="362">
        <f t="shared" si="4"/>
        <v>0.002075837254359258</v>
      </c>
    </row>
    <row r="54" spans="1:4" ht="15" outlineLevel="1">
      <c r="A54" s="358" t="s">
        <v>249</v>
      </c>
      <c r="B54" s="358">
        <f>SUM(B55:B59)</f>
        <v>34598504</v>
      </c>
      <c r="C54" s="358">
        <f>SUM(C55:C59)</f>
        <v>-266772</v>
      </c>
      <c r="D54" s="363">
        <f aca="true" t="shared" si="5" ref="D54:D60">C54/(B54-C54)</f>
        <v>-0.007651509771498726</v>
      </c>
    </row>
    <row r="55" spans="1:4" ht="14.25">
      <c r="A55" s="360" t="s">
        <v>0</v>
      </c>
      <c r="B55" s="361">
        <f>VLOOKUP(A55,'Open Int.'!$A$4:$O$161,2,FALSE)</f>
        <v>1970250</v>
      </c>
      <c r="C55" s="361">
        <f>VLOOKUP(A55,'Open Int.'!$A$4:$O$161,3,FALSE)</f>
        <v>42000</v>
      </c>
      <c r="D55" s="362">
        <f t="shared" si="5"/>
        <v>0.021781408012446518</v>
      </c>
    </row>
    <row r="56" spans="1:4" ht="14.25">
      <c r="A56" s="360" t="s">
        <v>327</v>
      </c>
      <c r="B56" s="361">
        <f>VLOOKUP(A56,'Open Int.'!$A$4:$O$161,2,FALSE)</f>
        <v>725200</v>
      </c>
      <c r="C56" s="361">
        <f>VLOOKUP(A56,'Open Int.'!$A$4:$O$161,3,FALSE)</f>
        <v>15400</v>
      </c>
      <c r="D56" s="362">
        <f t="shared" si="5"/>
        <v>0.021696252465483234</v>
      </c>
    </row>
    <row r="57" spans="1:4" ht="14.25" outlineLevel="1">
      <c r="A57" s="360" t="s">
        <v>353</v>
      </c>
      <c r="B57" s="361">
        <f>VLOOKUP(A57,'Open Int.'!$A$4:$O$161,2,FALSE)</f>
        <v>13076100</v>
      </c>
      <c r="C57" s="361">
        <f>VLOOKUP(A57,'Open Int.'!$A$4:$O$161,3,FALSE)</f>
        <v>903350</v>
      </c>
      <c r="D57" s="362">
        <f t="shared" si="5"/>
        <v>0.07421083978558665</v>
      </c>
    </row>
    <row r="58" spans="1:4" ht="14.25" outlineLevel="1">
      <c r="A58" s="360" t="s">
        <v>352</v>
      </c>
      <c r="B58" s="361">
        <f>VLOOKUP(A58,'Open Int.'!$A$4:$O$161,2,FALSE)</f>
        <v>18292002</v>
      </c>
      <c r="C58" s="361">
        <f>VLOOKUP(A58,'Open Int.'!$A$4:$O$161,3,FALSE)</f>
        <v>-1251634</v>
      </c>
      <c r="D58" s="362">
        <f t="shared" si="5"/>
        <v>-0.06404304705634101</v>
      </c>
    </row>
    <row r="59" spans="1:4" ht="14.25" outlineLevel="1">
      <c r="A59" s="360" t="s">
        <v>222</v>
      </c>
      <c r="B59" s="361">
        <f>VLOOKUP(A59,'Open Int.'!$A$4:$O$161,2,FALSE)</f>
        <v>534952</v>
      </c>
      <c r="C59" s="361">
        <f>VLOOKUP(A59,'Open Int.'!$A$4:$O$161,3,FALSE)</f>
        <v>24112</v>
      </c>
      <c r="D59" s="362">
        <f t="shared" si="5"/>
        <v>0.047200689061154176</v>
      </c>
    </row>
    <row r="60" spans="1:4" ht="15" outlineLevel="1">
      <c r="A60" s="358" t="s">
        <v>250</v>
      </c>
      <c r="B60" s="358">
        <f>SUM(B61:B66)</f>
        <v>28710152</v>
      </c>
      <c r="C60" s="358">
        <f>SUM(C61:C66)</f>
        <v>325460</v>
      </c>
      <c r="D60" s="363">
        <f t="shared" si="5"/>
        <v>0.011466039511719909</v>
      </c>
    </row>
    <row r="61" spans="1:4" ht="14.25">
      <c r="A61" s="360" t="s">
        <v>251</v>
      </c>
      <c r="B61" s="361">
        <f>VLOOKUP(A61,'Open Int.'!$A$4:$O$161,2,FALSE)</f>
        <v>686700</v>
      </c>
      <c r="C61" s="361">
        <f>VLOOKUP(A61,'Open Int.'!$A$4:$O$161,3,FALSE)</f>
        <v>30450</v>
      </c>
      <c r="D61" s="362">
        <f aca="true" t="shared" si="6" ref="D61:D66">C61/(B61-C61)</f>
        <v>0.0464</v>
      </c>
    </row>
    <row r="62" spans="1:4" ht="14.25" outlineLevel="1">
      <c r="A62" s="360" t="s">
        <v>139</v>
      </c>
      <c r="B62" s="361">
        <f>VLOOKUP(A62,'Open Int.'!$A$4:$O$161,2,FALSE)</f>
        <v>5567400</v>
      </c>
      <c r="C62" s="361">
        <f>VLOOKUP(A62,'Open Int.'!$A$4:$O$161,3,FALSE)</f>
        <v>43200</v>
      </c>
      <c r="D62" s="362">
        <f t="shared" si="6"/>
        <v>0.007820136852394917</v>
      </c>
    </row>
    <row r="63" spans="1:4" ht="14.25" outlineLevel="1">
      <c r="A63" s="360" t="s">
        <v>354</v>
      </c>
      <c r="B63" s="361">
        <f>VLOOKUP(A63,'Open Int.'!$A$4:$O$161,2,FALSE)</f>
        <v>9757000</v>
      </c>
      <c r="C63" s="361">
        <f>VLOOKUP(A63,'Open Int.'!$A$4:$O$161,3,FALSE)</f>
        <v>420000</v>
      </c>
      <c r="D63" s="362">
        <f t="shared" si="6"/>
        <v>0.04498232837099711</v>
      </c>
    </row>
    <row r="64" spans="1:4" ht="14.25" outlineLevel="1">
      <c r="A64" s="360" t="s">
        <v>6</v>
      </c>
      <c r="B64" s="361">
        <f>VLOOKUP(A64,'Open Int.'!$A$4:$O$161,2,FALSE)</f>
        <v>10206000</v>
      </c>
      <c r="C64" s="361">
        <f>VLOOKUP(A64,'Open Int.'!$A$4:$O$161,3,FALSE)</f>
        <v>-245250</v>
      </c>
      <c r="D64" s="362">
        <f t="shared" si="6"/>
        <v>-0.023466092572658772</v>
      </c>
    </row>
    <row r="65" spans="1:4" ht="14.25" outlineLevel="1">
      <c r="A65" s="360" t="s">
        <v>355</v>
      </c>
      <c r="B65" s="361">
        <f>VLOOKUP(A65,'Open Int.'!$A$4:$O$161,2,FALSE)</f>
        <v>1449250</v>
      </c>
      <c r="C65" s="361">
        <f>VLOOKUP(A65,'Open Int.'!$A$4:$O$161,3,FALSE)</f>
        <v>69850</v>
      </c>
      <c r="D65" s="362">
        <f t="shared" si="6"/>
        <v>0.05063795853269538</v>
      </c>
    </row>
    <row r="66" spans="1:4" ht="14.25" outlineLevel="1">
      <c r="A66" s="360" t="s">
        <v>252</v>
      </c>
      <c r="B66" s="361">
        <f>VLOOKUP(A66,'Open Int.'!$A$4:$O$161,2,FALSE)</f>
        <v>1043802</v>
      </c>
      <c r="C66" s="361">
        <f>VLOOKUP(A66,'Open Int.'!$A$4:$O$161,3,FALSE)</f>
        <v>7210</v>
      </c>
      <c r="D66" s="362">
        <f t="shared" si="6"/>
        <v>0.006955484896661367</v>
      </c>
    </row>
    <row r="67" spans="1:4" ht="15" outlineLevel="1">
      <c r="A67" s="358" t="s">
        <v>253</v>
      </c>
      <c r="B67" s="358">
        <f>SUM(B68:B75)</f>
        <v>36762250</v>
      </c>
      <c r="C67" s="358">
        <f>SUM(C68:C75)</f>
        <v>758500</v>
      </c>
      <c r="D67" s="363">
        <f>C67/(B67-C67)</f>
        <v>0.02106724993924244</v>
      </c>
    </row>
    <row r="68" spans="1:4" ht="14.25">
      <c r="A68" s="360" t="s">
        <v>356</v>
      </c>
      <c r="B68" s="361">
        <f>VLOOKUP(A68,'Open Int.'!$A$4:$O$161,2,FALSE)</f>
        <v>2793700</v>
      </c>
      <c r="C68" s="361">
        <f>VLOOKUP(A68,'Open Int.'!$A$4:$O$161,3,FALSE)</f>
        <v>7150</v>
      </c>
      <c r="D68" s="362">
        <f aca="true" t="shared" si="7" ref="D68:D75">C68/(B68-C68)</f>
        <v>0.0025658968975973873</v>
      </c>
    </row>
    <row r="69" spans="1:4" ht="14.25" outlineLevel="1">
      <c r="A69" s="360" t="s">
        <v>357</v>
      </c>
      <c r="B69" s="361">
        <f>VLOOKUP(A69,'Open Int.'!$A$4:$O$161,2,FALSE)</f>
        <v>4084600</v>
      </c>
      <c r="C69" s="361">
        <f>VLOOKUP(A69,'Open Int.'!$A$4:$O$161,3,FALSE)</f>
        <v>405600</v>
      </c>
      <c r="D69" s="362">
        <f t="shared" si="7"/>
        <v>0.11024734982332156</v>
      </c>
    </row>
    <row r="70" spans="1:4" ht="14.25" outlineLevel="1">
      <c r="A70" s="360" t="s">
        <v>254</v>
      </c>
      <c r="B70" s="361">
        <f>VLOOKUP(A70,'Open Int.'!$A$4:$O$161,2,FALSE)</f>
        <v>737750</v>
      </c>
      <c r="C70" s="361">
        <f>VLOOKUP(A70,'Open Int.'!$A$4:$O$161,3,FALSE)</f>
        <v>-14300</v>
      </c>
      <c r="D70" s="362">
        <f t="shared" si="7"/>
        <v>-0.01901469317199654</v>
      </c>
    </row>
    <row r="71" spans="1:4" ht="14.25" outlineLevel="1">
      <c r="A71" s="360" t="s">
        <v>255</v>
      </c>
      <c r="B71" s="361">
        <f>VLOOKUP(A71,'Open Int.'!$A$4:$O$161,2,FALSE)</f>
        <v>5387200</v>
      </c>
      <c r="C71" s="361">
        <f>VLOOKUP(A71,'Open Int.'!$A$4:$O$161,3,FALSE)</f>
        <v>9800</v>
      </c>
      <c r="D71" s="362">
        <f t="shared" si="7"/>
        <v>0.0018224420723769851</v>
      </c>
    </row>
    <row r="72" spans="1:4" ht="14.25" outlineLevel="1">
      <c r="A72" s="360" t="s">
        <v>358</v>
      </c>
      <c r="B72" s="361">
        <f>VLOOKUP(A72,'Open Int.'!$A$4:$O$161,2,FALSE)</f>
        <v>11688600</v>
      </c>
      <c r="C72" s="361">
        <f>VLOOKUP(A72,'Open Int.'!$A$4:$O$161,3,FALSE)</f>
        <v>224400</v>
      </c>
      <c r="D72" s="362">
        <f t="shared" si="7"/>
        <v>0.01957397812320092</v>
      </c>
    </row>
    <row r="73" spans="1:4" ht="14.25" outlineLevel="1">
      <c r="A73" s="360" t="s">
        <v>118</v>
      </c>
      <c r="B73" s="361">
        <f>VLOOKUP(A73,'Open Int.'!$A$4:$O$161,2,FALSE)</f>
        <v>3125000</v>
      </c>
      <c r="C73" s="361">
        <f>VLOOKUP(A73,'Open Int.'!$A$4:$O$161,3,FALSE)</f>
        <v>49250</v>
      </c>
      <c r="D73" s="362">
        <f t="shared" si="7"/>
        <v>0.016012354710233278</v>
      </c>
    </row>
    <row r="74" spans="1:4" ht="14.25" outlineLevel="1">
      <c r="A74" s="360" t="s">
        <v>256</v>
      </c>
      <c r="B74" s="361">
        <f>VLOOKUP(A74,'Open Int.'!$A$4:$O$161,2,FALSE)</f>
        <v>4613400</v>
      </c>
      <c r="C74" s="361">
        <f>VLOOKUP(A74,'Open Int.'!$A$4:$O$161,3,FALSE)</f>
        <v>-81000</v>
      </c>
      <c r="D74" s="362">
        <f t="shared" si="7"/>
        <v>-0.017254601226993866</v>
      </c>
    </row>
    <row r="75" spans="1:4" ht="14.25" outlineLevel="1">
      <c r="A75" s="360" t="s">
        <v>278</v>
      </c>
      <c r="B75" s="361">
        <f>VLOOKUP(A75,'Open Int.'!$A$4:$O$161,2,FALSE)</f>
        <v>4332000</v>
      </c>
      <c r="C75" s="361">
        <f>VLOOKUP(A75,'Open Int.'!$A$4:$O$161,3,FALSE)</f>
        <v>157600</v>
      </c>
      <c r="D75" s="362">
        <f t="shared" si="7"/>
        <v>0.03775392870831736</v>
      </c>
    </row>
    <row r="76" spans="1:4" ht="15" outlineLevel="1">
      <c r="A76" s="358" t="s">
        <v>257</v>
      </c>
      <c r="B76" s="358">
        <f>SUM(B77:B89)</f>
        <v>32333849</v>
      </c>
      <c r="C76" s="358">
        <f>SUM(C77:C89)</f>
        <v>825519</v>
      </c>
      <c r="D76" s="363">
        <f>C76/(B76-C76)</f>
        <v>0.026200023930179735</v>
      </c>
    </row>
    <row r="77" spans="1:4" ht="14.25">
      <c r="A77" s="360" t="s">
        <v>359</v>
      </c>
      <c r="B77" s="361">
        <f>VLOOKUP(A77,'Open Int.'!$A$4:$O$161,2,FALSE)</f>
        <v>668500</v>
      </c>
      <c r="C77" s="361">
        <f>VLOOKUP(A77,'Open Int.'!$A$4:$O$161,3,FALSE)</f>
        <v>-4900</v>
      </c>
      <c r="D77" s="362">
        <f aca="true" t="shared" si="8" ref="D77:D89">C77/(B77-C77)</f>
        <v>-0.007276507276507277</v>
      </c>
    </row>
    <row r="78" spans="1:4" ht="14.25" outlineLevel="1">
      <c r="A78" s="360" t="s">
        <v>258</v>
      </c>
      <c r="B78" s="361">
        <f>VLOOKUP(A78,'Open Int.'!$A$4:$O$161,2,FALSE)</f>
        <v>7867500</v>
      </c>
      <c r="C78" s="361">
        <f>VLOOKUP(A78,'Open Int.'!$A$4:$O$161,3,FALSE)</f>
        <v>716250</v>
      </c>
      <c r="D78" s="362">
        <f t="shared" si="8"/>
        <v>0.10015731515469324</v>
      </c>
    </row>
    <row r="79" spans="1:4" ht="14.25" outlineLevel="1">
      <c r="A79" s="360" t="s">
        <v>304</v>
      </c>
      <c r="B79" s="361">
        <f>VLOOKUP(A79,'Open Int.'!$A$4:$O$161,2,FALSE)</f>
        <v>2697200</v>
      </c>
      <c r="C79" s="361">
        <f>VLOOKUP(A79,'Open Int.'!$A$4:$O$161,3,FALSE)</f>
        <v>-112400</v>
      </c>
      <c r="D79" s="362">
        <f t="shared" si="8"/>
        <v>-0.04000569476082005</v>
      </c>
    </row>
    <row r="80" spans="1:4" ht="14.25" outlineLevel="1">
      <c r="A80" s="360" t="s">
        <v>360</v>
      </c>
      <c r="B80" s="361">
        <f>VLOOKUP(A80,'Open Int.'!$A$4:$O$161,2,FALSE)</f>
        <v>440324</v>
      </c>
      <c r="C80" s="361">
        <f>VLOOKUP(A80,'Open Int.'!$A$4:$O$161,3,FALSE)</f>
        <v>20894</v>
      </c>
      <c r="D80" s="362">
        <f t="shared" si="8"/>
        <v>0.04981522542498152</v>
      </c>
    </row>
    <row r="81" spans="1:4" ht="14.25" outlineLevel="1">
      <c r="A81" s="360" t="s">
        <v>320</v>
      </c>
      <c r="B81" s="361">
        <f>VLOOKUP(A81,'Open Int.'!$A$4:$O$161,2,FALSE)</f>
        <v>2737350</v>
      </c>
      <c r="C81" s="361">
        <f>VLOOKUP(A81,'Open Int.'!$A$4:$O$161,3,FALSE)</f>
        <v>169050</v>
      </c>
      <c r="D81" s="362">
        <f t="shared" si="8"/>
        <v>0.06582174979558462</v>
      </c>
    </row>
    <row r="82" spans="1:4" ht="14.25" outlineLevel="1">
      <c r="A82" s="360" t="s">
        <v>140</v>
      </c>
      <c r="B82" s="361">
        <f>VLOOKUP(A82,'Open Int.'!$A$4:$O$161,2,FALSE)</f>
        <v>468600</v>
      </c>
      <c r="C82" s="361">
        <f>VLOOKUP(A82,'Open Int.'!$A$4:$O$161,3,FALSE)</f>
        <v>300</v>
      </c>
      <c r="D82" s="362">
        <f t="shared" si="8"/>
        <v>0.0006406149903907751</v>
      </c>
    </row>
    <row r="83" spans="1:4" ht="14.25" outlineLevel="1">
      <c r="A83" s="360" t="s">
        <v>361</v>
      </c>
      <c r="B83" s="361">
        <f>VLOOKUP(A83,'Open Int.'!$A$4:$O$161,2,FALSE)</f>
        <v>3403750</v>
      </c>
      <c r="C83" s="361">
        <f>VLOOKUP(A83,'Open Int.'!$A$4:$O$161,3,FALSE)</f>
        <v>-31250</v>
      </c>
      <c r="D83" s="362">
        <f t="shared" si="8"/>
        <v>-0.009097525473071324</v>
      </c>
    </row>
    <row r="84" spans="1:4" ht="14.25" outlineLevel="1">
      <c r="A84" s="360" t="s">
        <v>362</v>
      </c>
      <c r="B84" s="361">
        <f>VLOOKUP(A84,'Open Int.'!$A$4:$O$161,2,FALSE)</f>
        <v>7757400</v>
      </c>
      <c r="C84" s="361">
        <f>VLOOKUP(A84,'Open Int.'!$A$4:$O$161,3,FALSE)</f>
        <v>37800</v>
      </c>
      <c r="D84" s="362">
        <f t="shared" si="8"/>
        <v>0.004896626768226333</v>
      </c>
    </row>
    <row r="85" spans="1:4" ht="14.25" outlineLevel="1">
      <c r="A85" s="360" t="s">
        <v>363</v>
      </c>
      <c r="B85" s="361">
        <f>VLOOKUP(A85,'Open Int.'!$A$4:$O$161,2,FALSE)</f>
        <v>794200</v>
      </c>
      <c r="C85" s="361">
        <f>VLOOKUP(A85,'Open Int.'!$A$4:$O$161,3,FALSE)</f>
        <v>26125</v>
      </c>
      <c r="D85" s="362">
        <f t="shared" si="8"/>
        <v>0.034013605442176874</v>
      </c>
    </row>
    <row r="86" spans="1:4" ht="14.25" outlineLevel="1">
      <c r="A86" s="360" t="s">
        <v>23</v>
      </c>
      <c r="B86" s="361">
        <f>VLOOKUP(A86,'Open Int.'!$A$4:$O$161,2,FALSE)</f>
        <v>3624000</v>
      </c>
      <c r="C86" s="361">
        <f>VLOOKUP(A86,'Open Int.'!$A$4:$O$161,3,FALSE)</f>
        <v>20000</v>
      </c>
      <c r="D86" s="362">
        <f t="shared" si="8"/>
        <v>0.005549389567147614</v>
      </c>
    </row>
    <row r="87" spans="1:4" ht="14.25" outlineLevel="1">
      <c r="A87" s="360" t="s">
        <v>181</v>
      </c>
      <c r="B87" s="361">
        <f>VLOOKUP(A87,'Open Int.'!$A$4:$O$161,2,FALSE)</f>
        <v>385900</v>
      </c>
      <c r="C87" s="361">
        <f>VLOOKUP(A87,'Open Int.'!$A$4:$O$161,3,FALSE)</f>
        <v>-10200</v>
      </c>
      <c r="D87" s="362">
        <f t="shared" si="8"/>
        <v>-0.02575107296137339</v>
      </c>
    </row>
    <row r="88" spans="1:4" ht="14.25" outlineLevel="1">
      <c r="A88" s="360" t="s">
        <v>364</v>
      </c>
      <c r="B88" s="361">
        <f>VLOOKUP(A88,'Open Int.'!$A$4:$O$161,2,FALSE)</f>
        <v>955125</v>
      </c>
      <c r="C88" s="361">
        <f>VLOOKUP(A88,'Open Int.'!$A$4:$O$161,3,FALSE)</f>
        <v>-8550</v>
      </c>
      <c r="D88" s="362">
        <f t="shared" si="8"/>
        <v>-0.00887228578099463</v>
      </c>
    </row>
    <row r="89" spans="1:4" ht="14.25" outlineLevel="1">
      <c r="A89" s="360" t="s">
        <v>365</v>
      </c>
      <c r="B89" s="361">
        <f>VLOOKUP(A89,'Open Int.'!$A$4:$O$161,2,FALSE)</f>
        <v>534000</v>
      </c>
      <c r="C89" s="361">
        <f>VLOOKUP(A89,'Open Int.'!$A$4:$O$161,3,FALSE)</f>
        <v>2400</v>
      </c>
      <c r="D89" s="362">
        <f t="shared" si="8"/>
        <v>0.004514672686230248</v>
      </c>
    </row>
    <row r="90" spans="1:4" ht="15" outlineLevel="1">
      <c r="A90" s="358" t="s">
        <v>259</v>
      </c>
      <c r="B90" s="358">
        <f>SUM(B91:B94)</f>
        <v>36458275</v>
      </c>
      <c r="C90" s="358">
        <f>SUM(C91:C94)</f>
        <v>-311350</v>
      </c>
      <c r="D90" s="363">
        <f aca="true" t="shared" si="9" ref="D90:D95">C90/(B90-C90)</f>
        <v>-0.00846758703685447</v>
      </c>
    </row>
    <row r="91" spans="1:4" ht="14.25">
      <c r="A91" s="360" t="s">
        <v>366</v>
      </c>
      <c r="B91" s="361">
        <f>VLOOKUP(A91,'Open Int.'!$A$4:$O$161,2,FALSE)</f>
        <v>7390100</v>
      </c>
      <c r="C91" s="361">
        <f>VLOOKUP(A91,'Open Int.'!$A$4:$O$161,3,FALSE)</f>
        <v>-13400</v>
      </c>
      <c r="D91" s="362">
        <f t="shared" si="9"/>
        <v>-0.0018099547511312218</v>
      </c>
    </row>
    <row r="92" spans="1:4" ht="14.25">
      <c r="A92" s="360" t="s">
        <v>314</v>
      </c>
      <c r="B92" s="361">
        <f>VLOOKUP(A92,'Open Int.'!$A$4:$O$161,2,FALSE)</f>
        <v>595500</v>
      </c>
      <c r="C92" s="361">
        <f>VLOOKUP(A92,'Open Int.'!$A$4:$O$161,3,FALSE)</f>
        <v>25500</v>
      </c>
      <c r="D92" s="362">
        <f t="shared" si="9"/>
        <v>0.04473684210526316</v>
      </c>
    </row>
    <row r="93" spans="1:4" ht="14.25" outlineLevel="1">
      <c r="A93" s="360" t="s">
        <v>367</v>
      </c>
      <c r="B93" s="361">
        <f>VLOOKUP(A93,'Open Int.'!$A$4:$O$161,2,FALSE)</f>
        <v>21985900</v>
      </c>
      <c r="C93" s="361">
        <f>VLOOKUP(A93,'Open Int.'!$A$4:$O$161,3,FALSE)</f>
        <v>-331100</v>
      </c>
      <c r="D93" s="362">
        <f t="shared" si="9"/>
        <v>-0.014836223506743738</v>
      </c>
    </row>
    <row r="94" spans="1:4" ht="14.25" outlineLevel="1">
      <c r="A94" s="360" t="s">
        <v>368</v>
      </c>
      <c r="B94" s="361">
        <f>VLOOKUP(A94,'Open Int.'!$A$4:$O$161,2,FALSE)</f>
        <v>6486775</v>
      </c>
      <c r="C94" s="361">
        <f>VLOOKUP(A94,'Open Int.'!$A$4:$O$161,3,FALSE)</f>
        <v>7650</v>
      </c>
      <c r="D94" s="362">
        <f t="shared" si="9"/>
        <v>0.0011807149885208264</v>
      </c>
    </row>
    <row r="95" spans="1:4" ht="15" outlineLevel="1">
      <c r="A95" s="358" t="s">
        <v>260</v>
      </c>
      <c r="B95" s="358">
        <f>SUM(B96:B108)</f>
        <v>126012800</v>
      </c>
      <c r="C95" s="358">
        <f>SUM(C96:C108)</f>
        <v>-566100</v>
      </c>
      <c r="D95" s="363">
        <f t="shared" si="9"/>
        <v>-0.004472309365936977</v>
      </c>
    </row>
    <row r="96" spans="1:4" ht="14.25">
      <c r="A96" s="360" t="s">
        <v>369</v>
      </c>
      <c r="B96" s="361">
        <f>VLOOKUP(A96,'Open Int.'!$A$4:$O$161,2,FALSE)</f>
        <v>3019500</v>
      </c>
      <c r="C96" s="361">
        <f>VLOOKUP(A96,'Open Int.'!$A$4:$O$161,3,FALSE)</f>
        <v>-265500</v>
      </c>
      <c r="D96" s="362">
        <f aca="true" t="shared" si="10" ref="D96:D108">C96/(B96-C96)</f>
        <v>-0.08082191780821918</v>
      </c>
    </row>
    <row r="97" spans="1:4" ht="14.25" outlineLevel="1">
      <c r="A97" s="360" t="s">
        <v>2</v>
      </c>
      <c r="B97" s="361">
        <f>VLOOKUP(A97,'Open Int.'!$A$4:$O$161,2,FALSE)</f>
        <v>1756700</v>
      </c>
      <c r="C97" s="361">
        <f>VLOOKUP(A97,'Open Int.'!$A$4:$O$161,3,FALSE)</f>
        <v>-114400</v>
      </c>
      <c r="D97" s="362">
        <f t="shared" si="10"/>
        <v>-0.06114050558495003</v>
      </c>
    </row>
    <row r="98" spans="1:4" ht="14.25" outlineLevel="1">
      <c r="A98" s="360" t="s">
        <v>391</v>
      </c>
      <c r="B98" s="361">
        <f>VLOOKUP(A98,'Open Int.'!$A$4:$O$161,2,FALSE)</f>
        <v>6325000</v>
      </c>
      <c r="C98" s="361">
        <f>VLOOKUP(A98,'Open Int.'!$A$4:$O$161,3,FALSE)</f>
        <v>95000</v>
      </c>
      <c r="D98" s="362">
        <f t="shared" si="10"/>
        <v>0.015248796147672551</v>
      </c>
    </row>
    <row r="99" spans="1:4" ht="14.25" outlineLevel="1">
      <c r="A99" s="360" t="s">
        <v>392</v>
      </c>
      <c r="B99" s="361">
        <f>VLOOKUP(A99,'Open Int.'!$A$4:$O$161,2,FALSE)</f>
        <v>100800</v>
      </c>
      <c r="C99" s="361">
        <f>VLOOKUP(A99,'Open Int.'!$A$4:$O$161,3,FALSE)</f>
        <v>5400</v>
      </c>
      <c r="D99" s="362">
        <f>C99/(B99-C99)</f>
        <v>0.05660377358490566</v>
      </c>
    </row>
    <row r="100" spans="1:4" ht="14.25" outlineLevel="1">
      <c r="A100" s="360" t="s">
        <v>370</v>
      </c>
      <c r="B100" s="361">
        <f>VLOOKUP(A100,'Open Int.'!$A$4:$O$161,2,FALSE)</f>
        <v>22193200</v>
      </c>
      <c r="C100" s="361">
        <f>VLOOKUP(A100,'Open Int.'!$A$4:$O$161,3,FALSE)</f>
        <v>-28250</v>
      </c>
      <c r="D100" s="362">
        <f t="shared" si="10"/>
        <v>-0.0012712941774726673</v>
      </c>
    </row>
    <row r="101" spans="1:4" ht="14.25" outlineLevel="1">
      <c r="A101" s="360" t="s">
        <v>89</v>
      </c>
      <c r="B101" s="361">
        <f>VLOOKUP(A101,'Open Int.'!$A$4:$O$161,2,FALSE)</f>
        <v>3775500</v>
      </c>
      <c r="C101" s="361">
        <f>VLOOKUP(A101,'Open Int.'!$A$4:$O$161,3,FALSE)</f>
        <v>72750</v>
      </c>
      <c r="D101" s="362">
        <f t="shared" si="10"/>
        <v>0.019647559246505974</v>
      </c>
    </row>
    <row r="102" spans="1:4" ht="14.25" outlineLevel="1">
      <c r="A102" s="360" t="s">
        <v>371</v>
      </c>
      <c r="B102" s="361">
        <f>VLOOKUP(A102,'Open Int.'!$A$4:$O$161,2,FALSE)</f>
        <v>3246100</v>
      </c>
      <c r="C102" s="361">
        <f>VLOOKUP(A102,'Open Int.'!$A$4:$O$161,3,FALSE)</f>
        <v>-197600</v>
      </c>
      <c r="D102" s="362">
        <f t="shared" si="10"/>
        <v>-0.05738014345035863</v>
      </c>
    </row>
    <row r="103" spans="1:4" ht="14.25" outlineLevel="1">
      <c r="A103" s="360" t="s">
        <v>36</v>
      </c>
      <c r="B103" s="361">
        <f>VLOOKUP(A103,'Open Int.'!$A$4:$O$161,2,FALSE)</f>
        <v>6312150</v>
      </c>
      <c r="C103" s="361">
        <f>VLOOKUP(A103,'Open Int.'!$A$4:$O$161,3,FALSE)</f>
        <v>101250</v>
      </c>
      <c r="D103" s="362">
        <f t="shared" si="10"/>
        <v>0.0163019852195334</v>
      </c>
    </row>
    <row r="104" spans="1:4" ht="14.25" outlineLevel="1">
      <c r="A104" s="360" t="s">
        <v>90</v>
      </c>
      <c r="B104" s="361">
        <f>VLOOKUP(A104,'Open Int.'!$A$4:$O$161,2,FALSE)</f>
        <v>1053600</v>
      </c>
      <c r="C104" s="361">
        <f>VLOOKUP(A104,'Open Int.'!$A$4:$O$161,3,FALSE)</f>
        <v>-79200</v>
      </c>
      <c r="D104" s="362">
        <f t="shared" si="10"/>
        <v>-0.06991525423728813</v>
      </c>
    </row>
    <row r="105" spans="1:4" ht="14.25" outlineLevel="1">
      <c r="A105" s="360" t="s">
        <v>35</v>
      </c>
      <c r="B105" s="361">
        <f>VLOOKUP(A105,'Open Int.'!$A$4:$O$161,2,FALSE)</f>
        <v>2411200</v>
      </c>
      <c r="C105" s="361">
        <f>VLOOKUP(A105,'Open Int.'!$A$4:$O$161,3,FALSE)</f>
        <v>96800</v>
      </c>
      <c r="D105" s="362">
        <f t="shared" si="10"/>
        <v>0.04182509505703422</v>
      </c>
    </row>
    <row r="106" spans="1:4" ht="14.25" outlineLevel="1">
      <c r="A106" s="360" t="s">
        <v>146</v>
      </c>
      <c r="B106" s="361">
        <f>VLOOKUP(A106,'Open Int.'!$A$4:$O$161,2,FALSE)</f>
        <v>9398400</v>
      </c>
      <c r="C106" s="361">
        <f>VLOOKUP(A106,'Open Int.'!$A$4:$O$161,3,FALSE)</f>
        <v>151300</v>
      </c>
      <c r="D106" s="362">
        <f t="shared" si="10"/>
        <v>0.016361886429258902</v>
      </c>
    </row>
    <row r="107" spans="1:4" ht="14.25" outlineLevel="1">
      <c r="A107" s="360" t="s">
        <v>261</v>
      </c>
      <c r="B107" s="361">
        <f>VLOOKUP(A107,'Open Int.'!$A$4:$O$161,2,FALSE)</f>
        <v>6700200</v>
      </c>
      <c r="C107" s="361">
        <f>VLOOKUP(A107,'Open Int.'!$A$4:$O$161,3,FALSE)</f>
        <v>269700</v>
      </c>
      <c r="D107" s="362">
        <f t="shared" si="10"/>
        <v>0.04194075110800093</v>
      </c>
    </row>
    <row r="108" spans="1:4" ht="14.25" outlineLevel="1">
      <c r="A108" s="360" t="s">
        <v>216</v>
      </c>
      <c r="B108" s="361">
        <f>VLOOKUP(A108,'Open Int.'!$A$4:$O$161,2,FALSE)</f>
        <v>59720450</v>
      </c>
      <c r="C108" s="361">
        <f>VLOOKUP(A108,'Open Int.'!$A$4:$O$161,3,FALSE)</f>
        <v>-673350</v>
      </c>
      <c r="D108" s="362">
        <f t="shared" si="10"/>
        <v>-0.011149323274905702</v>
      </c>
    </row>
    <row r="109" spans="1:4" ht="15" outlineLevel="1">
      <c r="A109" s="358" t="s">
        <v>262</v>
      </c>
      <c r="B109" s="358">
        <f>SUM(B110:B120)</f>
        <v>86680588</v>
      </c>
      <c r="C109" s="358">
        <f>SUM(C110:C120)</f>
        <v>2630732</v>
      </c>
      <c r="D109" s="363">
        <f>C109/(B109-C109)</f>
        <v>0.031299661001203856</v>
      </c>
    </row>
    <row r="110" spans="1:4" ht="14.25">
      <c r="A110" s="360" t="s">
        <v>5</v>
      </c>
      <c r="B110" s="361">
        <f>VLOOKUP(A110,'Open Int.'!$A$4:$O$161,2,FALSE)</f>
        <v>27293640</v>
      </c>
      <c r="C110" s="361">
        <f>VLOOKUP(A110,'Open Int.'!$A$4:$O$161,3,FALSE)</f>
        <v>-33495</v>
      </c>
      <c r="D110" s="362">
        <f aca="true" t="shared" si="11" ref="D110:D120">C110/(B110-C110)</f>
        <v>-0.001225704780248643</v>
      </c>
    </row>
    <row r="111" spans="1:4" ht="14.25" outlineLevel="1">
      <c r="A111" s="360" t="s">
        <v>372</v>
      </c>
      <c r="B111" s="361">
        <f>VLOOKUP(A111,'Open Int.'!$A$4:$O$161,2,FALSE)</f>
        <v>9048000</v>
      </c>
      <c r="C111" s="361">
        <f>VLOOKUP(A111,'Open Int.'!$A$4:$O$161,3,FALSE)</f>
        <v>244000</v>
      </c>
      <c r="D111" s="362">
        <f t="shared" si="11"/>
        <v>0.027714675147660156</v>
      </c>
    </row>
    <row r="112" spans="1:4" ht="14.25" outlineLevel="1">
      <c r="A112" s="360" t="s">
        <v>325</v>
      </c>
      <c r="B112" s="361">
        <f>VLOOKUP(A112,'Open Int.'!$A$4:$O$161,2,FALSE)</f>
        <v>1594800</v>
      </c>
      <c r="C112" s="361">
        <f>VLOOKUP(A112,'Open Int.'!$A$4:$O$161,3,FALSE)</f>
        <v>16650</v>
      </c>
      <c r="D112" s="362">
        <f t="shared" si="11"/>
        <v>0.010550327915597377</v>
      </c>
    </row>
    <row r="113" spans="1:4" ht="14.25" outlineLevel="1">
      <c r="A113" s="360" t="s">
        <v>318</v>
      </c>
      <c r="B113" s="361">
        <f>VLOOKUP(A113,'Open Int.'!$A$4:$O$161,2,FALSE)</f>
        <v>3309350</v>
      </c>
      <c r="C113" s="361">
        <f>VLOOKUP(A113,'Open Int.'!$A$4:$O$161,3,FALSE)</f>
        <v>-11550</v>
      </c>
      <c r="D113" s="362">
        <f t="shared" si="11"/>
        <v>-0.0034779728386883074</v>
      </c>
    </row>
    <row r="114" spans="1:4" ht="14.25" outlineLevel="1">
      <c r="A114" s="360" t="s">
        <v>373</v>
      </c>
      <c r="B114" s="361">
        <f>VLOOKUP(A114,'Open Int.'!$A$4:$O$161,2,FALSE)</f>
        <v>183875</v>
      </c>
      <c r="C114" s="361">
        <f>VLOOKUP(A114,'Open Int.'!$A$4:$O$161,3,FALSE)</f>
        <v>250</v>
      </c>
      <c r="D114" s="362">
        <f t="shared" si="11"/>
        <v>0.0013614703880190605</v>
      </c>
    </row>
    <row r="115" spans="1:4" ht="14.25" outlineLevel="1">
      <c r="A115" s="360" t="s">
        <v>374</v>
      </c>
      <c r="B115" s="361">
        <f>VLOOKUP(A115,'Open Int.'!$A$4:$O$161,2,FALSE)</f>
        <v>1650600</v>
      </c>
      <c r="C115" s="361">
        <f>VLOOKUP(A115,'Open Int.'!$A$4:$O$161,3,FALSE)</f>
        <v>17400</v>
      </c>
      <c r="D115" s="362">
        <f t="shared" si="11"/>
        <v>0.0106539309331374</v>
      </c>
    </row>
    <row r="116" spans="1:4" ht="14.25" outlineLevel="1">
      <c r="A116" s="360" t="s">
        <v>375</v>
      </c>
      <c r="B116" s="361">
        <f>VLOOKUP(A116,'Open Int.'!$A$4:$O$161,2,FALSE)</f>
        <v>2700200</v>
      </c>
      <c r="C116" s="361">
        <f>VLOOKUP(A116,'Open Int.'!$A$4:$O$161,3,FALSE)</f>
        <v>-17250</v>
      </c>
      <c r="D116" s="362">
        <f t="shared" si="11"/>
        <v>-0.006347862886161659</v>
      </c>
    </row>
    <row r="117" spans="1:4" ht="14.25" outlineLevel="1">
      <c r="A117" s="360" t="s">
        <v>376</v>
      </c>
      <c r="B117" s="361">
        <f>VLOOKUP(A117,'Open Int.'!$A$4:$O$161,2,FALSE)</f>
        <v>4737700</v>
      </c>
      <c r="C117" s="361">
        <f>VLOOKUP(A117,'Open Int.'!$A$4:$O$161,3,FALSE)</f>
        <v>194700</v>
      </c>
      <c r="D117" s="362">
        <f t="shared" si="11"/>
        <v>0.04285714285714286</v>
      </c>
    </row>
    <row r="118" spans="1:4" ht="14.25" outlineLevel="1">
      <c r="A118" s="360" t="s">
        <v>235</v>
      </c>
      <c r="B118" s="361">
        <f>VLOOKUP(A118,'Open Int.'!$A$4:$O$161,2,FALSE)</f>
        <v>22477500</v>
      </c>
      <c r="C118" s="361">
        <f>VLOOKUP(A118,'Open Int.'!$A$4:$O$161,3,FALSE)</f>
        <v>1755000</v>
      </c>
      <c r="D118" s="362">
        <f t="shared" si="11"/>
        <v>0.08469055374592833</v>
      </c>
    </row>
    <row r="119" spans="1:4" ht="14.25" outlineLevel="1">
      <c r="A119" s="360" t="s">
        <v>377</v>
      </c>
      <c r="B119" s="361">
        <f>VLOOKUP(A119,'Open Int.'!$A$4:$O$161,2,FALSE)</f>
        <v>3425598</v>
      </c>
      <c r="C119" s="361">
        <f>VLOOKUP(A119,'Open Int.'!$A$4:$O$161,3,FALSE)</f>
        <v>-31098</v>
      </c>
      <c r="D119" s="362">
        <f t="shared" si="11"/>
        <v>-0.008996452103395844</v>
      </c>
    </row>
    <row r="120" spans="1:4" ht="14.25" outlineLevel="1">
      <c r="A120" s="360" t="s">
        <v>378</v>
      </c>
      <c r="B120" s="361">
        <f>VLOOKUP(A120,'Open Int.'!$A$4:$O$161,2,FALSE)</f>
        <v>10259325</v>
      </c>
      <c r="C120" s="361">
        <f>VLOOKUP(A120,'Open Int.'!$A$4:$O$161,3,FALSE)</f>
        <v>496125</v>
      </c>
      <c r="D120" s="362">
        <f t="shared" si="11"/>
        <v>0.0508158185840708</v>
      </c>
    </row>
    <row r="121" spans="1:4" ht="15" outlineLevel="1">
      <c r="A121" s="358" t="s">
        <v>263</v>
      </c>
      <c r="B121" s="358">
        <f>SUM(B122:B124)</f>
        <v>6231375</v>
      </c>
      <c r="C121" s="358">
        <f>SUM(C122:C124)</f>
        <v>285750</v>
      </c>
      <c r="D121" s="363">
        <f>C121/(B121-C121)</f>
        <v>0.04806054872280038</v>
      </c>
    </row>
    <row r="122" spans="1:4" ht="14.25">
      <c r="A122" s="360" t="s">
        <v>171</v>
      </c>
      <c r="B122" s="361">
        <f>VLOOKUP(A122,'Open Int.'!$A$4:$O$161,2,FALSE)</f>
        <v>4008400</v>
      </c>
      <c r="C122" s="361">
        <f>VLOOKUP(A122,'Open Int.'!$A$4:$O$161,3,FALSE)</f>
        <v>316800</v>
      </c>
      <c r="D122" s="362">
        <f>C122/(B122-C122)</f>
        <v>0.08581644815256258</v>
      </c>
    </row>
    <row r="123" spans="1:4" ht="14.25" outlineLevel="1">
      <c r="A123" s="360" t="s">
        <v>379</v>
      </c>
      <c r="B123" s="361">
        <f>VLOOKUP(A123,'Open Int.'!$A$4:$O$161,2,FALSE)</f>
        <v>341375</v>
      </c>
      <c r="C123" s="361">
        <f>VLOOKUP(A123,'Open Int.'!$A$4:$O$161,3,FALSE)</f>
        <v>3250</v>
      </c>
      <c r="D123" s="362">
        <f>C123/(B123-C123)</f>
        <v>0.009611829944547136</v>
      </c>
    </row>
    <row r="124" spans="1:4" ht="14.25" outlineLevel="1">
      <c r="A124" s="360" t="s">
        <v>395</v>
      </c>
      <c r="B124" s="361">
        <f>VLOOKUP(A124,'Open Int.'!$A$4:$O$161,2,FALSE)</f>
        <v>1881600</v>
      </c>
      <c r="C124" s="361">
        <f>VLOOKUP(A124,'Open Int.'!$A$4:$O$161,3,FALSE)</f>
        <v>-34300</v>
      </c>
      <c r="D124" s="362">
        <f>C124/(B124-C124)</f>
        <v>-0.017902813299232736</v>
      </c>
    </row>
    <row r="125" spans="1:4" ht="15" outlineLevel="1">
      <c r="A125" s="358" t="s">
        <v>264</v>
      </c>
      <c r="B125" s="358">
        <f>SUM(B126:B132)</f>
        <v>36705975</v>
      </c>
      <c r="C125" s="358">
        <f>SUM(C126:C132)</f>
        <v>17850</v>
      </c>
      <c r="D125" s="363">
        <f>C125/(B125-C125)</f>
        <v>0.00048653344917463074</v>
      </c>
    </row>
    <row r="126" spans="1:4" ht="14.25">
      <c r="A126" s="360" t="s">
        <v>34</v>
      </c>
      <c r="B126" s="361">
        <f>VLOOKUP(A126,'Open Int.'!$A$4:$O$161,2,FALSE)</f>
        <v>640475</v>
      </c>
      <c r="C126" s="361">
        <f>VLOOKUP(A126,'Open Int.'!$A$4:$O$161,3,FALSE)</f>
        <v>67650</v>
      </c>
      <c r="D126" s="362">
        <f aca="true" t="shared" si="12" ref="D126:D132">C126/(B126-C126)</f>
        <v>0.11809889582333173</v>
      </c>
    </row>
    <row r="127" spans="1:4" ht="14.25" outlineLevel="1">
      <c r="A127" s="360" t="s">
        <v>1</v>
      </c>
      <c r="B127" s="361">
        <f>VLOOKUP(A127,'Open Int.'!$A$4:$O$161,2,FALSE)</f>
        <v>1219650</v>
      </c>
      <c r="C127" s="361">
        <f>VLOOKUP(A127,'Open Int.'!$A$4:$O$161,3,FALSE)</f>
        <v>50400</v>
      </c>
      <c r="D127" s="362">
        <f t="shared" si="12"/>
        <v>0.04310455420141116</v>
      </c>
    </row>
    <row r="128" spans="1:4" ht="14.25" outlineLevel="1">
      <c r="A128" s="360" t="s">
        <v>160</v>
      </c>
      <c r="B128" s="361">
        <f>VLOOKUP(A128,'Open Int.'!$A$4:$O$161,2,FALSE)</f>
        <v>2615250</v>
      </c>
      <c r="C128" s="361">
        <f>VLOOKUP(A128,'Open Int.'!$A$4:$O$161,3,FALSE)</f>
        <v>-59400</v>
      </c>
      <c r="D128" s="362">
        <f t="shared" si="12"/>
        <v>-0.022208513263417645</v>
      </c>
    </row>
    <row r="129" spans="1:4" ht="14.25" outlineLevel="1">
      <c r="A129" s="360" t="s">
        <v>98</v>
      </c>
      <c r="B129" s="361">
        <f>VLOOKUP(A129,'Open Int.'!$A$4:$O$161,2,FALSE)</f>
        <v>4074950</v>
      </c>
      <c r="C129" s="361">
        <f>VLOOKUP(A129,'Open Int.'!$A$4:$O$161,3,FALSE)</f>
        <v>-35750</v>
      </c>
      <c r="D129" s="362">
        <f t="shared" si="12"/>
        <v>-0.008696815627508696</v>
      </c>
    </row>
    <row r="130" spans="1:4" ht="14.25" outlineLevel="1">
      <c r="A130" s="360" t="s">
        <v>380</v>
      </c>
      <c r="B130" s="361">
        <f>VLOOKUP(A130,'Open Int.'!$A$4:$O$161,2,FALSE)</f>
        <v>25531250</v>
      </c>
      <c r="C130" s="361">
        <f>VLOOKUP(A130,'Open Int.'!$A$4:$O$161,3,FALSE)</f>
        <v>18750</v>
      </c>
      <c r="D130" s="362">
        <f t="shared" si="12"/>
        <v>0.0007349338559529642</v>
      </c>
    </row>
    <row r="131" spans="1:4" ht="14.25" outlineLevel="1">
      <c r="A131" s="360" t="s">
        <v>265</v>
      </c>
      <c r="B131" s="361">
        <f>VLOOKUP(A131,'Open Int.'!$A$4:$O$161,2,FALSE)</f>
        <v>1499600</v>
      </c>
      <c r="C131" s="361">
        <f>VLOOKUP(A131,'Open Int.'!$A$4:$O$161,3,FALSE)</f>
        <v>-27800</v>
      </c>
      <c r="D131" s="362">
        <f t="shared" si="12"/>
        <v>-0.018200864213696478</v>
      </c>
    </row>
    <row r="132" spans="1:4" ht="14.25" outlineLevel="1">
      <c r="A132" s="360" t="s">
        <v>307</v>
      </c>
      <c r="B132" s="361">
        <f>VLOOKUP(A132,'Open Int.'!$A$4:$O$161,2,FALSE)</f>
        <v>1124800</v>
      </c>
      <c r="C132" s="361">
        <f>VLOOKUP(A132,'Open Int.'!$A$4:$O$161,3,FALSE)</f>
        <v>4000</v>
      </c>
      <c r="D132" s="362">
        <f t="shared" si="12"/>
        <v>0.0035688793718772305</v>
      </c>
    </row>
    <row r="133" spans="1:4" ht="15" outlineLevel="1">
      <c r="A133" s="358" t="s">
        <v>266</v>
      </c>
      <c r="B133" s="358">
        <f>SUM(B134:B140)</f>
        <v>142653225</v>
      </c>
      <c r="C133" s="358">
        <f>SUM(C134:C140)</f>
        <v>437100</v>
      </c>
      <c r="D133" s="363">
        <f>C133/(B133-C133)</f>
        <v>0.0030734911389267566</v>
      </c>
    </row>
    <row r="134" spans="1:4" ht="14.25">
      <c r="A134" s="360" t="s">
        <v>381</v>
      </c>
      <c r="B134" s="361">
        <f>VLOOKUP(A134,'Open Int.'!$A$4:$O$161,2,FALSE)</f>
        <v>8365500</v>
      </c>
      <c r="C134" s="361">
        <f>VLOOKUP(A134,'Open Int.'!$A$4:$O$161,3,FALSE)</f>
        <v>-186500</v>
      </c>
      <c r="D134" s="362">
        <f>C134/(B134-C134)</f>
        <v>-0.02180776426566885</v>
      </c>
    </row>
    <row r="135" spans="1:4" ht="14.25" outlineLevel="1">
      <c r="A135" s="360" t="s">
        <v>8</v>
      </c>
      <c r="B135" s="361">
        <f>VLOOKUP(A135,'Open Int.'!$A$4:$O$161,2,FALSE)</f>
        <v>21126400</v>
      </c>
      <c r="C135" s="361">
        <f>VLOOKUP(A135,'Open Int.'!$A$4:$O$161,3,FALSE)</f>
        <v>-123200</v>
      </c>
      <c r="D135" s="362">
        <f aca="true" t="shared" si="13" ref="D135:D140">C135/(B135-C135)</f>
        <v>-0.0057977561930577515</v>
      </c>
    </row>
    <row r="136" spans="1:4" ht="14.25" outlineLevel="1">
      <c r="A136" s="375" t="s">
        <v>288</v>
      </c>
      <c r="B136" s="361">
        <f>VLOOKUP(A136,'Open Int.'!$A$4:$O$161,2,FALSE)</f>
        <v>7377000</v>
      </c>
      <c r="C136" s="361">
        <f>VLOOKUP(A136,'Open Int.'!$A$4:$O$161,3,FALSE)</f>
        <v>-238500</v>
      </c>
      <c r="D136" s="362">
        <f t="shared" si="13"/>
        <v>-0.03131770730746504</v>
      </c>
    </row>
    <row r="137" spans="1:4" ht="14.25" outlineLevel="1">
      <c r="A137" s="375" t="s">
        <v>301</v>
      </c>
      <c r="B137" s="361">
        <f>VLOOKUP(A137,'Open Int.'!$A$4:$O$161,2,FALSE)</f>
        <v>74414450</v>
      </c>
      <c r="C137" s="361">
        <f>VLOOKUP(A137,'Open Int.'!$A$4:$O$161,3,FALSE)</f>
        <v>83600</v>
      </c>
      <c r="D137" s="362">
        <f t="shared" si="13"/>
        <v>0.001124701251230142</v>
      </c>
    </row>
    <row r="138" spans="1:4" ht="14.25" outlineLevel="1">
      <c r="A138" s="360" t="s">
        <v>234</v>
      </c>
      <c r="B138" s="361">
        <f>VLOOKUP(A138,'Open Int.'!$A$4:$O$161,2,FALSE)</f>
        <v>13421100</v>
      </c>
      <c r="C138" s="361">
        <f>VLOOKUP(A138,'Open Int.'!$A$4:$O$161,3,FALSE)</f>
        <v>654500</v>
      </c>
      <c r="D138" s="362">
        <f t="shared" si="13"/>
        <v>0.05126658624849216</v>
      </c>
    </row>
    <row r="139" spans="1:4" ht="14.25" outlineLevel="1">
      <c r="A139" s="360" t="s">
        <v>398</v>
      </c>
      <c r="B139" s="361">
        <f>VLOOKUP(A139,'Open Int.'!$A$4:$O$161,2,FALSE)</f>
        <v>16672500</v>
      </c>
      <c r="C139" s="361">
        <f>VLOOKUP(A139,'Open Int.'!$A$4:$O$161,3,FALSE)</f>
        <v>243000</v>
      </c>
      <c r="D139" s="362">
        <f t="shared" si="13"/>
        <v>0.014790468364831553</v>
      </c>
    </row>
    <row r="140" spans="1:4" ht="14.25" outlineLevel="1">
      <c r="A140" s="360" t="s">
        <v>155</v>
      </c>
      <c r="B140" s="361">
        <f>VLOOKUP(A140,'Open Int.'!$A$4:$O$161,2,FALSE)</f>
        <v>1276275</v>
      </c>
      <c r="C140" s="361">
        <f>VLOOKUP(A140,'Open Int.'!$A$4:$O$161,3,FALSE)</f>
        <v>4200</v>
      </c>
      <c r="D140" s="362">
        <f t="shared" si="13"/>
        <v>0.0033016921172100704</v>
      </c>
    </row>
    <row r="141" spans="1:4" ht="15" outlineLevel="1">
      <c r="A141" s="358" t="s">
        <v>267</v>
      </c>
      <c r="B141" s="358">
        <f>SUM(B142:B146)</f>
        <v>47993000</v>
      </c>
      <c r="C141" s="358">
        <f>SUM(C142:C146)</f>
        <v>-2979750</v>
      </c>
      <c r="D141" s="363">
        <f aca="true" t="shared" si="14" ref="D141:D157">C141/(B141-C141)</f>
        <v>-0.058457705342560486</v>
      </c>
    </row>
    <row r="142" spans="1:4" ht="14.25">
      <c r="A142" s="360" t="s">
        <v>382</v>
      </c>
      <c r="B142" s="361">
        <f>VLOOKUP(A142,'Open Int.'!$A$4:$O$161,2,FALSE)</f>
        <v>6196200</v>
      </c>
      <c r="C142" s="361">
        <f>VLOOKUP(A142,'Open Int.'!$A$4:$O$161,3,FALSE)</f>
        <v>55200</v>
      </c>
      <c r="D142" s="362">
        <f t="shared" si="14"/>
        <v>0.008988764044943821</v>
      </c>
    </row>
    <row r="143" spans="1:4" ht="14.25">
      <c r="A143" s="360" t="s">
        <v>316</v>
      </c>
      <c r="B143" s="361">
        <f>VLOOKUP(A143,'Open Int.'!$A$4:$O$161,2,FALSE)</f>
        <v>2469600</v>
      </c>
      <c r="C143" s="361">
        <f>VLOOKUP(A143,'Open Int.'!$A$4:$O$161,3,FALSE)</f>
        <v>-1400</v>
      </c>
      <c r="D143" s="362">
        <f t="shared" si="14"/>
        <v>-0.0005665722379603399</v>
      </c>
    </row>
    <row r="144" spans="1:4" ht="14.25" outlineLevel="1">
      <c r="A144" s="360" t="s">
        <v>166</v>
      </c>
      <c r="B144" s="361">
        <f>VLOOKUP(A144,'Open Int.'!$A$4:$O$161,2,FALSE)</f>
        <v>3746500</v>
      </c>
      <c r="C144" s="361">
        <f>VLOOKUP(A144,'Open Int.'!$A$4:$O$161,3,FALSE)</f>
        <v>38350</v>
      </c>
      <c r="D144" s="362">
        <f t="shared" si="14"/>
        <v>0.010342084327764518</v>
      </c>
    </row>
    <row r="145" spans="1:4" ht="14.25" outlineLevel="1">
      <c r="A145" s="360" t="s">
        <v>383</v>
      </c>
      <c r="B145" s="361">
        <f>VLOOKUP(A145,'Open Int.'!$A$4:$O$161,2,FALSE)</f>
        <v>34174000</v>
      </c>
      <c r="C145" s="361">
        <f>VLOOKUP(A145,'Open Int.'!$A$4:$O$161,3,FALSE)</f>
        <v>-3080000</v>
      </c>
      <c r="D145" s="362">
        <f t="shared" si="14"/>
        <v>-0.08267568583239383</v>
      </c>
    </row>
    <row r="146" spans="1:4" ht="14.25" outlineLevel="1">
      <c r="A146" s="360" t="s">
        <v>384</v>
      </c>
      <c r="B146" s="361">
        <f>VLOOKUP(A146,'Open Int.'!$A$4:$O$161,2,FALSE)</f>
        <v>1406700</v>
      </c>
      <c r="C146" s="361">
        <f>VLOOKUP(A146,'Open Int.'!$A$4:$O$161,3,FALSE)</f>
        <v>8100</v>
      </c>
      <c r="D146" s="362">
        <f t="shared" si="14"/>
        <v>0.005791505791505791</v>
      </c>
    </row>
    <row r="147" spans="1:4" ht="15" outlineLevel="1">
      <c r="A147" s="358" t="s">
        <v>268</v>
      </c>
      <c r="B147" s="358">
        <f>SUM(B148:B153)</f>
        <v>113420025</v>
      </c>
      <c r="C147" s="358">
        <f>SUM(C148:C153)</f>
        <v>9489775</v>
      </c>
      <c r="D147" s="363">
        <f t="shared" si="14"/>
        <v>0.0913090750767943</v>
      </c>
    </row>
    <row r="148" spans="1:4" ht="14.25">
      <c r="A148" s="360" t="s">
        <v>4</v>
      </c>
      <c r="B148" s="361">
        <f>VLOOKUP(A148,'Open Int.'!$A$4:$O$161,2,FALSE)</f>
        <v>958200</v>
      </c>
      <c r="C148" s="361">
        <f>VLOOKUP(A148,'Open Int.'!$A$4:$O$161,3,FALSE)</f>
        <v>-14250</v>
      </c>
      <c r="D148" s="362">
        <f t="shared" si="14"/>
        <v>-0.01465370970229832</v>
      </c>
    </row>
    <row r="149" spans="1:4" ht="14.25" outlineLevel="1">
      <c r="A149" s="360" t="s">
        <v>184</v>
      </c>
      <c r="B149" s="361">
        <f>VLOOKUP(A149,'Open Int.'!$A$4:$O$161,2,FALSE)</f>
        <v>15873950</v>
      </c>
      <c r="C149" s="361">
        <f>VLOOKUP(A149,'Open Int.'!$A$4:$O$161,3,FALSE)</f>
        <v>-135700</v>
      </c>
      <c r="D149" s="362">
        <f t="shared" si="14"/>
        <v>-0.00847613782937166</v>
      </c>
    </row>
    <row r="150" spans="1:4" ht="14.25" outlineLevel="1">
      <c r="A150" s="360" t="s">
        <v>175</v>
      </c>
      <c r="B150" s="361">
        <f>VLOOKUP(A150,'Open Int.'!$A$4:$O$161,2,FALSE)</f>
        <v>81545625</v>
      </c>
      <c r="C150" s="361">
        <f>VLOOKUP(A150,'Open Int.'!$A$4:$O$161,3,FALSE)</f>
        <v>9457875</v>
      </c>
      <c r="D150" s="362">
        <f t="shared" si="14"/>
        <v>0.1311994756390649</v>
      </c>
    </row>
    <row r="151" spans="1:4" ht="14.25" outlineLevel="1">
      <c r="A151" s="360" t="s">
        <v>385</v>
      </c>
      <c r="B151" s="361">
        <f>VLOOKUP(A151,'Open Int.'!$A$4:$O$161,2,FALSE)</f>
        <v>2448000</v>
      </c>
      <c r="C151" s="361">
        <f>VLOOKUP(A151,'Open Int.'!$A$4:$O$161,3,FALSE)</f>
        <v>-10200</v>
      </c>
      <c r="D151" s="362">
        <f t="shared" si="14"/>
        <v>-0.004149377593360996</v>
      </c>
    </row>
    <row r="152" spans="1:4" ht="14.25" outlineLevel="1">
      <c r="A152" s="360" t="s">
        <v>393</v>
      </c>
      <c r="B152" s="361">
        <f>VLOOKUP(A152,'Open Int.'!$A$4:$O$161,2,FALSE)</f>
        <v>6703200</v>
      </c>
      <c r="C152" s="361">
        <f>VLOOKUP(A152,'Open Int.'!$A$4:$O$161,3,FALSE)</f>
        <v>-170400</v>
      </c>
      <c r="D152" s="362">
        <f t="shared" si="14"/>
        <v>-0.02479050279329609</v>
      </c>
    </row>
    <row r="153" spans="1:4" ht="14.25" outlineLevel="1">
      <c r="A153" s="360" t="s">
        <v>386</v>
      </c>
      <c r="B153" s="361">
        <f>VLOOKUP(A153,'Open Int.'!$A$4:$O$161,2,FALSE)</f>
        <v>5891050</v>
      </c>
      <c r="C153" s="361">
        <f>VLOOKUP(A153,'Open Int.'!$A$4:$O$161,3,FALSE)</f>
        <v>362450</v>
      </c>
      <c r="D153" s="362">
        <f t="shared" si="14"/>
        <v>0.06555909271786708</v>
      </c>
    </row>
    <row r="154" spans="1:4" ht="15" outlineLevel="1">
      <c r="A154" s="358" t="s">
        <v>312</v>
      </c>
      <c r="B154" s="358">
        <f>SUM(B155:B156)</f>
        <v>2596000</v>
      </c>
      <c r="C154" s="358">
        <f>SUM(C155:C156)</f>
        <v>455200</v>
      </c>
      <c r="D154" s="363">
        <f t="shared" si="14"/>
        <v>0.2126307922272048</v>
      </c>
    </row>
    <row r="155" spans="1:4" ht="14.25">
      <c r="A155" s="360" t="s">
        <v>37</v>
      </c>
      <c r="B155" s="361">
        <f>VLOOKUP(A155,'Open Int.'!$A$4:$O$161,2,FALSE)</f>
        <v>1912000</v>
      </c>
      <c r="C155" s="361">
        <f>VLOOKUP(A155,'Open Int.'!$A$4:$O$161,3,FALSE)</f>
        <v>433600</v>
      </c>
      <c r="D155" s="362">
        <f t="shared" si="14"/>
        <v>0.29329004329004327</v>
      </c>
    </row>
    <row r="156" spans="1:4" ht="14.25">
      <c r="A156" s="360" t="s">
        <v>271</v>
      </c>
      <c r="B156" s="361">
        <f>VLOOKUP(A156,'Open Int.'!$A$4:$O$161,2,FALSE)</f>
        <v>684000</v>
      </c>
      <c r="C156" s="361">
        <f>VLOOKUP(A156,'Open Int.'!$A$4:$O$161,3,FALSE)</f>
        <v>21600</v>
      </c>
      <c r="D156" s="362">
        <f t="shared" si="14"/>
        <v>0.03260869565217391</v>
      </c>
    </row>
    <row r="157" spans="1:4" ht="15">
      <c r="A157" s="358" t="s">
        <v>269</v>
      </c>
      <c r="B157" s="358">
        <f>SUM(B158:B167)</f>
        <v>23767600</v>
      </c>
      <c r="C157" s="358">
        <f>SUM(C158:C167)</f>
        <v>286900</v>
      </c>
      <c r="D157" s="363">
        <f t="shared" si="14"/>
        <v>0.01221854544370483</v>
      </c>
    </row>
    <row r="158" spans="1:4" ht="14.25">
      <c r="A158" s="360" t="s">
        <v>387</v>
      </c>
      <c r="B158" s="361">
        <f>VLOOKUP(A158,'Open Int.'!$A$4:$O$161,2,FALSE)</f>
        <v>5253500</v>
      </c>
      <c r="C158" s="361">
        <f>VLOOKUP(A158,'Open Int.'!$A$4:$O$161,3,FALSE)</f>
        <v>91000</v>
      </c>
      <c r="D158" s="362">
        <f aca="true" t="shared" si="15" ref="D158:D165">C158/(B158-C158)</f>
        <v>0.017627118644067796</v>
      </c>
    </row>
    <row r="159" spans="1:4" ht="14.25">
      <c r="A159" s="360" t="s">
        <v>328</v>
      </c>
      <c r="B159" s="361">
        <f>VLOOKUP(A159,'Open Int.'!$A$4:$O$161,2,FALSE)</f>
        <v>6091200</v>
      </c>
      <c r="C159" s="361">
        <f>VLOOKUP(A159,'Open Int.'!$A$4:$O$161,3,FALSE)</f>
        <v>61200</v>
      </c>
      <c r="D159" s="362">
        <f t="shared" si="15"/>
        <v>0.010149253731343283</v>
      </c>
    </row>
    <row r="160" spans="1:4" ht="14.25">
      <c r="A160" s="360" t="s">
        <v>315</v>
      </c>
      <c r="B160" s="361">
        <f>VLOOKUP(A160,'Open Int.'!$A$4:$O$161,2,FALSE)</f>
        <v>480000</v>
      </c>
      <c r="C160" s="361">
        <f>VLOOKUP(A160,'Open Int.'!$A$4:$O$161,3,FALSE)</f>
        <v>47000</v>
      </c>
      <c r="D160" s="362">
        <f t="shared" si="15"/>
        <v>0.10854503464203233</v>
      </c>
    </row>
    <row r="161" spans="1:4" ht="14.25">
      <c r="A161" s="360" t="s">
        <v>287</v>
      </c>
      <c r="B161" s="361">
        <f>VLOOKUP(A161,'Open Int.'!$A$4:$O$161,2,FALSE)</f>
        <v>1606000</v>
      </c>
      <c r="C161" s="361">
        <f>VLOOKUP(A161,'Open Int.'!$A$4:$O$161,3,FALSE)</f>
        <v>52000</v>
      </c>
      <c r="D161" s="362">
        <f t="shared" si="15"/>
        <v>0.03346203346203346</v>
      </c>
    </row>
    <row r="162" spans="1:4" ht="14.25">
      <c r="A162" s="360" t="s">
        <v>321</v>
      </c>
      <c r="B162" s="361">
        <f>VLOOKUP(A162,'Open Int.'!$A$4:$O$161,2,FALSE)</f>
        <v>418500</v>
      </c>
      <c r="C162" s="361">
        <f>VLOOKUP(A162,'Open Int.'!$A$4:$O$161,3,FALSE)</f>
        <v>-18500</v>
      </c>
      <c r="D162" s="362">
        <f t="shared" si="15"/>
        <v>-0.04233409610983982</v>
      </c>
    </row>
    <row r="163" spans="1:4" ht="14.25">
      <c r="A163" s="360" t="s">
        <v>317</v>
      </c>
      <c r="B163" s="361">
        <f>VLOOKUP(A163,'Open Int.'!$A$4:$O$161,2,FALSE)</f>
        <v>1148700</v>
      </c>
      <c r="C163" s="361">
        <f>VLOOKUP(A163,'Open Int.'!$A$4:$O$161,3,FALSE)</f>
        <v>69600</v>
      </c>
      <c r="D163" s="362">
        <f t="shared" si="15"/>
        <v>0.0644981929385599</v>
      </c>
    </row>
    <row r="164" spans="1:4" ht="14.25">
      <c r="A164" s="360" t="s">
        <v>323</v>
      </c>
      <c r="B164" s="361">
        <f>VLOOKUP(A164,'Open Int.'!$A$4:$O$161,2,FALSE)</f>
        <v>5396600</v>
      </c>
      <c r="C164" s="361">
        <f>VLOOKUP(A164,'Open Int.'!$A$4:$O$161,3,FALSE)</f>
        <v>-7700</v>
      </c>
      <c r="D164" s="362">
        <f t="shared" si="15"/>
        <v>-0.0014247913698351314</v>
      </c>
    </row>
    <row r="165" spans="1:4" ht="14.25">
      <c r="A165" s="360" t="s">
        <v>388</v>
      </c>
      <c r="B165" s="361">
        <f>VLOOKUP(A165,'Open Int.'!$A$4:$O$161,2,FALSE)</f>
        <v>1680000</v>
      </c>
      <c r="C165" s="361">
        <f>VLOOKUP(A165,'Open Int.'!$A$4:$O$161,3,FALSE)</f>
        <v>-5200</v>
      </c>
      <c r="D165" s="362">
        <f t="shared" si="15"/>
        <v>-0.0030856871587942084</v>
      </c>
    </row>
    <row r="166" spans="1:4" ht="14.25">
      <c r="A166" s="360" t="s">
        <v>405</v>
      </c>
      <c r="B166" s="361">
        <f>VLOOKUP(A166,'Open Int.'!$A$4:$O$161,2,FALSE)</f>
        <v>137000</v>
      </c>
      <c r="C166" s="361">
        <f>VLOOKUP(A166,'Open Int.'!$A$4:$O$161,3,FALSE)</f>
        <v>-2500</v>
      </c>
      <c r="D166" s="362">
        <f>C166/(B166-C166)</f>
        <v>-0.017921146953405017</v>
      </c>
    </row>
    <row r="167" spans="1:4" ht="14.25">
      <c r="A167" s="360" t="s">
        <v>313</v>
      </c>
      <c r="B167" s="361">
        <f>VLOOKUP(A167,'Open Int.'!$A$4:$O$161,2,FALSE)</f>
        <v>1556100</v>
      </c>
      <c r="C167" s="361">
        <f>VLOOKUP(A167,'Open Int.'!$A$4:$O$161,3,FALSE)</f>
        <v>0</v>
      </c>
      <c r="D167" s="362">
        <f>C167/(B167-C167)</f>
        <v>0</v>
      </c>
    </row>
    <row r="168" spans="1:4" ht="15">
      <c r="A168" s="358" t="s">
        <v>273</v>
      </c>
      <c r="B168" s="358">
        <f>SUM(B169:B175)</f>
        <v>30430950</v>
      </c>
      <c r="C168" s="358">
        <f>SUM(C169:C175)</f>
        <v>1690050</v>
      </c>
      <c r="D168" s="363">
        <f>C168/(B168-C168)</f>
        <v>0.05880296024132856</v>
      </c>
    </row>
    <row r="169" spans="1:4" ht="14.25">
      <c r="A169" s="360" t="s">
        <v>389</v>
      </c>
      <c r="B169" s="361">
        <f>VLOOKUP(A169,'Open Int.'!$A$4:$O$161,2,FALSE)</f>
        <v>7069000</v>
      </c>
      <c r="C169" s="361">
        <f>VLOOKUP(A169,'Open Int.'!$A$4:$O$161,3,FALSE)</f>
        <v>546500</v>
      </c>
      <c r="D169" s="362">
        <f aca="true" t="shared" si="16" ref="D169:D175">C169/(B169-C169)</f>
        <v>0.08378689152932157</v>
      </c>
    </row>
    <row r="170" spans="1:4" ht="14.25">
      <c r="A170" s="360" t="s">
        <v>390</v>
      </c>
      <c r="B170" s="361">
        <f>VLOOKUP(A170,'Open Int.'!$A$4:$O$161,2,FALSE)</f>
        <v>2794000</v>
      </c>
      <c r="C170" s="361">
        <f>VLOOKUP(A170,'Open Int.'!$A$4:$O$161,3,FALSE)</f>
        <v>112000</v>
      </c>
      <c r="D170" s="362">
        <f t="shared" si="16"/>
        <v>0.041759880686055184</v>
      </c>
    </row>
    <row r="171" spans="1:4" ht="14.25">
      <c r="A171" s="360" t="s">
        <v>272</v>
      </c>
      <c r="B171" s="361">
        <f>VLOOKUP(A171,'Open Int.'!$A$4:$O$161,2,FALSE)</f>
        <v>3498600</v>
      </c>
      <c r="C171" s="361">
        <f>VLOOKUP(A171,'Open Int.'!$A$4:$O$161,3,FALSE)</f>
        <v>164900</v>
      </c>
      <c r="D171" s="362">
        <f t="shared" si="16"/>
        <v>0.049464558898521166</v>
      </c>
    </row>
    <row r="172" spans="1:4" ht="14.25">
      <c r="A172" s="360" t="s">
        <v>322</v>
      </c>
      <c r="B172" s="361">
        <f>VLOOKUP(A172,'Open Int.'!$A$4:$O$161,2,FALSE)</f>
        <v>1970000</v>
      </c>
      <c r="C172" s="361">
        <f>VLOOKUP(A172,'Open Int.'!$A$4:$O$161,3,FALSE)</f>
        <v>-71000</v>
      </c>
      <c r="D172" s="362">
        <f t="shared" si="16"/>
        <v>-0.03478686918177364</v>
      </c>
    </row>
    <row r="173" spans="1:4" ht="14.25">
      <c r="A173" s="360" t="s">
        <v>290</v>
      </c>
      <c r="B173" s="361">
        <f>VLOOKUP(A173,'Open Int.'!$A$4:$O$161,2,FALSE)</f>
        <v>7658000</v>
      </c>
      <c r="C173" s="361">
        <f>VLOOKUP(A173,'Open Int.'!$A$4:$O$161,3,FALSE)</f>
        <v>432600</v>
      </c>
      <c r="D173" s="362">
        <f t="shared" si="16"/>
        <v>0.05987211780662662</v>
      </c>
    </row>
    <row r="174" spans="1:4" ht="14.25">
      <c r="A174" s="360" t="s">
        <v>274</v>
      </c>
      <c r="B174" s="361">
        <f>VLOOKUP(A174,'Open Int.'!$A$4:$O$161,2,FALSE)</f>
        <v>6757100</v>
      </c>
      <c r="C174" s="361">
        <f>VLOOKUP(A174,'Open Int.'!$A$4:$O$161,3,FALSE)</f>
        <v>496300</v>
      </c>
      <c r="D174" s="362">
        <f t="shared" si="16"/>
        <v>0.07927101967799642</v>
      </c>
    </row>
    <row r="175" spans="1:4" ht="14.25">
      <c r="A175" s="360" t="s">
        <v>276</v>
      </c>
      <c r="B175" s="361">
        <f>VLOOKUP(A175,'Open Int.'!$A$4:$O$161,2,FALSE)</f>
        <v>684250</v>
      </c>
      <c r="C175" s="361">
        <f>VLOOKUP(A175,'Open Int.'!$A$4:$O$161,3,FALSE)</f>
        <v>8750</v>
      </c>
      <c r="D175" s="362">
        <f t="shared" si="16"/>
        <v>0.012953367875647668</v>
      </c>
    </row>
    <row r="176" spans="1:4" ht="15">
      <c r="A176" s="358" t="s">
        <v>309</v>
      </c>
      <c r="B176" s="358">
        <f>SUM(B177:B180)</f>
        <v>23278800</v>
      </c>
      <c r="C176" s="358">
        <f>SUM(C177:C180)</f>
        <v>-1014300</v>
      </c>
      <c r="D176" s="363">
        <f aca="true" t="shared" si="17" ref="D176:D184">C176/(B176-C176)</f>
        <v>-0.041752596416266344</v>
      </c>
    </row>
    <row r="177" spans="1:4" ht="14.25">
      <c r="A177" s="360" t="s">
        <v>310</v>
      </c>
      <c r="B177" s="361">
        <f>VLOOKUP(A177,'Open Int.'!$A$4:$O$161,2,FALSE)</f>
        <v>7142100</v>
      </c>
      <c r="C177" s="361">
        <f>VLOOKUP(A177,'Open Int.'!$A$4:$O$161,3,FALSE)</f>
        <v>-533900</v>
      </c>
      <c r="D177" s="362">
        <f t="shared" si="17"/>
        <v>-0.06955445544554456</v>
      </c>
    </row>
    <row r="178" spans="1:4" ht="14.25">
      <c r="A178" s="360" t="s">
        <v>324</v>
      </c>
      <c r="B178" s="361">
        <f>VLOOKUP(A178,'Open Int.'!$A$4:$O$161,2,FALSE)</f>
        <v>700000</v>
      </c>
      <c r="C178" s="361">
        <f>VLOOKUP(A178,'Open Int.'!$A$4:$O$161,3,FALSE)</f>
        <v>-82000</v>
      </c>
      <c r="D178" s="362">
        <f t="shared" si="17"/>
        <v>-0.10485933503836317</v>
      </c>
    </row>
    <row r="179" spans="1:4" ht="14.25">
      <c r="A179" s="360" t="s">
        <v>326</v>
      </c>
      <c r="B179" s="361">
        <f>VLOOKUP(A179,'Open Int.'!$A$4:$O$161,2,FALSE)</f>
        <v>2918300</v>
      </c>
      <c r="C179" s="361">
        <f>VLOOKUP(A179,'Open Int.'!$A$4:$O$161,3,FALSE)</f>
        <v>0</v>
      </c>
      <c r="D179" s="362">
        <f>C179/(B179-C179)</f>
        <v>0</v>
      </c>
    </row>
    <row r="180" spans="1:4" ht="14.25">
      <c r="A180" s="360" t="s">
        <v>311</v>
      </c>
      <c r="B180" s="361">
        <f>VLOOKUP(A180,'Open Int.'!$A$4:$O$161,2,FALSE)</f>
        <v>12518400</v>
      </c>
      <c r="C180" s="361">
        <f>VLOOKUP(A180,'Open Int.'!$A$4:$O$161,3,FALSE)</f>
        <v>-398400</v>
      </c>
      <c r="D180" s="362">
        <f t="shared" si="17"/>
        <v>-0.030843552582683016</v>
      </c>
    </row>
    <row r="181" spans="1:4" ht="15">
      <c r="A181" s="358" t="s">
        <v>270</v>
      </c>
      <c r="B181" s="358">
        <f>SUM(B182:B184)</f>
        <v>34311250</v>
      </c>
      <c r="C181" s="358">
        <f>SUM(C182:C184)</f>
        <v>660150</v>
      </c>
      <c r="D181" s="363">
        <f t="shared" si="17"/>
        <v>0.019617486501184212</v>
      </c>
    </row>
    <row r="182" spans="1:4" ht="14.25">
      <c r="A182" s="360" t="s">
        <v>182</v>
      </c>
      <c r="B182" s="361">
        <f>VLOOKUP(A182,'Open Int.'!$A$4:$O$161,2,FALSE)</f>
        <v>140950</v>
      </c>
      <c r="C182" s="361">
        <f>VLOOKUP(A182,'Open Int.'!$A$4:$O$161,3,FALSE)</f>
        <v>14050</v>
      </c>
      <c r="D182" s="362">
        <f t="shared" si="17"/>
        <v>0.1107171000788022</v>
      </c>
    </row>
    <row r="183" spans="1:4" ht="14.25">
      <c r="A183" s="360" t="s">
        <v>74</v>
      </c>
      <c r="B183" s="361">
        <f>VLOOKUP(A183,'Open Int.'!$A$4:$O$161,2,FALSE)</f>
        <v>29200</v>
      </c>
      <c r="C183" s="361">
        <f>VLOOKUP(A183,'Open Int.'!$A$4:$O$161,3,FALSE)</f>
        <v>2450</v>
      </c>
      <c r="D183" s="362">
        <f t="shared" si="17"/>
        <v>0.09158878504672897</v>
      </c>
    </row>
    <row r="184" spans="1:4" ht="14.25">
      <c r="A184" s="360" t="s">
        <v>9</v>
      </c>
      <c r="B184" s="361">
        <f>VLOOKUP(A184,'Open Int.'!$A$4:$O$161,2,FALSE)</f>
        <v>34141100</v>
      </c>
      <c r="C184" s="361">
        <f>VLOOKUP(A184,'Open Int.'!$A$4:$O$161,3,FALSE)</f>
        <v>643650</v>
      </c>
      <c r="D184" s="362">
        <f t="shared" si="17"/>
        <v>0.0192148954621919</v>
      </c>
    </row>
  </sheetData>
  <mergeCells count="1">
    <mergeCell ref="A1:D1"/>
  </mergeCells>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C736"/>
  <sheetViews>
    <sheetView workbookViewId="0" topLeftCell="A1">
      <pane xSplit="1" ySplit="3" topLeftCell="B4" activePane="bottomRight" state="frozen"/>
      <selection pane="topLeft" activeCell="A1" sqref="A1"/>
      <selection pane="topRight" activeCell="B1" sqref="B1"/>
      <selection pane="bottomLeft" activeCell="A4" sqref="A4"/>
      <selection pane="bottomRight" activeCell="C252" sqref="C252"/>
    </sheetView>
  </sheetViews>
  <sheetFormatPr defaultColWidth="9.140625" defaultRowHeight="12.75"/>
  <cols>
    <col min="1" max="1" width="14.8515625" style="3" customWidth="1"/>
    <col min="2" max="2" width="11.57421875" style="6" customWidth="1"/>
    <col min="3" max="3" width="10.421875" style="6" customWidth="1"/>
    <col min="4" max="4" width="10.7109375" style="370" customWidth="1"/>
    <col min="5" max="5" width="10.57421875" style="6" bestFit="1" customWidth="1"/>
    <col min="6" max="6" width="9.8515625" style="6" customWidth="1"/>
    <col min="7" max="7" width="9.28125" style="368" bestFit="1" customWidth="1"/>
    <col min="8" max="8" width="10.57421875" style="6" bestFit="1" customWidth="1"/>
    <col min="9" max="9" width="8.7109375" style="6" customWidth="1"/>
    <col min="10" max="10" width="9.8515625" style="368" customWidth="1"/>
    <col min="11" max="11" width="12.7109375" style="6" customWidth="1"/>
    <col min="12" max="12" width="11.421875" style="6" customWidth="1"/>
    <col min="13" max="13" width="8.421875" style="368" customWidth="1"/>
    <col min="14" max="14" width="10.28125" style="3" customWidth="1"/>
    <col min="15" max="15" width="11.8515625" style="3" customWidth="1"/>
    <col min="16" max="16" width="11.140625" style="3" hidden="1" customWidth="1"/>
    <col min="17" max="17" width="14.140625" style="3" hidden="1" customWidth="1"/>
    <col min="18" max="18" width="12.00390625" style="3" hidden="1" customWidth="1"/>
    <col min="19" max="19" width="13.140625" style="3" hidden="1" customWidth="1"/>
    <col min="20" max="20" width="15.00390625" style="61" hidden="1" customWidth="1"/>
    <col min="21" max="21" width="12.140625" style="3" hidden="1" customWidth="1"/>
    <col min="22" max="22" width="10.8515625" style="3" hidden="1" customWidth="1"/>
    <col min="23" max="23" width="10.421875" style="3" hidden="1" customWidth="1"/>
    <col min="24" max="24" width="10.7109375" style="3" hidden="1" customWidth="1"/>
    <col min="25" max="25" width="9.7109375" style="3" hidden="1" customWidth="1"/>
    <col min="26" max="26" width="8.7109375" style="2" hidden="1" customWidth="1"/>
    <col min="27" max="27" width="9.140625" style="60" customWidth="1"/>
    <col min="28" max="16384" width="9.140625" style="3" customWidth="1"/>
  </cols>
  <sheetData>
    <row r="1" spans="1:27" s="64" customFormat="1" ht="23.25" customHeight="1" thickBot="1">
      <c r="A1" s="398" t="s">
        <v>53</v>
      </c>
      <c r="B1" s="398"/>
      <c r="C1" s="398"/>
      <c r="D1" s="399"/>
      <c r="E1" s="123"/>
      <c r="F1" s="123"/>
      <c r="G1" s="82"/>
      <c r="H1" s="123"/>
      <c r="I1" s="123"/>
      <c r="J1" s="82"/>
      <c r="K1" s="123"/>
      <c r="L1" s="123"/>
      <c r="M1" s="82"/>
      <c r="N1" s="81"/>
      <c r="O1" s="81" t="s">
        <v>115</v>
      </c>
      <c r="P1" s="52"/>
      <c r="Q1" s="52"/>
      <c r="R1" s="52"/>
      <c r="S1" s="52"/>
      <c r="T1" s="53"/>
      <c r="U1" s="52"/>
      <c r="V1" s="52"/>
      <c r="W1" s="52"/>
      <c r="X1" s="52"/>
      <c r="Y1" s="52"/>
      <c r="Z1" s="87"/>
      <c r="AA1" s="74" t="s">
        <v>115</v>
      </c>
    </row>
    <row r="2" spans="1:27" s="58" customFormat="1" ht="16.5" customHeight="1" thickBot="1">
      <c r="A2" s="192"/>
      <c r="B2" s="403" t="s">
        <v>10</v>
      </c>
      <c r="C2" s="404"/>
      <c r="D2" s="405"/>
      <c r="E2" s="401" t="s">
        <v>47</v>
      </c>
      <c r="F2" s="406"/>
      <c r="G2" s="385"/>
      <c r="H2" s="401" t="s">
        <v>48</v>
      </c>
      <c r="I2" s="406"/>
      <c r="J2" s="385"/>
      <c r="K2" s="401" t="s">
        <v>49</v>
      </c>
      <c r="L2" s="384"/>
      <c r="M2" s="407"/>
      <c r="N2" s="401" t="s">
        <v>51</v>
      </c>
      <c r="O2" s="402"/>
      <c r="P2" s="83"/>
      <c r="Q2" s="54"/>
      <c r="R2" s="400"/>
      <c r="S2" s="400"/>
      <c r="T2" s="55"/>
      <c r="U2" s="56"/>
      <c r="V2" s="56"/>
      <c r="W2" s="56"/>
      <c r="X2" s="56"/>
      <c r="Y2" s="85"/>
      <c r="Z2" s="396" t="s">
        <v>96</v>
      </c>
      <c r="AA2" s="75"/>
    </row>
    <row r="3" spans="1:27" s="58" customFormat="1" ht="15.75" thickBot="1">
      <c r="A3" s="101" t="s">
        <v>45</v>
      </c>
      <c r="B3" s="260" t="s">
        <v>41</v>
      </c>
      <c r="C3" s="261" t="s">
        <v>70</v>
      </c>
      <c r="D3" s="259" t="s">
        <v>46</v>
      </c>
      <c r="E3" s="260" t="s">
        <v>41</v>
      </c>
      <c r="F3" s="261" t="s">
        <v>70</v>
      </c>
      <c r="G3" s="278" t="s">
        <v>46</v>
      </c>
      <c r="H3" s="260" t="s">
        <v>41</v>
      </c>
      <c r="I3" s="261" t="s">
        <v>70</v>
      </c>
      <c r="J3" s="259" t="s">
        <v>46</v>
      </c>
      <c r="K3" s="260" t="s">
        <v>41</v>
      </c>
      <c r="L3" s="261" t="s">
        <v>70</v>
      </c>
      <c r="M3" s="259" t="s">
        <v>46</v>
      </c>
      <c r="N3" s="33" t="s">
        <v>41</v>
      </c>
      <c r="O3" s="279" t="s">
        <v>50</v>
      </c>
      <c r="P3" s="84" t="s">
        <v>95</v>
      </c>
      <c r="Q3" s="57" t="s">
        <v>217</v>
      </c>
      <c r="R3" s="46" t="s">
        <v>97</v>
      </c>
      <c r="S3" s="57" t="s">
        <v>54</v>
      </c>
      <c r="T3" s="80" t="s">
        <v>55</v>
      </c>
      <c r="U3" s="57" t="s">
        <v>56</v>
      </c>
      <c r="V3" s="57" t="s">
        <v>10</v>
      </c>
      <c r="W3" s="57" t="s">
        <v>63</v>
      </c>
      <c r="X3" s="57" t="s">
        <v>64</v>
      </c>
      <c r="Y3" s="86" t="s">
        <v>83</v>
      </c>
      <c r="Z3" s="397"/>
      <c r="AA3" s="75"/>
    </row>
    <row r="4" spans="1:28" s="58" customFormat="1" ht="15">
      <c r="A4" s="101" t="s">
        <v>182</v>
      </c>
      <c r="B4" s="280">
        <v>140950</v>
      </c>
      <c r="C4" s="281">
        <v>14050</v>
      </c>
      <c r="D4" s="262">
        <v>0.11</v>
      </c>
      <c r="E4" s="280">
        <v>50</v>
      </c>
      <c r="F4" s="282">
        <v>50</v>
      </c>
      <c r="G4" s="262">
        <v>0</v>
      </c>
      <c r="H4" s="280">
        <v>0</v>
      </c>
      <c r="I4" s="282">
        <v>0</v>
      </c>
      <c r="J4" s="262">
        <v>0</v>
      </c>
      <c r="K4" s="280">
        <v>141000</v>
      </c>
      <c r="L4" s="282">
        <v>14100</v>
      </c>
      <c r="M4" s="351">
        <v>0.11</v>
      </c>
      <c r="N4" s="112">
        <v>140450</v>
      </c>
      <c r="O4" s="173">
        <f>N4/K4</f>
        <v>0.9960992907801418</v>
      </c>
      <c r="P4" s="108">
        <f>Volume!K4</f>
        <v>5537</v>
      </c>
      <c r="Q4" s="69">
        <f>Volume!J4</f>
        <v>5638.55</v>
      </c>
      <c r="R4" s="236">
        <f>Q4*K4/10000000</f>
        <v>79.503555</v>
      </c>
      <c r="S4" s="103">
        <f>Q4*N4/10000000</f>
        <v>79.19343475</v>
      </c>
      <c r="T4" s="109">
        <f>K4-L4</f>
        <v>126900</v>
      </c>
      <c r="U4" s="103">
        <f>L4/T4*100</f>
        <v>11.11111111111111</v>
      </c>
      <c r="V4" s="103">
        <f>Q4*B4/10000000</f>
        <v>79.47536225</v>
      </c>
      <c r="W4" s="103">
        <f>Q4*E4/10000000</f>
        <v>0.02819275</v>
      </c>
      <c r="X4" s="103">
        <f>Q4*H4/10000000</f>
        <v>0</v>
      </c>
      <c r="Y4" s="103">
        <f>(T4*P4)/10000000</f>
        <v>70.26453</v>
      </c>
      <c r="Z4" s="236">
        <f>R4-Y4</f>
        <v>9.239025000000012</v>
      </c>
      <c r="AA4" s="78"/>
      <c r="AB4" s="77"/>
    </row>
    <row r="5" spans="1:28" s="58" customFormat="1" ht="15">
      <c r="A5" s="193" t="s">
        <v>74</v>
      </c>
      <c r="B5" s="164">
        <v>29200</v>
      </c>
      <c r="C5" s="162">
        <v>2450</v>
      </c>
      <c r="D5" s="170">
        <v>0.09</v>
      </c>
      <c r="E5" s="164">
        <v>0</v>
      </c>
      <c r="F5" s="112">
        <v>0</v>
      </c>
      <c r="G5" s="170">
        <v>0</v>
      </c>
      <c r="H5" s="164">
        <v>0</v>
      </c>
      <c r="I5" s="112">
        <v>0</v>
      </c>
      <c r="J5" s="170">
        <v>0</v>
      </c>
      <c r="K5" s="164">
        <v>29200</v>
      </c>
      <c r="L5" s="112">
        <v>2450</v>
      </c>
      <c r="M5" s="127">
        <v>0.09</v>
      </c>
      <c r="N5" s="112">
        <v>28900</v>
      </c>
      <c r="O5" s="173">
        <f aca="true" t="shared" si="0" ref="O5:O68">N5/K5</f>
        <v>0.9897260273972602</v>
      </c>
      <c r="P5" s="108">
        <f>Volume!K5</f>
        <v>5297.65</v>
      </c>
      <c r="Q5" s="69">
        <f>Volume!J5</f>
        <v>5257.55</v>
      </c>
      <c r="R5" s="237">
        <f aca="true" t="shared" si="1" ref="R5:R68">Q5*K5/10000000</f>
        <v>15.352046</v>
      </c>
      <c r="S5" s="103">
        <f aca="true" t="shared" si="2" ref="S5:S68">Q5*N5/10000000</f>
        <v>15.1943195</v>
      </c>
      <c r="T5" s="109">
        <f aca="true" t="shared" si="3" ref="T5:T68">K5-L5</f>
        <v>26750</v>
      </c>
      <c r="U5" s="103">
        <f aca="true" t="shared" si="4" ref="U5:U68">L5/T5*100</f>
        <v>9.158878504672897</v>
      </c>
      <c r="V5" s="103">
        <f aca="true" t="shared" si="5" ref="V5:V68">Q5*B5/10000000</f>
        <v>15.352046</v>
      </c>
      <c r="W5" s="103">
        <f aca="true" t="shared" si="6" ref="W5:W68">Q5*E5/10000000</f>
        <v>0</v>
      </c>
      <c r="X5" s="103">
        <f aca="true" t="shared" si="7" ref="X5:X68">Q5*H5/10000000</f>
        <v>0</v>
      </c>
      <c r="Y5" s="103">
        <f aca="true" t="shared" si="8" ref="Y5:Y68">(T5*P5)/10000000</f>
        <v>14.17121375</v>
      </c>
      <c r="Z5" s="237">
        <f aca="true" t="shared" si="9" ref="Z5:Z68">R5-Y5</f>
        <v>1.18083225</v>
      </c>
      <c r="AA5" s="78"/>
      <c r="AB5" s="77"/>
    </row>
    <row r="6" spans="1:28" s="58" customFormat="1" ht="15">
      <c r="A6" s="193" t="s">
        <v>9</v>
      </c>
      <c r="B6" s="164">
        <v>34141100</v>
      </c>
      <c r="C6" s="162">
        <v>643650</v>
      </c>
      <c r="D6" s="170">
        <v>0.02</v>
      </c>
      <c r="E6" s="164">
        <v>12724300</v>
      </c>
      <c r="F6" s="112">
        <v>875800</v>
      </c>
      <c r="G6" s="170">
        <v>0.07</v>
      </c>
      <c r="H6" s="164">
        <v>14372100</v>
      </c>
      <c r="I6" s="112">
        <v>410650</v>
      </c>
      <c r="J6" s="170">
        <v>0.03</v>
      </c>
      <c r="K6" s="164">
        <v>61237500</v>
      </c>
      <c r="L6" s="112">
        <v>1930100</v>
      </c>
      <c r="M6" s="127">
        <v>0.03</v>
      </c>
      <c r="N6" s="112">
        <v>57911950</v>
      </c>
      <c r="O6" s="173">
        <f t="shared" si="0"/>
        <v>0.9456942233108798</v>
      </c>
      <c r="P6" s="108">
        <f>Volume!K6</f>
        <v>4077</v>
      </c>
      <c r="Q6" s="69">
        <f>Volume!J6</f>
        <v>4079.3</v>
      </c>
      <c r="R6" s="237">
        <f t="shared" si="1"/>
        <v>24980.613375</v>
      </c>
      <c r="S6" s="103">
        <f t="shared" si="2"/>
        <v>23624.0217635</v>
      </c>
      <c r="T6" s="109">
        <f t="shared" si="3"/>
        <v>59307400</v>
      </c>
      <c r="U6" s="103">
        <f t="shared" si="4"/>
        <v>3.254399956835066</v>
      </c>
      <c r="V6" s="103">
        <f t="shared" si="5"/>
        <v>13927.178923</v>
      </c>
      <c r="W6" s="103">
        <f t="shared" si="6"/>
        <v>5190.623699</v>
      </c>
      <c r="X6" s="103">
        <f t="shared" si="7"/>
        <v>5862.810753</v>
      </c>
      <c r="Y6" s="103">
        <f t="shared" si="8"/>
        <v>24179.62698</v>
      </c>
      <c r="Z6" s="237">
        <f t="shared" si="9"/>
        <v>800.9863949999999</v>
      </c>
      <c r="AA6" s="78"/>
      <c r="AB6" s="77"/>
    </row>
    <row r="7" spans="1:28" s="7" customFormat="1" ht="15">
      <c r="A7" s="193" t="s">
        <v>279</v>
      </c>
      <c r="B7" s="164">
        <v>567000</v>
      </c>
      <c r="C7" s="162">
        <v>40000</v>
      </c>
      <c r="D7" s="170">
        <v>0.08</v>
      </c>
      <c r="E7" s="164">
        <v>200</v>
      </c>
      <c r="F7" s="112">
        <v>0</v>
      </c>
      <c r="G7" s="170">
        <v>0</v>
      </c>
      <c r="H7" s="164">
        <v>0</v>
      </c>
      <c r="I7" s="112">
        <v>0</v>
      </c>
      <c r="J7" s="170">
        <v>0</v>
      </c>
      <c r="K7" s="164">
        <v>567200</v>
      </c>
      <c r="L7" s="112">
        <v>40000</v>
      </c>
      <c r="M7" s="127">
        <v>0.08</v>
      </c>
      <c r="N7" s="112">
        <v>563800</v>
      </c>
      <c r="O7" s="173">
        <f t="shared" si="0"/>
        <v>0.9940056417489421</v>
      </c>
      <c r="P7" s="108">
        <f>Volume!K7</f>
        <v>2442.6</v>
      </c>
      <c r="Q7" s="69">
        <f>Volume!J7</f>
        <v>2408</v>
      </c>
      <c r="R7" s="237">
        <f t="shared" si="1"/>
        <v>136.58176</v>
      </c>
      <c r="S7" s="103">
        <f t="shared" si="2"/>
        <v>135.76304</v>
      </c>
      <c r="T7" s="109">
        <f t="shared" si="3"/>
        <v>527200</v>
      </c>
      <c r="U7" s="103">
        <f t="shared" si="4"/>
        <v>7.587253414264036</v>
      </c>
      <c r="V7" s="103">
        <f t="shared" si="5"/>
        <v>136.5336</v>
      </c>
      <c r="W7" s="103">
        <f t="shared" si="6"/>
        <v>0.04816</v>
      </c>
      <c r="X7" s="103">
        <f t="shared" si="7"/>
        <v>0</v>
      </c>
      <c r="Y7" s="103">
        <f t="shared" si="8"/>
        <v>128.773872</v>
      </c>
      <c r="Z7" s="237">
        <f t="shared" si="9"/>
        <v>7.807887999999991</v>
      </c>
      <c r="AB7" s="77"/>
    </row>
    <row r="8" spans="1:28" s="58" customFormat="1" ht="15">
      <c r="A8" s="193" t="s">
        <v>134</v>
      </c>
      <c r="B8" s="164">
        <v>239300</v>
      </c>
      <c r="C8" s="162">
        <v>-4700</v>
      </c>
      <c r="D8" s="170">
        <v>-0.02</v>
      </c>
      <c r="E8" s="164">
        <v>0</v>
      </c>
      <c r="F8" s="112">
        <v>0</v>
      </c>
      <c r="G8" s="170">
        <v>0</v>
      </c>
      <c r="H8" s="164">
        <v>400</v>
      </c>
      <c r="I8" s="112">
        <v>0</v>
      </c>
      <c r="J8" s="170">
        <v>0</v>
      </c>
      <c r="K8" s="164">
        <v>239700</v>
      </c>
      <c r="L8" s="112">
        <v>-4700</v>
      </c>
      <c r="M8" s="127">
        <v>-0.02</v>
      </c>
      <c r="N8" s="112">
        <v>238800</v>
      </c>
      <c r="O8" s="173">
        <f t="shared" si="0"/>
        <v>0.9962453066332916</v>
      </c>
      <c r="P8" s="108">
        <f>Volume!K8</f>
        <v>4202.9</v>
      </c>
      <c r="Q8" s="69">
        <f>Volume!J8</f>
        <v>4182.35</v>
      </c>
      <c r="R8" s="237">
        <f t="shared" si="1"/>
        <v>100.25092950000001</v>
      </c>
      <c r="S8" s="103">
        <f t="shared" si="2"/>
        <v>99.87451800000001</v>
      </c>
      <c r="T8" s="109">
        <f t="shared" si="3"/>
        <v>244400</v>
      </c>
      <c r="U8" s="103">
        <f t="shared" si="4"/>
        <v>-1.9230769230769231</v>
      </c>
      <c r="V8" s="103">
        <f t="shared" si="5"/>
        <v>100.08363550000001</v>
      </c>
      <c r="W8" s="103">
        <f t="shared" si="6"/>
        <v>0</v>
      </c>
      <c r="X8" s="103">
        <f t="shared" si="7"/>
        <v>0.16729400000000003</v>
      </c>
      <c r="Y8" s="103">
        <f t="shared" si="8"/>
        <v>102.718876</v>
      </c>
      <c r="Z8" s="237">
        <f t="shared" si="9"/>
        <v>-2.4679464999999823</v>
      </c>
      <c r="AA8" s="78"/>
      <c r="AB8" s="77"/>
    </row>
    <row r="9" spans="1:28" s="7" customFormat="1" ht="15">
      <c r="A9" s="193" t="s">
        <v>0</v>
      </c>
      <c r="B9" s="164">
        <v>1970250</v>
      </c>
      <c r="C9" s="163">
        <v>42000</v>
      </c>
      <c r="D9" s="170">
        <v>0.02</v>
      </c>
      <c r="E9" s="164">
        <v>118500</v>
      </c>
      <c r="F9" s="112">
        <v>0</v>
      </c>
      <c r="G9" s="170">
        <v>0</v>
      </c>
      <c r="H9" s="164">
        <v>40125</v>
      </c>
      <c r="I9" s="112">
        <v>3000</v>
      </c>
      <c r="J9" s="170">
        <v>0.08</v>
      </c>
      <c r="K9" s="164">
        <v>2128875</v>
      </c>
      <c r="L9" s="112">
        <v>45000</v>
      </c>
      <c r="M9" s="127">
        <v>0.02</v>
      </c>
      <c r="N9" s="112">
        <v>2097375</v>
      </c>
      <c r="O9" s="173">
        <f t="shared" si="0"/>
        <v>0.9852034525277436</v>
      </c>
      <c r="P9" s="108">
        <f>Volume!K9</f>
        <v>886.05</v>
      </c>
      <c r="Q9" s="69">
        <f>Volume!J9</f>
        <v>874.5</v>
      </c>
      <c r="R9" s="237">
        <f t="shared" si="1"/>
        <v>186.17011875</v>
      </c>
      <c r="S9" s="103">
        <f t="shared" si="2"/>
        <v>183.41544375</v>
      </c>
      <c r="T9" s="109">
        <f t="shared" si="3"/>
        <v>2083875</v>
      </c>
      <c r="U9" s="103">
        <f t="shared" si="4"/>
        <v>2.1594385459780456</v>
      </c>
      <c r="V9" s="103">
        <f t="shared" si="5"/>
        <v>172.2983625</v>
      </c>
      <c r="W9" s="103">
        <f t="shared" si="6"/>
        <v>10.362825</v>
      </c>
      <c r="X9" s="103">
        <f t="shared" si="7"/>
        <v>3.50893125</v>
      </c>
      <c r="Y9" s="103">
        <f t="shared" si="8"/>
        <v>184.641744375</v>
      </c>
      <c r="Z9" s="237">
        <f t="shared" si="9"/>
        <v>1.5283743749999985</v>
      </c>
      <c r="AB9" s="77"/>
    </row>
    <row r="10" spans="1:28" s="7" customFormat="1" ht="15">
      <c r="A10" s="193" t="s">
        <v>135</v>
      </c>
      <c r="B10" s="283">
        <v>2587200</v>
      </c>
      <c r="C10" s="163">
        <v>29400</v>
      </c>
      <c r="D10" s="171">
        <v>0.01</v>
      </c>
      <c r="E10" s="172">
        <v>306250</v>
      </c>
      <c r="F10" s="167">
        <v>44100</v>
      </c>
      <c r="G10" s="171">
        <v>0.17</v>
      </c>
      <c r="H10" s="165">
        <v>0</v>
      </c>
      <c r="I10" s="168">
        <v>0</v>
      </c>
      <c r="J10" s="171">
        <v>0</v>
      </c>
      <c r="K10" s="164">
        <v>2893450</v>
      </c>
      <c r="L10" s="112">
        <v>73500</v>
      </c>
      <c r="M10" s="352">
        <v>0.03</v>
      </c>
      <c r="N10" s="112">
        <v>2761150</v>
      </c>
      <c r="O10" s="173">
        <f t="shared" si="0"/>
        <v>0.9542760372565622</v>
      </c>
      <c r="P10" s="108">
        <f>Volume!K10</f>
        <v>77.1</v>
      </c>
      <c r="Q10" s="69">
        <f>Volume!J10</f>
        <v>76.45</v>
      </c>
      <c r="R10" s="237">
        <f t="shared" si="1"/>
        <v>22.12042525</v>
      </c>
      <c r="S10" s="103">
        <f t="shared" si="2"/>
        <v>21.10899175</v>
      </c>
      <c r="T10" s="109">
        <f t="shared" si="3"/>
        <v>2819950</v>
      </c>
      <c r="U10" s="103">
        <f t="shared" si="4"/>
        <v>2.6064291920069502</v>
      </c>
      <c r="V10" s="103">
        <f t="shared" si="5"/>
        <v>19.779144</v>
      </c>
      <c r="W10" s="103">
        <f t="shared" si="6"/>
        <v>2.34128125</v>
      </c>
      <c r="X10" s="103">
        <f t="shared" si="7"/>
        <v>0</v>
      </c>
      <c r="Y10" s="103">
        <f t="shared" si="8"/>
        <v>21.741814499999997</v>
      </c>
      <c r="Z10" s="237">
        <f t="shared" si="9"/>
        <v>0.37861075000000355</v>
      </c>
      <c r="AB10" s="77"/>
    </row>
    <row r="11" spans="1:28" s="58" customFormat="1" ht="15">
      <c r="A11" s="193" t="s">
        <v>174</v>
      </c>
      <c r="B11" s="164">
        <v>7390100</v>
      </c>
      <c r="C11" s="162">
        <v>-13400</v>
      </c>
      <c r="D11" s="170">
        <v>0</v>
      </c>
      <c r="E11" s="164">
        <v>643200</v>
      </c>
      <c r="F11" s="112">
        <v>13400</v>
      </c>
      <c r="G11" s="170">
        <v>0.02</v>
      </c>
      <c r="H11" s="164">
        <v>16750</v>
      </c>
      <c r="I11" s="112">
        <v>0</v>
      </c>
      <c r="J11" s="170">
        <v>0</v>
      </c>
      <c r="K11" s="164">
        <v>8050050</v>
      </c>
      <c r="L11" s="112">
        <v>0</v>
      </c>
      <c r="M11" s="127">
        <v>0</v>
      </c>
      <c r="N11" s="112">
        <v>7993100</v>
      </c>
      <c r="O11" s="173">
        <f t="shared" si="0"/>
        <v>0.9929255097794424</v>
      </c>
      <c r="P11" s="108">
        <f>Volume!K11</f>
        <v>64.7</v>
      </c>
      <c r="Q11" s="69">
        <f>Volume!J11</f>
        <v>64.85</v>
      </c>
      <c r="R11" s="237">
        <f t="shared" si="1"/>
        <v>52.20457424999999</v>
      </c>
      <c r="S11" s="103">
        <f t="shared" si="2"/>
        <v>51.83525349999999</v>
      </c>
      <c r="T11" s="109">
        <f t="shared" si="3"/>
        <v>8050050</v>
      </c>
      <c r="U11" s="103">
        <f t="shared" si="4"/>
        <v>0</v>
      </c>
      <c r="V11" s="103">
        <f t="shared" si="5"/>
        <v>47.924798499999994</v>
      </c>
      <c r="W11" s="103">
        <f t="shared" si="6"/>
        <v>4.171152</v>
      </c>
      <c r="X11" s="103">
        <f t="shared" si="7"/>
        <v>0.10862375</v>
      </c>
      <c r="Y11" s="103">
        <f t="shared" si="8"/>
        <v>52.0838235</v>
      </c>
      <c r="Z11" s="237">
        <f t="shared" si="9"/>
        <v>0.12075074999999202</v>
      </c>
      <c r="AA11" s="78"/>
      <c r="AB11" s="77"/>
    </row>
    <row r="12" spans="1:28" s="58" customFormat="1" ht="15">
      <c r="A12" s="193" t="s">
        <v>280</v>
      </c>
      <c r="B12" s="164">
        <v>1096200</v>
      </c>
      <c r="C12" s="162">
        <v>0</v>
      </c>
      <c r="D12" s="170">
        <v>0</v>
      </c>
      <c r="E12" s="164">
        <v>0</v>
      </c>
      <c r="F12" s="112">
        <v>0</v>
      </c>
      <c r="G12" s="170">
        <v>0</v>
      </c>
      <c r="H12" s="164">
        <v>0</v>
      </c>
      <c r="I12" s="112">
        <v>0</v>
      </c>
      <c r="J12" s="170">
        <v>0</v>
      </c>
      <c r="K12" s="164">
        <v>1096200</v>
      </c>
      <c r="L12" s="112">
        <v>0</v>
      </c>
      <c r="M12" s="127">
        <v>0</v>
      </c>
      <c r="N12" s="112">
        <v>1088400</v>
      </c>
      <c r="O12" s="173">
        <f t="shared" si="0"/>
        <v>0.9928845101258894</v>
      </c>
      <c r="P12" s="108">
        <f>Volume!K12</f>
        <v>387</v>
      </c>
      <c r="Q12" s="69">
        <f>Volume!J12</f>
        <v>385</v>
      </c>
      <c r="R12" s="237">
        <f t="shared" si="1"/>
        <v>42.2037</v>
      </c>
      <c r="S12" s="103">
        <f t="shared" si="2"/>
        <v>41.9034</v>
      </c>
      <c r="T12" s="109">
        <f t="shared" si="3"/>
        <v>1096200</v>
      </c>
      <c r="U12" s="103">
        <f t="shared" si="4"/>
        <v>0</v>
      </c>
      <c r="V12" s="103">
        <f t="shared" si="5"/>
        <v>42.2037</v>
      </c>
      <c r="W12" s="103">
        <f t="shared" si="6"/>
        <v>0</v>
      </c>
      <c r="X12" s="103">
        <f t="shared" si="7"/>
        <v>0</v>
      </c>
      <c r="Y12" s="103">
        <f t="shared" si="8"/>
        <v>42.42294</v>
      </c>
      <c r="Z12" s="237">
        <f t="shared" si="9"/>
        <v>-0.2192399999999992</v>
      </c>
      <c r="AA12" s="78"/>
      <c r="AB12" s="77"/>
    </row>
    <row r="13" spans="1:28" s="7" customFormat="1" ht="15">
      <c r="A13" s="193" t="s">
        <v>75</v>
      </c>
      <c r="B13" s="164">
        <v>2700200</v>
      </c>
      <c r="C13" s="162">
        <v>87400</v>
      </c>
      <c r="D13" s="170">
        <v>0.03</v>
      </c>
      <c r="E13" s="164">
        <v>71300</v>
      </c>
      <c r="F13" s="112">
        <v>6900</v>
      </c>
      <c r="G13" s="170">
        <v>0.11</v>
      </c>
      <c r="H13" s="164">
        <v>2300</v>
      </c>
      <c r="I13" s="112">
        <v>0</v>
      </c>
      <c r="J13" s="170">
        <v>0</v>
      </c>
      <c r="K13" s="164">
        <v>2773800</v>
      </c>
      <c r="L13" s="112">
        <v>94300</v>
      </c>
      <c r="M13" s="127">
        <v>0.04</v>
      </c>
      <c r="N13" s="112">
        <v>2741600</v>
      </c>
      <c r="O13" s="173">
        <f t="shared" si="0"/>
        <v>0.988391376451078</v>
      </c>
      <c r="P13" s="108">
        <f>Volume!K13</f>
        <v>80.75</v>
      </c>
      <c r="Q13" s="69">
        <f>Volume!J13</f>
        <v>82.1</v>
      </c>
      <c r="R13" s="237">
        <f t="shared" si="1"/>
        <v>22.772897999999998</v>
      </c>
      <c r="S13" s="103">
        <f t="shared" si="2"/>
        <v>22.508535999999996</v>
      </c>
      <c r="T13" s="109">
        <f t="shared" si="3"/>
        <v>2679500</v>
      </c>
      <c r="U13" s="103">
        <f t="shared" si="4"/>
        <v>3.51931330472103</v>
      </c>
      <c r="V13" s="103">
        <f t="shared" si="5"/>
        <v>22.168642</v>
      </c>
      <c r="W13" s="103">
        <f t="shared" si="6"/>
        <v>0.585373</v>
      </c>
      <c r="X13" s="103">
        <f t="shared" si="7"/>
        <v>0.018883</v>
      </c>
      <c r="Y13" s="103">
        <f t="shared" si="8"/>
        <v>21.6369625</v>
      </c>
      <c r="Z13" s="237">
        <f t="shared" si="9"/>
        <v>1.1359354999999987</v>
      </c>
      <c r="AB13" s="77"/>
    </row>
    <row r="14" spans="1:28" s="7" customFormat="1" ht="15">
      <c r="A14" s="193" t="s">
        <v>88</v>
      </c>
      <c r="B14" s="283">
        <v>21985900</v>
      </c>
      <c r="C14" s="163">
        <v>-331100</v>
      </c>
      <c r="D14" s="171">
        <v>-0.01</v>
      </c>
      <c r="E14" s="172">
        <v>2498300</v>
      </c>
      <c r="F14" s="167">
        <v>-47300</v>
      </c>
      <c r="G14" s="171">
        <v>-0.02</v>
      </c>
      <c r="H14" s="165">
        <v>249400</v>
      </c>
      <c r="I14" s="168">
        <v>-8600</v>
      </c>
      <c r="J14" s="171">
        <v>-0.03</v>
      </c>
      <c r="K14" s="164">
        <v>24733600</v>
      </c>
      <c r="L14" s="112">
        <v>-387000</v>
      </c>
      <c r="M14" s="352">
        <v>-0.02</v>
      </c>
      <c r="N14" s="112">
        <v>24540100</v>
      </c>
      <c r="O14" s="173">
        <f t="shared" si="0"/>
        <v>0.9921766342141863</v>
      </c>
      <c r="P14" s="108">
        <f>Volume!K14</f>
        <v>45.15</v>
      </c>
      <c r="Q14" s="69">
        <f>Volume!J14</f>
        <v>45.1</v>
      </c>
      <c r="R14" s="237">
        <f t="shared" si="1"/>
        <v>111.548536</v>
      </c>
      <c r="S14" s="103">
        <f t="shared" si="2"/>
        <v>110.675851</v>
      </c>
      <c r="T14" s="109">
        <f t="shared" si="3"/>
        <v>25120600</v>
      </c>
      <c r="U14" s="103">
        <f t="shared" si="4"/>
        <v>-1.5405682985279012</v>
      </c>
      <c r="V14" s="103">
        <f t="shared" si="5"/>
        <v>99.156409</v>
      </c>
      <c r="W14" s="103">
        <f t="shared" si="6"/>
        <v>11.267333</v>
      </c>
      <c r="X14" s="103">
        <f t="shared" si="7"/>
        <v>1.124794</v>
      </c>
      <c r="Y14" s="103">
        <f t="shared" si="8"/>
        <v>113.419509</v>
      </c>
      <c r="Z14" s="237">
        <f t="shared" si="9"/>
        <v>-1.8709730000000064</v>
      </c>
      <c r="AB14" s="77"/>
    </row>
    <row r="15" spans="1:28" s="58" customFormat="1" ht="15">
      <c r="A15" s="193" t="s">
        <v>136</v>
      </c>
      <c r="B15" s="164">
        <v>26391425</v>
      </c>
      <c r="C15" s="162">
        <v>1886125</v>
      </c>
      <c r="D15" s="170">
        <v>0.08</v>
      </c>
      <c r="E15" s="164">
        <v>5906675</v>
      </c>
      <c r="F15" s="112">
        <v>635075</v>
      </c>
      <c r="G15" s="170">
        <v>0.12</v>
      </c>
      <c r="H15" s="164">
        <v>1012300</v>
      </c>
      <c r="I15" s="112">
        <v>214875</v>
      </c>
      <c r="J15" s="170">
        <v>0.27</v>
      </c>
      <c r="K15" s="164">
        <v>33310400</v>
      </c>
      <c r="L15" s="112">
        <v>2736075</v>
      </c>
      <c r="M15" s="127">
        <v>0.09</v>
      </c>
      <c r="N15" s="112">
        <v>32694425</v>
      </c>
      <c r="O15" s="173">
        <f t="shared" si="0"/>
        <v>0.9815080275229358</v>
      </c>
      <c r="P15" s="108">
        <f>Volume!K15</f>
        <v>38.15</v>
      </c>
      <c r="Q15" s="69">
        <f>Volume!J15</f>
        <v>37.45</v>
      </c>
      <c r="R15" s="237">
        <f t="shared" si="1"/>
        <v>124.747448</v>
      </c>
      <c r="S15" s="103">
        <f t="shared" si="2"/>
        <v>122.440621625</v>
      </c>
      <c r="T15" s="109">
        <f t="shared" si="3"/>
        <v>30574325</v>
      </c>
      <c r="U15" s="103">
        <f t="shared" si="4"/>
        <v>8.948930188973918</v>
      </c>
      <c r="V15" s="103">
        <f t="shared" si="5"/>
        <v>98.83588662500001</v>
      </c>
      <c r="W15" s="103">
        <f t="shared" si="6"/>
        <v>22.120497875</v>
      </c>
      <c r="X15" s="103">
        <f t="shared" si="7"/>
        <v>3.7910635</v>
      </c>
      <c r="Y15" s="103">
        <f t="shared" si="8"/>
        <v>116.641049875</v>
      </c>
      <c r="Z15" s="237">
        <f t="shared" si="9"/>
        <v>8.106398125000013</v>
      </c>
      <c r="AA15" s="78"/>
      <c r="AB15" s="77"/>
    </row>
    <row r="16" spans="1:28" s="58" customFormat="1" ht="15">
      <c r="A16" s="193" t="s">
        <v>157</v>
      </c>
      <c r="B16" s="164">
        <v>668500</v>
      </c>
      <c r="C16" s="162">
        <v>-4900</v>
      </c>
      <c r="D16" s="170">
        <v>-0.01</v>
      </c>
      <c r="E16" s="164">
        <v>0</v>
      </c>
      <c r="F16" s="112">
        <v>0</v>
      </c>
      <c r="G16" s="170">
        <v>0</v>
      </c>
      <c r="H16" s="164">
        <v>0</v>
      </c>
      <c r="I16" s="112">
        <v>0</v>
      </c>
      <c r="J16" s="170">
        <v>0</v>
      </c>
      <c r="K16" s="164">
        <v>668500</v>
      </c>
      <c r="L16" s="112">
        <v>-4900</v>
      </c>
      <c r="M16" s="127">
        <v>-0.01</v>
      </c>
      <c r="N16" s="112">
        <v>667800</v>
      </c>
      <c r="O16" s="173">
        <f t="shared" si="0"/>
        <v>0.9989528795811519</v>
      </c>
      <c r="P16" s="108">
        <f>Volume!K16</f>
        <v>683.65</v>
      </c>
      <c r="Q16" s="69">
        <f>Volume!J16</f>
        <v>680.3</v>
      </c>
      <c r="R16" s="237">
        <f t="shared" si="1"/>
        <v>45.47805499999999</v>
      </c>
      <c r="S16" s="103">
        <f t="shared" si="2"/>
        <v>45.43043399999999</v>
      </c>
      <c r="T16" s="109">
        <f t="shared" si="3"/>
        <v>673400</v>
      </c>
      <c r="U16" s="103">
        <f t="shared" si="4"/>
        <v>-0.7276507276507277</v>
      </c>
      <c r="V16" s="103">
        <f t="shared" si="5"/>
        <v>45.47805499999999</v>
      </c>
      <c r="W16" s="103">
        <f t="shared" si="6"/>
        <v>0</v>
      </c>
      <c r="X16" s="103">
        <f t="shared" si="7"/>
        <v>0</v>
      </c>
      <c r="Y16" s="103">
        <f t="shared" si="8"/>
        <v>46.036991</v>
      </c>
      <c r="Z16" s="237">
        <f t="shared" si="9"/>
        <v>-0.5589360000000099</v>
      </c>
      <c r="AA16" s="78"/>
      <c r="AB16" s="77"/>
    </row>
    <row r="17" spans="1:28" s="58" customFormat="1" ht="15">
      <c r="A17" s="193" t="s">
        <v>193</v>
      </c>
      <c r="B17" s="164">
        <v>906200</v>
      </c>
      <c r="C17" s="162">
        <v>21800</v>
      </c>
      <c r="D17" s="170">
        <v>0.02</v>
      </c>
      <c r="E17" s="164">
        <v>17400</v>
      </c>
      <c r="F17" s="112">
        <v>2600</v>
      </c>
      <c r="G17" s="170">
        <v>0.18</v>
      </c>
      <c r="H17" s="164">
        <v>200</v>
      </c>
      <c r="I17" s="112">
        <v>100</v>
      </c>
      <c r="J17" s="170">
        <v>1</v>
      </c>
      <c r="K17" s="164">
        <v>923800</v>
      </c>
      <c r="L17" s="112">
        <v>24500</v>
      </c>
      <c r="M17" s="127">
        <v>0.03</v>
      </c>
      <c r="N17" s="112">
        <v>897600</v>
      </c>
      <c r="O17" s="173">
        <f t="shared" si="0"/>
        <v>0.9716388828750812</v>
      </c>
      <c r="P17" s="108">
        <f>Volume!K17</f>
        <v>2534.2</v>
      </c>
      <c r="Q17" s="69">
        <f>Volume!J17</f>
        <v>2564.2</v>
      </c>
      <c r="R17" s="237">
        <f t="shared" si="1"/>
        <v>236.880796</v>
      </c>
      <c r="S17" s="103">
        <f t="shared" si="2"/>
        <v>230.162592</v>
      </c>
      <c r="T17" s="109">
        <f t="shared" si="3"/>
        <v>899300</v>
      </c>
      <c r="U17" s="103">
        <f t="shared" si="4"/>
        <v>2.7243411542310683</v>
      </c>
      <c r="V17" s="103">
        <f t="shared" si="5"/>
        <v>232.367804</v>
      </c>
      <c r="W17" s="103">
        <f t="shared" si="6"/>
        <v>4.461708</v>
      </c>
      <c r="X17" s="103">
        <f t="shared" si="7"/>
        <v>0.051283999999999996</v>
      </c>
      <c r="Y17" s="103">
        <f t="shared" si="8"/>
        <v>227.900606</v>
      </c>
      <c r="Z17" s="237">
        <f t="shared" si="9"/>
        <v>8.980189999999993</v>
      </c>
      <c r="AA17" s="78"/>
      <c r="AB17" s="77"/>
    </row>
    <row r="18" spans="1:28" s="58" customFormat="1" ht="15">
      <c r="A18" s="193" t="s">
        <v>281</v>
      </c>
      <c r="B18" s="164">
        <v>7142100</v>
      </c>
      <c r="C18" s="162">
        <v>-533900</v>
      </c>
      <c r="D18" s="170">
        <v>-0.07</v>
      </c>
      <c r="E18" s="164">
        <v>435100</v>
      </c>
      <c r="F18" s="112">
        <v>49400</v>
      </c>
      <c r="G18" s="170">
        <v>0.13</v>
      </c>
      <c r="H18" s="164">
        <v>43700</v>
      </c>
      <c r="I18" s="112">
        <v>13300</v>
      </c>
      <c r="J18" s="170">
        <v>0.44</v>
      </c>
      <c r="K18" s="164">
        <v>7620900</v>
      </c>
      <c r="L18" s="112">
        <v>-471200</v>
      </c>
      <c r="M18" s="127">
        <v>-0.06</v>
      </c>
      <c r="N18" s="112">
        <v>7518300</v>
      </c>
      <c r="O18" s="173">
        <f t="shared" si="0"/>
        <v>0.9865370231862378</v>
      </c>
      <c r="P18" s="108">
        <f>Volume!K18</f>
        <v>158.75</v>
      </c>
      <c r="Q18" s="69">
        <f>Volume!J18</f>
        <v>160.85</v>
      </c>
      <c r="R18" s="237">
        <f t="shared" si="1"/>
        <v>122.5821765</v>
      </c>
      <c r="S18" s="103">
        <f t="shared" si="2"/>
        <v>120.9318555</v>
      </c>
      <c r="T18" s="109">
        <f t="shared" si="3"/>
        <v>8092100</v>
      </c>
      <c r="U18" s="103">
        <f t="shared" si="4"/>
        <v>-5.822963136886592</v>
      </c>
      <c r="V18" s="103">
        <f t="shared" si="5"/>
        <v>114.8806785</v>
      </c>
      <c r="W18" s="103">
        <f t="shared" si="6"/>
        <v>6.9985835</v>
      </c>
      <c r="X18" s="103">
        <f t="shared" si="7"/>
        <v>0.7029145</v>
      </c>
      <c r="Y18" s="103">
        <f t="shared" si="8"/>
        <v>128.4620875</v>
      </c>
      <c r="Z18" s="237">
        <f t="shared" si="9"/>
        <v>-5.879910999999993</v>
      </c>
      <c r="AA18" s="78"/>
      <c r="AB18" s="77"/>
    </row>
    <row r="19" spans="1:28" s="8" customFormat="1" ht="15">
      <c r="A19" s="193" t="s">
        <v>282</v>
      </c>
      <c r="B19" s="164">
        <v>12518400</v>
      </c>
      <c r="C19" s="162">
        <v>-398400</v>
      </c>
      <c r="D19" s="170">
        <v>-0.03</v>
      </c>
      <c r="E19" s="164">
        <v>1041600</v>
      </c>
      <c r="F19" s="112">
        <v>62400</v>
      </c>
      <c r="G19" s="170">
        <v>0.06</v>
      </c>
      <c r="H19" s="164">
        <v>158400</v>
      </c>
      <c r="I19" s="112">
        <v>4800</v>
      </c>
      <c r="J19" s="170">
        <v>0.03</v>
      </c>
      <c r="K19" s="164">
        <v>13718400</v>
      </c>
      <c r="L19" s="112">
        <v>-331200</v>
      </c>
      <c r="M19" s="127">
        <v>-0.02</v>
      </c>
      <c r="N19" s="112">
        <v>13502400</v>
      </c>
      <c r="O19" s="173">
        <f t="shared" si="0"/>
        <v>0.9842547235829251</v>
      </c>
      <c r="P19" s="108">
        <f>Volume!K19</f>
        <v>63.1</v>
      </c>
      <c r="Q19" s="69">
        <f>Volume!J19</f>
        <v>63.25</v>
      </c>
      <c r="R19" s="237">
        <f t="shared" si="1"/>
        <v>86.76888</v>
      </c>
      <c r="S19" s="103">
        <f t="shared" si="2"/>
        <v>85.40268</v>
      </c>
      <c r="T19" s="109">
        <f t="shared" si="3"/>
        <v>14049600</v>
      </c>
      <c r="U19" s="103">
        <f t="shared" si="4"/>
        <v>-2.3573624871882473</v>
      </c>
      <c r="V19" s="103">
        <f t="shared" si="5"/>
        <v>79.17888</v>
      </c>
      <c r="W19" s="103">
        <f t="shared" si="6"/>
        <v>6.58812</v>
      </c>
      <c r="X19" s="103">
        <f t="shared" si="7"/>
        <v>1.00188</v>
      </c>
      <c r="Y19" s="103">
        <f t="shared" si="8"/>
        <v>88.652976</v>
      </c>
      <c r="Z19" s="237">
        <f t="shared" si="9"/>
        <v>-1.8840959999999995</v>
      </c>
      <c r="AA19"/>
      <c r="AB19" s="77"/>
    </row>
    <row r="20" spans="1:28" s="8" customFormat="1" ht="15">
      <c r="A20" s="193" t="s">
        <v>76</v>
      </c>
      <c r="B20" s="164">
        <v>5647600</v>
      </c>
      <c r="C20" s="162">
        <v>72800</v>
      </c>
      <c r="D20" s="170">
        <v>0.01</v>
      </c>
      <c r="E20" s="164">
        <v>35000</v>
      </c>
      <c r="F20" s="112">
        <v>2800</v>
      </c>
      <c r="G20" s="170">
        <v>0.09</v>
      </c>
      <c r="H20" s="164">
        <v>4200</v>
      </c>
      <c r="I20" s="112">
        <v>0</v>
      </c>
      <c r="J20" s="170">
        <v>0</v>
      </c>
      <c r="K20" s="164">
        <v>5686800</v>
      </c>
      <c r="L20" s="112">
        <v>75600</v>
      </c>
      <c r="M20" s="127">
        <v>0.01</v>
      </c>
      <c r="N20" s="112">
        <v>5670000</v>
      </c>
      <c r="O20" s="173">
        <f t="shared" si="0"/>
        <v>0.9970457902511078</v>
      </c>
      <c r="P20" s="108">
        <f>Volume!K20</f>
        <v>237.35</v>
      </c>
      <c r="Q20" s="69">
        <f>Volume!J20</f>
        <v>243.6</v>
      </c>
      <c r="R20" s="237">
        <f t="shared" si="1"/>
        <v>138.530448</v>
      </c>
      <c r="S20" s="103">
        <f t="shared" si="2"/>
        <v>138.1212</v>
      </c>
      <c r="T20" s="109">
        <f t="shared" si="3"/>
        <v>5611200</v>
      </c>
      <c r="U20" s="103">
        <f t="shared" si="4"/>
        <v>1.347305389221557</v>
      </c>
      <c r="V20" s="103">
        <f t="shared" si="5"/>
        <v>137.575536</v>
      </c>
      <c r="W20" s="103">
        <f t="shared" si="6"/>
        <v>0.8526</v>
      </c>
      <c r="X20" s="103">
        <f t="shared" si="7"/>
        <v>0.102312</v>
      </c>
      <c r="Y20" s="103">
        <f t="shared" si="8"/>
        <v>133.18183199999999</v>
      </c>
      <c r="Z20" s="237">
        <f t="shared" si="9"/>
        <v>5.348616000000021</v>
      </c>
      <c r="AA20"/>
      <c r="AB20" s="77"/>
    </row>
    <row r="21" spans="1:28" s="58" customFormat="1" ht="15">
      <c r="A21" s="193" t="s">
        <v>77</v>
      </c>
      <c r="B21" s="164">
        <v>5390300</v>
      </c>
      <c r="C21" s="162">
        <v>87400</v>
      </c>
      <c r="D21" s="170">
        <v>0.02</v>
      </c>
      <c r="E21" s="164">
        <v>332500</v>
      </c>
      <c r="F21" s="112">
        <v>100700</v>
      </c>
      <c r="G21" s="170">
        <v>0.43</v>
      </c>
      <c r="H21" s="164">
        <v>62700</v>
      </c>
      <c r="I21" s="112">
        <v>7600</v>
      </c>
      <c r="J21" s="170">
        <v>0.14</v>
      </c>
      <c r="K21" s="164">
        <v>5785500</v>
      </c>
      <c r="L21" s="112">
        <v>195700</v>
      </c>
      <c r="M21" s="127">
        <v>0.04</v>
      </c>
      <c r="N21" s="112">
        <v>5762700</v>
      </c>
      <c r="O21" s="173">
        <f t="shared" si="0"/>
        <v>0.9960591133004926</v>
      </c>
      <c r="P21" s="108">
        <f>Volume!K21</f>
        <v>188.6</v>
      </c>
      <c r="Q21" s="69">
        <f>Volume!J21</f>
        <v>194.05</v>
      </c>
      <c r="R21" s="237">
        <f t="shared" si="1"/>
        <v>112.2676275</v>
      </c>
      <c r="S21" s="103">
        <f t="shared" si="2"/>
        <v>111.8251935</v>
      </c>
      <c r="T21" s="109">
        <f t="shared" si="3"/>
        <v>5589800</v>
      </c>
      <c r="U21" s="103">
        <f t="shared" si="4"/>
        <v>3.5010197144799458</v>
      </c>
      <c r="V21" s="103">
        <f t="shared" si="5"/>
        <v>104.59877150000001</v>
      </c>
      <c r="W21" s="103">
        <f t="shared" si="6"/>
        <v>6.452162500000001</v>
      </c>
      <c r="X21" s="103">
        <f t="shared" si="7"/>
        <v>1.2166935</v>
      </c>
      <c r="Y21" s="103">
        <f t="shared" si="8"/>
        <v>105.423628</v>
      </c>
      <c r="Z21" s="237">
        <f t="shared" si="9"/>
        <v>6.84399950000001</v>
      </c>
      <c r="AA21"/>
      <c r="AB21" s="77"/>
    </row>
    <row r="22" spans="1:28" s="7" customFormat="1" ht="15">
      <c r="A22" s="193" t="s">
        <v>283</v>
      </c>
      <c r="B22" s="283">
        <v>1556100</v>
      </c>
      <c r="C22" s="163">
        <v>0</v>
      </c>
      <c r="D22" s="171">
        <v>0</v>
      </c>
      <c r="E22" s="172">
        <v>6300</v>
      </c>
      <c r="F22" s="167">
        <v>0</v>
      </c>
      <c r="G22" s="171">
        <v>0</v>
      </c>
      <c r="H22" s="165">
        <v>47250</v>
      </c>
      <c r="I22" s="168">
        <v>47250</v>
      </c>
      <c r="J22" s="171">
        <v>0</v>
      </c>
      <c r="K22" s="164">
        <v>1609650</v>
      </c>
      <c r="L22" s="112">
        <v>47250</v>
      </c>
      <c r="M22" s="352">
        <v>0.03</v>
      </c>
      <c r="N22" s="112">
        <v>1598100</v>
      </c>
      <c r="O22" s="173">
        <f t="shared" si="0"/>
        <v>0.9928245270711024</v>
      </c>
      <c r="P22" s="108">
        <f>Volume!K22</f>
        <v>160.5</v>
      </c>
      <c r="Q22" s="69">
        <f>Volume!J22</f>
        <v>161</v>
      </c>
      <c r="R22" s="237">
        <f t="shared" si="1"/>
        <v>25.915365</v>
      </c>
      <c r="S22" s="103">
        <f t="shared" si="2"/>
        <v>25.72941</v>
      </c>
      <c r="T22" s="109">
        <f t="shared" si="3"/>
        <v>1562400</v>
      </c>
      <c r="U22" s="103">
        <f t="shared" si="4"/>
        <v>3.024193548387097</v>
      </c>
      <c r="V22" s="103">
        <f t="shared" si="5"/>
        <v>25.05321</v>
      </c>
      <c r="W22" s="103">
        <f t="shared" si="6"/>
        <v>0.10143</v>
      </c>
      <c r="X22" s="103">
        <f t="shared" si="7"/>
        <v>0.760725</v>
      </c>
      <c r="Y22" s="103">
        <f t="shared" si="8"/>
        <v>25.07652</v>
      </c>
      <c r="Z22" s="237">
        <f t="shared" si="9"/>
        <v>0.8388450000000027</v>
      </c>
      <c r="AB22" s="77"/>
    </row>
    <row r="23" spans="1:28" s="7" customFormat="1" ht="15">
      <c r="A23" s="193" t="s">
        <v>34</v>
      </c>
      <c r="B23" s="283">
        <v>640475</v>
      </c>
      <c r="C23" s="163">
        <v>67650</v>
      </c>
      <c r="D23" s="171">
        <v>0.12</v>
      </c>
      <c r="E23" s="172">
        <v>275</v>
      </c>
      <c r="F23" s="167">
        <v>0</v>
      </c>
      <c r="G23" s="171">
        <v>0</v>
      </c>
      <c r="H23" s="165">
        <v>0</v>
      </c>
      <c r="I23" s="168">
        <v>0</v>
      </c>
      <c r="J23" s="171">
        <v>0</v>
      </c>
      <c r="K23" s="164">
        <v>640750</v>
      </c>
      <c r="L23" s="112">
        <v>67650</v>
      </c>
      <c r="M23" s="352">
        <v>0.12</v>
      </c>
      <c r="N23" s="112">
        <v>640200</v>
      </c>
      <c r="O23" s="173">
        <f t="shared" si="0"/>
        <v>0.9991416309012876</v>
      </c>
      <c r="P23" s="108">
        <f>Volume!K23</f>
        <v>1674.95</v>
      </c>
      <c r="Q23" s="69">
        <f>Volume!J23</f>
        <v>1654.4</v>
      </c>
      <c r="R23" s="237">
        <f t="shared" si="1"/>
        <v>106.00568</v>
      </c>
      <c r="S23" s="103">
        <f t="shared" si="2"/>
        <v>105.914688</v>
      </c>
      <c r="T23" s="109">
        <f t="shared" si="3"/>
        <v>573100</v>
      </c>
      <c r="U23" s="103">
        <f t="shared" si="4"/>
        <v>11.804222648752399</v>
      </c>
      <c r="V23" s="103">
        <f t="shared" si="5"/>
        <v>105.960184</v>
      </c>
      <c r="W23" s="103">
        <f t="shared" si="6"/>
        <v>0.045496</v>
      </c>
      <c r="X23" s="103">
        <f t="shared" si="7"/>
        <v>0</v>
      </c>
      <c r="Y23" s="103">
        <f t="shared" si="8"/>
        <v>95.9913845</v>
      </c>
      <c r="Z23" s="237">
        <f t="shared" si="9"/>
        <v>10.014295500000003</v>
      </c>
      <c r="AB23" s="77"/>
    </row>
    <row r="24" spans="1:28" s="58" customFormat="1" ht="15">
      <c r="A24" s="193" t="s">
        <v>284</v>
      </c>
      <c r="B24" s="164">
        <v>571750</v>
      </c>
      <c r="C24" s="162">
        <v>7250</v>
      </c>
      <c r="D24" s="170">
        <v>0.01</v>
      </c>
      <c r="E24" s="164">
        <v>1000</v>
      </c>
      <c r="F24" s="112">
        <v>0</v>
      </c>
      <c r="G24" s="170">
        <v>0</v>
      </c>
      <c r="H24" s="164">
        <v>0</v>
      </c>
      <c r="I24" s="112">
        <v>0</v>
      </c>
      <c r="J24" s="170">
        <v>0</v>
      </c>
      <c r="K24" s="164">
        <v>572750</v>
      </c>
      <c r="L24" s="112">
        <v>7250</v>
      </c>
      <c r="M24" s="127">
        <v>0.01</v>
      </c>
      <c r="N24" s="112">
        <v>566500</v>
      </c>
      <c r="O24" s="173">
        <f t="shared" si="0"/>
        <v>0.9890877346137058</v>
      </c>
      <c r="P24" s="108">
        <f>Volume!K24</f>
        <v>965.55</v>
      </c>
      <c r="Q24" s="69">
        <f>Volume!J24</f>
        <v>963.4</v>
      </c>
      <c r="R24" s="237">
        <f t="shared" si="1"/>
        <v>55.178735</v>
      </c>
      <c r="S24" s="103">
        <f t="shared" si="2"/>
        <v>54.57661</v>
      </c>
      <c r="T24" s="109">
        <f t="shared" si="3"/>
        <v>565500</v>
      </c>
      <c r="U24" s="103">
        <f t="shared" si="4"/>
        <v>1.282051282051282</v>
      </c>
      <c r="V24" s="103">
        <f t="shared" si="5"/>
        <v>55.082395</v>
      </c>
      <c r="W24" s="103">
        <f t="shared" si="6"/>
        <v>0.09634</v>
      </c>
      <c r="X24" s="103">
        <f t="shared" si="7"/>
        <v>0</v>
      </c>
      <c r="Y24" s="103">
        <f t="shared" si="8"/>
        <v>54.6018525</v>
      </c>
      <c r="Z24" s="237">
        <f t="shared" si="9"/>
        <v>0.5768825000000035</v>
      </c>
      <c r="AA24" s="78"/>
      <c r="AB24" s="77"/>
    </row>
    <row r="25" spans="1:28" s="58" customFormat="1" ht="15">
      <c r="A25" s="193" t="s">
        <v>137</v>
      </c>
      <c r="B25" s="164">
        <v>4561000</v>
      </c>
      <c r="C25" s="162">
        <v>70000</v>
      </c>
      <c r="D25" s="170">
        <v>0.02</v>
      </c>
      <c r="E25" s="164">
        <v>35000</v>
      </c>
      <c r="F25" s="112">
        <v>3000</v>
      </c>
      <c r="G25" s="170">
        <v>0.09</v>
      </c>
      <c r="H25" s="164">
        <v>4000</v>
      </c>
      <c r="I25" s="112">
        <v>0</v>
      </c>
      <c r="J25" s="170">
        <v>0</v>
      </c>
      <c r="K25" s="164">
        <v>4600000</v>
      </c>
      <c r="L25" s="112">
        <v>73000</v>
      </c>
      <c r="M25" s="127">
        <v>0.02</v>
      </c>
      <c r="N25" s="112">
        <v>4589000</v>
      </c>
      <c r="O25" s="173">
        <f t="shared" si="0"/>
        <v>0.9976086956521739</v>
      </c>
      <c r="P25" s="108">
        <f>Volume!K25</f>
        <v>337.5</v>
      </c>
      <c r="Q25" s="69">
        <f>Volume!J25</f>
        <v>342.85</v>
      </c>
      <c r="R25" s="237">
        <f t="shared" si="1"/>
        <v>157.711</v>
      </c>
      <c r="S25" s="103">
        <f t="shared" si="2"/>
        <v>157.333865</v>
      </c>
      <c r="T25" s="109">
        <f t="shared" si="3"/>
        <v>4527000</v>
      </c>
      <c r="U25" s="103">
        <f t="shared" si="4"/>
        <v>1.6125469405787498</v>
      </c>
      <c r="V25" s="103">
        <f t="shared" si="5"/>
        <v>156.373885</v>
      </c>
      <c r="W25" s="103">
        <f t="shared" si="6"/>
        <v>1.199975</v>
      </c>
      <c r="X25" s="103">
        <f t="shared" si="7"/>
        <v>0.13714</v>
      </c>
      <c r="Y25" s="103">
        <f t="shared" si="8"/>
        <v>152.78625</v>
      </c>
      <c r="Z25" s="237">
        <f t="shared" si="9"/>
        <v>4.924750000000017</v>
      </c>
      <c r="AA25" s="78"/>
      <c r="AB25" s="77"/>
    </row>
    <row r="26" spans="1:28" s="7" customFormat="1" ht="15">
      <c r="A26" s="193" t="s">
        <v>232</v>
      </c>
      <c r="B26" s="164">
        <v>8365500</v>
      </c>
      <c r="C26" s="162">
        <v>-186500</v>
      </c>
      <c r="D26" s="170">
        <v>-0.02</v>
      </c>
      <c r="E26" s="164">
        <v>299500</v>
      </c>
      <c r="F26" s="112">
        <v>19000</v>
      </c>
      <c r="G26" s="170">
        <v>0.07</v>
      </c>
      <c r="H26" s="164">
        <v>59000</v>
      </c>
      <c r="I26" s="112">
        <v>3000</v>
      </c>
      <c r="J26" s="170">
        <v>0.05</v>
      </c>
      <c r="K26" s="164">
        <v>8724000</v>
      </c>
      <c r="L26" s="112">
        <v>-164500</v>
      </c>
      <c r="M26" s="127">
        <v>-0.02</v>
      </c>
      <c r="N26" s="112">
        <v>8618500</v>
      </c>
      <c r="O26" s="173">
        <f t="shared" si="0"/>
        <v>0.9879069234296194</v>
      </c>
      <c r="P26" s="108">
        <f>Volume!K26</f>
        <v>815.15</v>
      </c>
      <c r="Q26" s="69">
        <f>Volume!J26</f>
        <v>825.6</v>
      </c>
      <c r="R26" s="237">
        <f t="shared" si="1"/>
        <v>720.25344</v>
      </c>
      <c r="S26" s="103">
        <f t="shared" si="2"/>
        <v>711.54336</v>
      </c>
      <c r="T26" s="109">
        <f t="shared" si="3"/>
        <v>8888500</v>
      </c>
      <c r="U26" s="103">
        <f t="shared" si="4"/>
        <v>-1.850705968386117</v>
      </c>
      <c r="V26" s="103">
        <f t="shared" si="5"/>
        <v>690.65568</v>
      </c>
      <c r="W26" s="103">
        <f t="shared" si="6"/>
        <v>24.72672</v>
      </c>
      <c r="X26" s="103">
        <f t="shared" si="7"/>
        <v>4.87104</v>
      </c>
      <c r="Y26" s="103">
        <f t="shared" si="8"/>
        <v>724.5460775</v>
      </c>
      <c r="Z26" s="237">
        <f t="shared" si="9"/>
        <v>-4.292637500000069</v>
      </c>
      <c r="AB26" s="77"/>
    </row>
    <row r="27" spans="1:28" s="7" customFormat="1" ht="15">
      <c r="A27" s="193" t="s">
        <v>1</v>
      </c>
      <c r="B27" s="283">
        <v>1219650</v>
      </c>
      <c r="C27" s="163">
        <v>50400</v>
      </c>
      <c r="D27" s="171">
        <v>0.04</v>
      </c>
      <c r="E27" s="172">
        <v>20850</v>
      </c>
      <c r="F27" s="167">
        <v>6900</v>
      </c>
      <c r="G27" s="171">
        <v>0.49</v>
      </c>
      <c r="H27" s="165">
        <v>1650</v>
      </c>
      <c r="I27" s="168">
        <v>300</v>
      </c>
      <c r="J27" s="171">
        <v>0.22</v>
      </c>
      <c r="K27" s="164">
        <v>1242150</v>
      </c>
      <c r="L27" s="112">
        <v>57600</v>
      </c>
      <c r="M27" s="352">
        <v>0.05</v>
      </c>
      <c r="N27" s="112">
        <v>1202550</v>
      </c>
      <c r="O27" s="173">
        <f t="shared" si="0"/>
        <v>0.9681197922956165</v>
      </c>
      <c r="P27" s="108">
        <f>Volume!K27</f>
        <v>2472.1</v>
      </c>
      <c r="Q27" s="69">
        <f>Volume!J27</f>
        <v>2449.1</v>
      </c>
      <c r="R27" s="237">
        <f t="shared" si="1"/>
        <v>304.2149565</v>
      </c>
      <c r="S27" s="103">
        <f t="shared" si="2"/>
        <v>294.5165205</v>
      </c>
      <c r="T27" s="109">
        <f t="shared" si="3"/>
        <v>1184550</v>
      </c>
      <c r="U27" s="103">
        <f t="shared" si="4"/>
        <v>4.862606052931493</v>
      </c>
      <c r="V27" s="103">
        <f t="shared" si="5"/>
        <v>298.7044815</v>
      </c>
      <c r="W27" s="103">
        <f t="shared" si="6"/>
        <v>5.1063735</v>
      </c>
      <c r="X27" s="103">
        <f t="shared" si="7"/>
        <v>0.4041015</v>
      </c>
      <c r="Y27" s="103">
        <f t="shared" si="8"/>
        <v>292.8326055</v>
      </c>
      <c r="Z27" s="237">
        <f t="shared" si="9"/>
        <v>11.382351000000028</v>
      </c>
      <c r="AB27" s="77"/>
    </row>
    <row r="28" spans="1:28" s="7" customFormat="1" ht="15">
      <c r="A28" s="193" t="s">
        <v>158</v>
      </c>
      <c r="B28" s="283">
        <v>1679600</v>
      </c>
      <c r="C28" s="163">
        <v>20900</v>
      </c>
      <c r="D28" s="171">
        <v>0.01</v>
      </c>
      <c r="E28" s="172">
        <v>96900</v>
      </c>
      <c r="F28" s="167">
        <v>0</v>
      </c>
      <c r="G28" s="171">
        <v>0</v>
      </c>
      <c r="H28" s="165">
        <v>5700</v>
      </c>
      <c r="I28" s="168">
        <v>0</v>
      </c>
      <c r="J28" s="171">
        <v>0</v>
      </c>
      <c r="K28" s="164">
        <v>1782200</v>
      </c>
      <c r="L28" s="112">
        <v>20900</v>
      </c>
      <c r="M28" s="352">
        <v>0.01</v>
      </c>
      <c r="N28" s="112">
        <v>1774600</v>
      </c>
      <c r="O28" s="173">
        <f t="shared" si="0"/>
        <v>0.9957356076759062</v>
      </c>
      <c r="P28" s="108">
        <f>Volume!K28</f>
        <v>115.55</v>
      </c>
      <c r="Q28" s="69">
        <f>Volume!J28</f>
        <v>114.65</v>
      </c>
      <c r="R28" s="237">
        <f t="shared" si="1"/>
        <v>20.432923</v>
      </c>
      <c r="S28" s="103">
        <f t="shared" si="2"/>
        <v>20.345789</v>
      </c>
      <c r="T28" s="109">
        <f t="shared" si="3"/>
        <v>1761300</v>
      </c>
      <c r="U28" s="103">
        <f t="shared" si="4"/>
        <v>1.186623516720604</v>
      </c>
      <c r="V28" s="103">
        <f t="shared" si="5"/>
        <v>19.256614</v>
      </c>
      <c r="W28" s="103">
        <f t="shared" si="6"/>
        <v>1.1109585</v>
      </c>
      <c r="X28" s="103">
        <f t="shared" si="7"/>
        <v>0.0653505</v>
      </c>
      <c r="Y28" s="103">
        <f t="shared" si="8"/>
        <v>20.3518215</v>
      </c>
      <c r="Z28" s="237">
        <f t="shared" si="9"/>
        <v>0.08110149999999905</v>
      </c>
      <c r="AB28" s="77"/>
    </row>
    <row r="29" spans="1:28" s="58" customFormat="1" ht="15">
      <c r="A29" s="193" t="s">
        <v>285</v>
      </c>
      <c r="B29" s="164">
        <v>595500</v>
      </c>
      <c r="C29" s="162">
        <v>25500</v>
      </c>
      <c r="D29" s="170">
        <v>0.04</v>
      </c>
      <c r="E29" s="164">
        <v>0</v>
      </c>
      <c r="F29" s="112">
        <v>0</v>
      </c>
      <c r="G29" s="170">
        <v>0</v>
      </c>
      <c r="H29" s="164">
        <v>0</v>
      </c>
      <c r="I29" s="112">
        <v>0</v>
      </c>
      <c r="J29" s="170">
        <v>0</v>
      </c>
      <c r="K29" s="164">
        <v>595500</v>
      </c>
      <c r="L29" s="112">
        <v>25500</v>
      </c>
      <c r="M29" s="127">
        <v>0.04</v>
      </c>
      <c r="N29" s="112">
        <v>594600</v>
      </c>
      <c r="O29" s="173">
        <f t="shared" si="0"/>
        <v>0.9984886649874055</v>
      </c>
      <c r="P29" s="108">
        <f>Volume!K29</f>
        <v>546.6</v>
      </c>
      <c r="Q29" s="69">
        <f>Volume!J29</f>
        <v>560.65</v>
      </c>
      <c r="R29" s="237">
        <f t="shared" si="1"/>
        <v>33.3867075</v>
      </c>
      <c r="S29" s="103">
        <f t="shared" si="2"/>
        <v>33.336249</v>
      </c>
      <c r="T29" s="109">
        <f t="shared" si="3"/>
        <v>570000</v>
      </c>
      <c r="U29" s="103">
        <f t="shared" si="4"/>
        <v>4.473684210526316</v>
      </c>
      <c r="V29" s="103">
        <f t="shared" si="5"/>
        <v>33.3867075</v>
      </c>
      <c r="W29" s="103">
        <f t="shared" si="6"/>
        <v>0</v>
      </c>
      <c r="X29" s="103">
        <f t="shared" si="7"/>
        <v>0</v>
      </c>
      <c r="Y29" s="103">
        <f t="shared" si="8"/>
        <v>31.1562</v>
      </c>
      <c r="Z29" s="237">
        <f t="shared" si="9"/>
        <v>2.2305075000000016</v>
      </c>
      <c r="AA29" s="78"/>
      <c r="AB29" s="77"/>
    </row>
    <row r="30" spans="1:28" s="7" customFormat="1" ht="15">
      <c r="A30" s="193" t="s">
        <v>159</v>
      </c>
      <c r="B30" s="164">
        <v>3019500</v>
      </c>
      <c r="C30" s="162">
        <v>-265500</v>
      </c>
      <c r="D30" s="170">
        <v>-0.08</v>
      </c>
      <c r="E30" s="164">
        <v>495000</v>
      </c>
      <c r="F30" s="112">
        <v>9000</v>
      </c>
      <c r="G30" s="170">
        <v>0.02</v>
      </c>
      <c r="H30" s="164">
        <v>58500</v>
      </c>
      <c r="I30" s="112">
        <v>13500</v>
      </c>
      <c r="J30" s="170">
        <v>0.3</v>
      </c>
      <c r="K30" s="164">
        <v>3573000</v>
      </c>
      <c r="L30" s="112">
        <v>-243000</v>
      </c>
      <c r="M30" s="127">
        <v>-0.06</v>
      </c>
      <c r="N30" s="112">
        <v>3307500</v>
      </c>
      <c r="O30" s="173">
        <f t="shared" si="0"/>
        <v>0.9256926952141058</v>
      </c>
      <c r="P30" s="108">
        <f>Volume!K30</f>
        <v>49.25</v>
      </c>
      <c r="Q30" s="69">
        <f>Volume!J30</f>
        <v>49.65</v>
      </c>
      <c r="R30" s="237">
        <f t="shared" si="1"/>
        <v>17.739945</v>
      </c>
      <c r="S30" s="103">
        <f t="shared" si="2"/>
        <v>16.4217375</v>
      </c>
      <c r="T30" s="109">
        <f t="shared" si="3"/>
        <v>3816000</v>
      </c>
      <c r="U30" s="103">
        <f t="shared" si="4"/>
        <v>-6.367924528301887</v>
      </c>
      <c r="V30" s="103">
        <f t="shared" si="5"/>
        <v>14.9918175</v>
      </c>
      <c r="W30" s="103">
        <f t="shared" si="6"/>
        <v>2.457675</v>
      </c>
      <c r="X30" s="103">
        <f t="shared" si="7"/>
        <v>0.2904525</v>
      </c>
      <c r="Y30" s="103">
        <f t="shared" si="8"/>
        <v>18.7938</v>
      </c>
      <c r="Z30" s="237">
        <f t="shared" si="9"/>
        <v>-1.0538550000000022</v>
      </c>
      <c r="AB30" s="77"/>
    </row>
    <row r="31" spans="1:28" s="7" customFormat="1" ht="15">
      <c r="A31" s="193" t="s">
        <v>2</v>
      </c>
      <c r="B31" s="283">
        <v>1756700</v>
      </c>
      <c r="C31" s="163">
        <v>-114400</v>
      </c>
      <c r="D31" s="171">
        <v>-0.06</v>
      </c>
      <c r="E31" s="172">
        <v>129800</v>
      </c>
      <c r="F31" s="167">
        <v>104500</v>
      </c>
      <c r="G31" s="171">
        <v>4.13</v>
      </c>
      <c r="H31" s="165">
        <v>0</v>
      </c>
      <c r="I31" s="168">
        <v>0</v>
      </c>
      <c r="J31" s="171">
        <v>0</v>
      </c>
      <c r="K31" s="164">
        <v>1886500</v>
      </c>
      <c r="L31" s="112">
        <v>-9900</v>
      </c>
      <c r="M31" s="352">
        <v>-0.01</v>
      </c>
      <c r="N31" s="112">
        <v>1882100</v>
      </c>
      <c r="O31" s="173">
        <f t="shared" si="0"/>
        <v>0.997667638483965</v>
      </c>
      <c r="P31" s="108">
        <f>Volume!K31</f>
        <v>342.95</v>
      </c>
      <c r="Q31" s="69">
        <f>Volume!J31</f>
        <v>350.55</v>
      </c>
      <c r="R31" s="237">
        <f t="shared" si="1"/>
        <v>66.1312575</v>
      </c>
      <c r="S31" s="103">
        <f t="shared" si="2"/>
        <v>65.9770155</v>
      </c>
      <c r="T31" s="109">
        <f t="shared" si="3"/>
        <v>1896400</v>
      </c>
      <c r="U31" s="103">
        <f t="shared" si="4"/>
        <v>-0.5220417633410672</v>
      </c>
      <c r="V31" s="103">
        <f t="shared" si="5"/>
        <v>61.5811185</v>
      </c>
      <c r="W31" s="103">
        <f t="shared" si="6"/>
        <v>4.550139</v>
      </c>
      <c r="X31" s="103">
        <f t="shared" si="7"/>
        <v>0</v>
      </c>
      <c r="Y31" s="103">
        <f t="shared" si="8"/>
        <v>65.037038</v>
      </c>
      <c r="Z31" s="237">
        <f t="shared" si="9"/>
        <v>1.0942195000000083</v>
      </c>
      <c r="AB31" s="77"/>
    </row>
    <row r="32" spans="1:28" s="7" customFormat="1" ht="15">
      <c r="A32" s="193" t="s">
        <v>391</v>
      </c>
      <c r="B32" s="283">
        <v>6325000</v>
      </c>
      <c r="C32" s="163">
        <v>95000</v>
      </c>
      <c r="D32" s="171">
        <v>0.02</v>
      </c>
      <c r="E32" s="172">
        <v>282500</v>
      </c>
      <c r="F32" s="167">
        <v>2500</v>
      </c>
      <c r="G32" s="171">
        <v>0.01</v>
      </c>
      <c r="H32" s="165">
        <v>12500</v>
      </c>
      <c r="I32" s="168">
        <v>0</v>
      </c>
      <c r="J32" s="171">
        <v>0</v>
      </c>
      <c r="K32" s="164">
        <v>6620000</v>
      </c>
      <c r="L32" s="112">
        <v>97500</v>
      </c>
      <c r="M32" s="352">
        <v>0.01</v>
      </c>
      <c r="N32" s="112">
        <v>6587500</v>
      </c>
      <c r="O32" s="173">
        <f t="shared" si="0"/>
        <v>0.9950906344410876</v>
      </c>
      <c r="P32" s="108">
        <f>Volume!K32</f>
        <v>130.2</v>
      </c>
      <c r="Q32" s="69">
        <f>Volume!J32</f>
        <v>128.55</v>
      </c>
      <c r="R32" s="237">
        <f t="shared" si="1"/>
        <v>85.10010000000001</v>
      </c>
      <c r="S32" s="103">
        <f t="shared" si="2"/>
        <v>84.68231250000001</v>
      </c>
      <c r="T32" s="109">
        <f t="shared" si="3"/>
        <v>6522500</v>
      </c>
      <c r="U32" s="103">
        <f t="shared" si="4"/>
        <v>1.4948256036795706</v>
      </c>
      <c r="V32" s="103">
        <f t="shared" si="5"/>
        <v>81.30787500000001</v>
      </c>
      <c r="W32" s="103">
        <f t="shared" si="6"/>
        <v>3.6315375</v>
      </c>
      <c r="X32" s="103">
        <f t="shared" si="7"/>
        <v>0.1606875</v>
      </c>
      <c r="Y32" s="103">
        <f t="shared" si="8"/>
        <v>84.92294999999999</v>
      </c>
      <c r="Z32" s="237">
        <f t="shared" si="9"/>
        <v>0.1771500000000259</v>
      </c>
      <c r="AB32" s="77"/>
    </row>
    <row r="33" spans="1:28" s="7" customFormat="1" ht="15">
      <c r="A33" s="193" t="s">
        <v>78</v>
      </c>
      <c r="B33" s="164">
        <v>2547200</v>
      </c>
      <c r="C33" s="162">
        <v>-35200</v>
      </c>
      <c r="D33" s="170">
        <v>-0.01</v>
      </c>
      <c r="E33" s="164">
        <v>9600</v>
      </c>
      <c r="F33" s="112">
        <v>3200</v>
      </c>
      <c r="G33" s="170">
        <v>0.5</v>
      </c>
      <c r="H33" s="164">
        <v>4800</v>
      </c>
      <c r="I33" s="112">
        <v>0</v>
      </c>
      <c r="J33" s="170">
        <v>0</v>
      </c>
      <c r="K33" s="164">
        <v>2561600</v>
      </c>
      <c r="L33" s="112">
        <v>-32000</v>
      </c>
      <c r="M33" s="127">
        <v>-0.01</v>
      </c>
      <c r="N33" s="112">
        <v>2504000</v>
      </c>
      <c r="O33" s="173">
        <f t="shared" si="0"/>
        <v>0.9775140537164272</v>
      </c>
      <c r="P33" s="108">
        <f>Volume!K33</f>
        <v>216.5</v>
      </c>
      <c r="Q33" s="69">
        <f>Volume!J33</f>
        <v>221.5</v>
      </c>
      <c r="R33" s="237">
        <f t="shared" si="1"/>
        <v>56.73944</v>
      </c>
      <c r="S33" s="103">
        <f t="shared" si="2"/>
        <v>55.4636</v>
      </c>
      <c r="T33" s="109">
        <f t="shared" si="3"/>
        <v>2593600</v>
      </c>
      <c r="U33" s="103">
        <f t="shared" si="4"/>
        <v>-1.2338062924120914</v>
      </c>
      <c r="V33" s="103">
        <f t="shared" si="5"/>
        <v>56.42048</v>
      </c>
      <c r="W33" s="103">
        <f t="shared" si="6"/>
        <v>0.21264</v>
      </c>
      <c r="X33" s="103">
        <f t="shared" si="7"/>
        <v>0.10632</v>
      </c>
      <c r="Y33" s="103">
        <f t="shared" si="8"/>
        <v>56.15144</v>
      </c>
      <c r="Z33" s="237">
        <f t="shared" si="9"/>
        <v>0.588000000000001</v>
      </c>
      <c r="AB33" s="77"/>
    </row>
    <row r="34" spans="1:28" s="7" customFormat="1" ht="15">
      <c r="A34" s="193" t="s">
        <v>138</v>
      </c>
      <c r="B34" s="164">
        <v>6486775</v>
      </c>
      <c r="C34" s="162">
        <v>7650</v>
      </c>
      <c r="D34" s="170">
        <v>0</v>
      </c>
      <c r="E34" s="164">
        <v>63325</v>
      </c>
      <c r="F34" s="112">
        <v>2550</v>
      </c>
      <c r="G34" s="170">
        <v>0.04</v>
      </c>
      <c r="H34" s="164">
        <v>9350</v>
      </c>
      <c r="I34" s="112">
        <v>850</v>
      </c>
      <c r="J34" s="170">
        <v>0.1</v>
      </c>
      <c r="K34" s="164">
        <v>6559450</v>
      </c>
      <c r="L34" s="112">
        <v>11050</v>
      </c>
      <c r="M34" s="127">
        <v>0</v>
      </c>
      <c r="N34" s="112">
        <v>6540325</v>
      </c>
      <c r="O34" s="173">
        <f t="shared" si="0"/>
        <v>0.9970843592069457</v>
      </c>
      <c r="P34" s="108">
        <f>Volume!K34</f>
        <v>566</v>
      </c>
      <c r="Q34" s="69">
        <f>Volume!J34</f>
        <v>584.6</v>
      </c>
      <c r="R34" s="237">
        <f t="shared" si="1"/>
        <v>383.465447</v>
      </c>
      <c r="S34" s="103">
        <f t="shared" si="2"/>
        <v>382.3473995</v>
      </c>
      <c r="T34" s="109">
        <f t="shared" si="3"/>
        <v>6548400</v>
      </c>
      <c r="U34" s="103">
        <f t="shared" si="4"/>
        <v>0.1687435098650052</v>
      </c>
      <c r="V34" s="103">
        <f t="shared" si="5"/>
        <v>379.2168665</v>
      </c>
      <c r="W34" s="103">
        <f t="shared" si="6"/>
        <v>3.7019795</v>
      </c>
      <c r="X34" s="103">
        <f t="shared" si="7"/>
        <v>0.546601</v>
      </c>
      <c r="Y34" s="103">
        <f t="shared" si="8"/>
        <v>370.63944</v>
      </c>
      <c r="Z34" s="237">
        <f t="shared" si="9"/>
        <v>12.826007000000004</v>
      </c>
      <c r="AB34" s="77"/>
    </row>
    <row r="35" spans="1:28" s="7" customFormat="1" ht="15">
      <c r="A35" s="193" t="s">
        <v>160</v>
      </c>
      <c r="B35" s="283">
        <v>2615250</v>
      </c>
      <c r="C35" s="163">
        <v>-59400</v>
      </c>
      <c r="D35" s="171">
        <v>-0.02</v>
      </c>
      <c r="E35" s="172">
        <v>15400</v>
      </c>
      <c r="F35" s="167">
        <v>0</v>
      </c>
      <c r="G35" s="171">
        <v>0</v>
      </c>
      <c r="H35" s="165">
        <v>0</v>
      </c>
      <c r="I35" s="168">
        <v>0</v>
      </c>
      <c r="J35" s="171">
        <v>0</v>
      </c>
      <c r="K35" s="164">
        <v>2630650</v>
      </c>
      <c r="L35" s="112">
        <v>-59400</v>
      </c>
      <c r="M35" s="352">
        <v>-0.02</v>
      </c>
      <c r="N35" s="112">
        <v>2626800</v>
      </c>
      <c r="O35" s="173">
        <f t="shared" si="0"/>
        <v>0.9985364833786327</v>
      </c>
      <c r="P35" s="108">
        <f>Volume!K35</f>
        <v>361.4</v>
      </c>
      <c r="Q35" s="69">
        <f>Volume!J35</f>
        <v>360.6</v>
      </c>
      <c r="R35" s="237">
        <f t="shared" si="1"/>
        <v>94.86123900000001</v>
      </c>
      <c r="S35" s="103">
        <f t="shared" si="2"/>
        <v>94.72240800000002</v>
      </c>
      <c r="T35" s="109">
        <f t="shared" si="3"/>
        <v>2690050</v>
      </c>
      <c r="U35" s="103">
        <f t="shared" si="4"/>
        <v>-2.2081373952157026</v>
      </c>
      <c r="V35" s="103">
        <f t="shared" si="5"/>
        <v>94.305915</v>
      </c>
      <c r="W35" s="103">
        <f t="shared" si="6"/>
        <v>0.555324</v>
      </c>
      <c r="X35" s="103">
        <f t="shared" si="7"/>
        <v>0</v>
      </c>
      <c r="Y35" s="103">
        <f t="shared" si="8"/>
        <v>97.21840699999998</v>
      </c>
      <c r="Z35" s="237">
        <f t="shared" si="9"/>
        <v>-2.357167999999973</v>
      </c>
      <c r="AB35" s="77"/>
    </row>
    <row r="36" spans="1:28" s="58" customFormat="1" ht="15">
      <c r="A36" s="193" t="s">
        <v>161</v>
      </c>
      <c r="B36" s="164">
        <v>6196200</v>
      </c>
      <c r="C36" s="162">
        <v>55200</v>
      </c>
      <c r="D36" s="170">
        <v>0.01</v>
      </c>
      <c r="E36" s="164">
        <v>1193700</v>
      </c>
      <c r="F36" s="112">
        <v>62100</v>
      </c>
      <c r="G36" s="170">
        <v>0.05</v>
      </c>
      <c r="H36" s="164">
        <v>48300</v>
      </c>
      <c r="I36" s="112">
        <v>0</v>
      </c>
      <c r="J36" s="170">
        <v>0</v>
      </c>
      <c r="K36" s="164">
        <v>7438200</v>
      </c>
      <c r="L36" s="112">
        <v>117300</v>
      </c>
      <c r="M36" s="127">
        <v>0.02</v>
      </c>
      <c r="N36" s="112">
        <v>7417500</v>
      </c>
      <c r="O36" s="173">
        <f t="shared" si="0"/>
        <v>0.9972170686456401</v>
      </c>
      <c r="P36" s="108">
        <f>Volume!K36</f>
        <v>34.3</v>
      </c>
      <c r="Q36" s="69">
        <f>Volume!J36</f>
        <v>34.4</v>
      </c>
      <c r="R36" s="237">
        <f t="shared" si="1"/>
        <v>25.587408</v>
      </c>
      <c r="S36" s="103">
        <f t="shared" si="2"/>
        <v>25.5162</v>
      </c>
      <c r="T36" s="109">
        <f t="shared" si="3"/>
        <v>7320900</v>
      </c>
      <c r="U36" s="103">
        <f t="shared" si="4"/>
        <v>1.6022620169651274</v>
      </c>
      <c r="V36" s="103">
        <f t="shared" si="5"/>
        <v>21.314928</v>
      </c>
      <c r="W36" s="103">
        <f t="shared" si="6"/>
        <v>4.106328</v>
      </c>
      <c r="X36" s="103">
        <f t="shared" si="7"/>
        <v>0.166152</v>
      </c>
      <c r="Y36" s="103">
        <f t="shared" si="8"/>
        <v>25.110687</v>
      </c>
      <c r="Z36" s="237">
        <f t="shared" si="9"/>
        <v>0.4767210000000013</v>
      </c>
      <c r="AA36" s="78"/>
      <c r="AB36" s="77"/>
    </row>
    <row r="37" spans="1:28" s="58" customFormat="1" ht="15">
      <c r="A37" s="193" t="s">
        <v>392</v>
      </c>
      <c r="B37" s="164">
        <v>100800</v>
      </c>
      <c r="C37" s="162">
        <v>5400</v>
      </c>
      <c r="D37" s="170">
        <v>0.06</v>
      </c>
      <c r="E37" s="164">
        <v>0</v>
      </c>
      <c r="F37" s="112">
        <v>0</v>
      </c>
      <c r="G37" s="170">
        <v>0</v>
      </c>
      <c r="H37" s="164">
        <v>0</v>
      </c>
      <c r="I37" s="112">
        <v>0</v>
      </c>
      <c r="J37" s="170">
        <v>0</v>
      </c>
      <c r="K37" s="164">
        <v>100800</v>
      </c>
      <c r="L37" s="112">
        <v>5400</v>
      </c>
      <c r="M37" s="127">
        <v>0.06</v>
      </c>
      <c r="N37" s="112">
        <v>100800</v>
      </c>
      <c r="O37" s="173">
        <f t="shared" si="0"/>
        <v>1</v>
      </c>
      <c r="P37" s="108">
        <f>Volume!K37</f>
        <v>221</v>
      </c>
      <c r="Q37" s="69">
        <f>Volume!J37</f>
        <v>216.35</v>
      </c>
      <c r="R37" s="237">
        <f t="shared" si="1"/>
        <v>2.180808</v>
      </c>
      <c r="S37" s="103">
        <f t="shared" si="2"/>
        <v>2.180808</v>
      </c>
      <c r="T37" s="109">
        <f t="shared" si="3"/>
        <v>95400</v>
      </c>
      <c r="U37" s="103">
        <f t="shared" si="4"/>
        <v>5.660377358490567</v>
      </c>
      <c r="V37" s="103">
        <f t="shared" si="5"/>
        <v>2.180808</v>
      </c>
      <c r="W37" s="103">
        <f t="shared" si="6"/>
        <v>0</v>
      </c>
      <c r="X37" s="103">
        <f t="shared" si="7"/>
        <v>0</v>
      </c>
      <c r="Y37" s="103">
        <f t="shared" si="8"/>
        <v>2.10834</v>
      </c>
      <c r="Z37" s="237">
        <f t="shared" si="9"/>
        <v>0.07246799999999975</v>
      </c>
      <c r="AA37" s="78"/>
      <c r="AB37" s="77"/>
    </row>
    <row r="38" spans="1:28" s="7" customFormat="1" ht="15">
      <c r="A38" s="193" t="s">
        <v>3</v>
      </c>
      <c r="B38" s="283">
        <v>7867500</v>
      </c>
      <c r="C38" s="163">
        <v>716250</v>
      </c>
      <c r="D38" s="171">
        <v>0.1</v>
      </c>
      <c r="E38" s="172">
        <v>746250</v>
      </c>
      <c r="F38" s="167">
        <v>50000</v>
      </c>
      <c r="G38" s="171">
        <v>0.07</v>
      </c>
      <c r="H38" s="165">
        <v>193750</v>
      </c>
      <c r="I38" s="168">
        <v>23750</v>
      </c>
      <c r="J38" s="171">
        <v>0.14</v>
      </c>
      <c r="K38" s="164">
        <v>8807500</v>
      </c>
      <c r="L38" s="112">
        <v>790000</v>
      </c>
      <c r="M38" s="352">
        <v>0.1</v>
      </c>
      <c r="N38" s="112">
        <v>8572500</v>
      </c>
      <c r="O38" s="173">
        <f t="shared" si="0"/>
        <v>0.9733181947204087</v>
      </c>
      <c r="P38" s="108">
        <f>Volume!K38</f>
        <v>211.5</v>
      </c>
      <c r="Q38" s="69">
        <f>Volume!J38</f>
        <v>207.9</v>
      </c>
      <c r="R38" s="237">
        <f t="shared" si="1"/>
        <v>183.107925</v>
      </c>
      <c r="S38" s="103">
        <f t="shared" si="2"/>
        <v>178.222275</v>
      </c>
      <c r="T38" s="109">
        <f t="shared" si="3"/>
        <v>8017500</v>
      </c>
      <c r="U38" s="103">
        <f t="shared" si="4"/>
        <v>9.853445587776738</v>
      </c>
      <c r="V38" s="103">
        <f t="shared" si="5"/>
        <v>163.565325</v>
      </c>
      <c r="W38" s="103">
        <f t="shared" si="6"/>
        <v>15.5145375</v>
      </c>
      <c r="X38" s="103">
        <f t="shared" si="7"/>
        <v>4.0280625</v>
      </c>
      <c r="Y38" s="103">
        <f t="shared" si="8"/>
        <v>169.570125</v>
      </c>
      <c r="Z38" s="237">
        <f t="shared" si="9"/>
        <v>13.537800000000004</v>
      </c>
      <c r="AB38" s="77"/>
    </row>
    <row r="39" spans="1:28" s="7" customFormat="1" ht="15">
      <c r="A39" s="193" t="s">
        <v>218</v>
      </c>
      <c r="B39" s="283">
        <v>686700</v>
      </c>
      <c r="C39" s="163">
        <v>30450</v>
      </c>
      <c r="D39" s="171">
        <v>0.05</v>
      </c>
      <c r="E39" s="172">
        <v>22050</v>
      </c>
      <c r="F39" s="167">
        <v>1050</v>
      </c>
      <c r="G39" s="171">
        <v>0.05</v>
      </c>
      <c r="H39" s="165">
        <v>0</v>
      </c>
      <c r="I39" s="168">
        <v>0</v>
      </c>
      <c r="J39" s="171">
        <v>0</v>
      </c>
      <c r="K39" s="164">
        <v>708750</v>
      </c>
      <c r="L39" s="112">
        <v>31500</v>
      </c>
      <c r="M39" s="352">
        <v>0.05</v>
      </c>
      <c r="N39" s="112">
        <v>684600</v>
      </c>
      <c r="O39" s="173">
        <f t="shared" si="0"/>
        <v>0.965925925925926</v>
      </c>
      <c r="P39" s="108">
        <f>Volume!K39</f>
        <v>381.6</v>
      </c>
      <c r="Q39" s="69">
        <f>Volume!J39</f>
        <v>373.4</v>
      </c>
      <c r="R39" s="237">
        <f t="shared" si="1"/>
        <v>26.464724999999998</v>
      </c>
      <c r="S39" s="103">
        <f t="shared" si="2"/>
        <v>25.562963999999997</v>
      </c>
      <c r="T39" s="109">
        <f t="shared" si="3"/>
        <v>677250</v>
      </c>
      <c r="U39" s="103">
        <f t="shared" si="4"/>
        <v>4.651162790697675</v>
      </c>
      <c r="V39" s="103">
        <f t="shared" si="5"/>
        <v>25.641377999999996</v>
      </c>
      <c r="W39" s="103">
        <f t="shared" si="6"/>
        <v>0.8233469999999999</v>
      </c>
      <c r="X39" s="103">
        <f t="shared" si="7"/>
        <v>0</v>
      </c>
      <c r="Y39" s="103">
        <f t="shared" si="8"/>
        <v>25.843860000000003</v>
      </c>
      <c r="Z39" s="237">
        <f t="shared" si="9"/>
        <v>0.6208649999999949</v>
      </c>
      <c r="AB39" s="77"/>
    </row>
    <row r="40" spans="1:28" s="7" customFormat="1" ht="15">
      <c r="A40" s="193" t="s">
        <v>162</v>
      </c>
      <c r="B40" s="283">
        <v>282000</v>
      </c>
      <c r="C40" s="163">
        <v>9600</v>
      </c>
      <c r="D40" s="171">
        <v>0.04</v>
      </c>
      <c r="E40" s="172">
        <v>0</v>
      </c>
      <c r="F40" s="167">
        <v>0</v>
      </c>
      <c r="G40" s="171">
        <v>0</v>
      </c>
      <c r="H40" s="165">
        <v>0</v>
      </c>
      <c r="I40" s="168">
        <v>0</v>
      </c>
      <c r="J40" s="171">
        <v>0</v>
      </c>
      <c r="K40" s="164">
        <v>282000</v>
      </c>
      <c r="L40" s="112">
        <v>9600</v>
      </c>
      <c r="M40" s="352">
        <v>0.04</v>
      </c>
      <c r="N40" s="112">
        <v>255600</v>
      </c>
      <c r="O40" s="173">
        <f t="shared" si="0"/>
        <v>0.9063829787234042</v>
      </c>
      <c r="P40" s="108">
        <f>Volume!K40</f>
        <v>311.45</v>
      </c>
      <c r="Q40" s="69">
        <f>Volume!J40</f>
        <v>317.85</v>
      </c>
      <c r="R40" s="237">
        <f t="shared" si="1"/>
        <v>8.96337</v>
      </c>
      <c r="S40" s="103">
        <f t="shared" si="2"/>
        <v>8.124246</v>
      </c>
      <c r="T40" s="109">
        <f t="shared" si="3"/>
        <v>272400</v>
      </c>
      <c r="U40" s="103">
        <f t="shared" si="4"/>
        <v>3.524229074889868</v>
      </c>
      <c r="V40" s="103">
        <f t="shared" si="5"/>
        <v>8.96337</v>
      </c>
      <c r="W40" s="103">
        <f t="shared" si="6"/>
        <v>0</v>
      </c>
      <c r="X40" s="103">
        <f t="shared" si="7"/>
        <v>0</v>
      </c>
      <c r="Y40" s="103">
        <f t="shared" si="8"/>
        <v>8.483898</v>
      </c>
      <c r="Z40" s="237">
        <f t="shared" si="9"/>
        <v>0.47947199999999945</v>
      </c>
      <c r="AB40" s="77"/>
    </row>
    <row r="41" spans="1:28" s="58" customFormat="1" ht="15">
      <c r="A41" s="193" t="s">
        <v>286</v>
      </c>
      <c r="B41" s="164">
        <v>480000</v>
      </c>
      <c r="C41" s="162">
        <v>47000</v>
      </c>
      <c r="D41" s="170">
        <v>0.11</v>
      </c>
      <c r="E41" s="164">
        <v>0</v>
      </c>
      <c r="F41" s="112">
        <v>0</v>
      </c>
      <c r="G41" s="170">
        <v>0</v>
      </c>
      <c r="H41" s="164">
        <v>0</v>
      </c>
      <c r="I41" s="112">
        <v>0</v>
      </c>
      <c r="J41" s="170">
        <v>0</v>
      </c>
      <c r="K41" s="164">
        <v>480000</v>
      </c>
      <c r="L41" s="112">
        <v>47000</v>
      </c>
      <c r="M41" s="127">
        <v>0.11</v>
      </c>
      <c r="N41" s="112">
        <v>477000</v>
      </c>
      <c r="O41" s="173">
        <f t="shared" si="0"/>
        <v>0.99375</v>
      </c>
      <c r="P41" s="108">
        <f>Volume!K41</f>
        <v>224.35</v>
      </c>
      <c r="Q41" s="69">
        <f>Volume!J41</f>
        <v>219.75</v>
      </c>
      <c r="R41" s="237">
        <f t="shared" si="1"/>
        <v>10.548</v>
      </c>
      <c r="S41" s="103">
        <f t="shared" si="2"/>
        <v>10.482075</v>
      </c>
      <c r="T41" s="109">
        <f t="shared" si="3"/>
        <v>433000</v>
      </c>
      <c r="U41" s="103">
        <f t="shared" si="4"/>
        <v>10.854503464203233</v>
      </c>
      <c r="V41" s="103">
        <f t="shared" si="5"/>
        <v>10.548</v>
      </c>
      <c r="W41" s="103">
        <f t="shared" si="6"/>
        <v>0</v>
      </c>
      <c r="X41" s="103">
        <f t="shared" si="7"/>
        <v>0</v>
      </c>
      <c r="Y41" s="103">
        <f t="shared" si="8"/>
        <v>9.714355</v>
      </c>
      <c r="Z41" s="237">
        <f t="shared" si="9"/>
        <v>0.8336450000000006</v>
      </c>
      <c r="AA41" s="78"/>
      <c r="AB41" s="77"/>
    </row>
    <row r="42" spans="1:28" s="58" customFormat="1" ht="15">
      <c r="A42" s="193" t="s">
        <v>183</v>
      </c>
      <c r="B42" s="164">
        <v>690650</v>
      </c>
      <c r="C42" s="162">
        <v>51300</v>
      </c>
      <c r="D42" s="170">
        <v>0.08</v>
      </c>
      <c r="E42" s="164">
        <v>3800</v>
      </c>
      <c r="F42" s="112">
        <v>0</v>
      </c>
      <c r="G42" s="170">
        <v>0</v>
      </c>
      <c r="H42" s="164">
        <v>0</v>
      </c>
      <c r="I42" s="112">
        <v>0</v>
      </c>
      <c r="J42" s="170">
        <v>0</v>
      </c>
      <c r="K42" s="164">
        <v>694450</v>
      </c>
      <c r="L42" s="112">
        <v>51300</v>
      </c>
      <c r="M42" s="127">
        <v>0.08</v>
      </c>
      <c r="N42" s="112">
        <v>692550</v>
      </c>
      <c r="O42" s="173">
        <f t="shared" si="0"/>
        <v>0.9972640218878249</v>
      </c>
      <c r="P42" s="108">
        <f>Volume!K42</f>
        <v>293.2</v>
      </c>
      <c r="Q42" s="69">
        <f>Volume!J42</f>
        <v>305.35</v>
      </c>
      <c r="R42" s="237">
        <f t="shared" si="1"/>
        <v>21.205030750000002</v>
      </c>
      <c r="S42" s="103">
        <f t="shared" si="2"/>
        <v>21.14701425</v>
      </c>
      <c r="T42" s="109">
        <f t="shared" si="3"/>
        <v>643150</v>
      </c>
      <c r="U42" s="103">
        <f t="shared" si="4"/>
        <v>7.976366322008863</v>
      </c>
      <c r="V42" s="103">
        <f t="shared" si="5"/>
        <v>21.088997750000004</v>
      </c>
      <c r="W42" s="103">
        <f t="shared" si="6"/>
        <v>0.116033</v>
      </c>
      <c r="X42" s="103">
        <f t="shared" si="7"/>
        <v>0</v>
      </c>
      <c r="Y42" s="103">
        <f t="shared" si="8"/>
        <v>18.857158</v>
      </c>
      <c r="Z42" s="237">
        <f t="shared" si="9"/>
        <v>2.347872750000004</v>
      </c>
      <c r="AA42" s="78"/>
      <c r="AB42" s="77"/>
    </row>
    <row r="43" spans="1:28" s="7" customFormat="1" ht="15">
      <c r="A43" s="193" t="s">
        <v>219</v>
      </c>
      <c r="B43" s="164">
        <v>5567400</v>
      </c>
      <c r="C43" s="162">
        <v>43200</v>
      </c>
      <c r="D43" s="170">
        <v>0.01</v>
      </c>
      <c r="E43" s="164">
        <v>116100</v>
      </c>
      <c r="F43" s="112">
        <v>5400</v>
      </c>
      <c r="G43" s="170">
        <v>0.05</v>
      </c>
      <c r="H43" s="164">
        <v>2700</v>
      </c>
      <c r="I43" s="112">
        <v>0</v>
      </c>
      <c r="J43" s="170">
        <v>0</v>
      </c>
      <c r="K43" s="164">
        <v>5686200</v>
      </c>
      <c r="L43" s="112">
        <v>48600</v>
      </c>
      <c r="M43" s="127">
        <v>0.01</v>
      </c>
      <c r="N43" s="112">
        <v>5575500</v>
      </c>
      <c r="O43" s="173">
        <f t="shared" si="0"/>
        <v>0.9805318138651472</v>
      </c>
      <c r="P43" s="108">
        <f>Volume!K43</f>
        <v>94.7</v>
      </c>
      <c r="Q43" s="69">
        <f>Volume!J43</f>
        <v>94.25</v>
      </c>
      <c r="R43" s="237">
        <f t="shared" si="1"/>
        <v>53.592435</v>
      </c>
      <c r="S43" s="103">
        <f t="shared" si="2"/>
        <v>52.5490875</v>
      </c>
      <c r="T43" s="109">
        <f t="shared" si="3"/>
        <v>5637600</v>
      </c>
      <c r="U43" s="103">
        <f t="shared" si="4"/>
        <v>0.8620689655172413</v>
      </c>
      <c r="V43" s="103">
        <f t="shared" si="5"/>
        <v>52.472745</v>
      </c>
      <c r="W43" s="103">
        <f t="shared" si="6"/>
        <v>1.0942425</v>
      </c>
      <c r="X43" s="103">
        <f t="shared" si="7"/>
        <v>0.0254475</v>
      </c>
      <c r="Y43" s="103">
        <f t="shared" si="8"/>
        <v>53.388072</v>
      </c>
      <c r="Z43" s="237">
        <f t="shared" si="9"/>
        <v>0.20436300000000074</v>
      </c>
      <c r="AB43" s="77"/>
    </row>
    <row r="44" spans="1:28" s="7" customFormat="1" ht="15">
      <c r="A44" s="193" t="s">
        <v>163</v>
      </c>
      <c r="B44" s="164">
        <v>440324</v>
      </c>
      <c r="C44" s="162">
        <v>20894</v>
      </c>
      <c r="D44" s="170">
        <v>0.05</v>
      </c>
      <c r="E44" s="164">
        <v>806</v>
      </c>
      <c r="F44" s="112">
        <v>62</v>
      </c>
      <c r="G44" s="170">
        <v>0.08</v>
      </c>
      <c r="H44" s="164">
        <v>496</v>
      </c>
      <c r="I44" s="112">
        <v>124</v>
      </c>
      <c r="J44" s="170">
        <v>0.33</v>
      </c>
      <c r="K44" s="164">
        <v>441626</v>
      </c>
      <c r="L44" s="112">
        <v>21080</v>
      </c>
      <c r="M44" s="127">
        <v>0.05</v>
      </c>
      <c r="N44" s="112">
        <v>439394</v>
      </c>
      <c r="O44" s="173">
        <f t="shared" si="0"/>
        <v>0.994945949740278</v>
      </c>
      <c r="P44" s="108">
        <f>Volume!K44</f>
        <v>3677.2</v>
      </c>
      <c r="Q44" s="69">
        <f>Volume!J44</f>
        <v>3770.7</v>
      </c>
      <c r="R44" s="237">
        <f t="shared" si="1"/>
        <v>166.52391581999998</v>
      </c>
      <c r="S44" s="103">
        <f t="shared" si="2"/>
        <v>165.68229558</v>
      </c>
      <c r="T44" s="109">
        <f t="shared" si="3"/>
        <v>420546</v>
      </c>
      <c r="U44" s="103">
        <f t="shared" si="4"/>
        <v>5.012531328320802</v>
      </c>
      <c r="V44" s="103">
        <f t="shared" si="5"/>
        <v>166.03297068</v>
      </c>
      <c r="W44" s="103">
        <f t="shared" si="6"/>
        <v>0.30391841999999997</v>
      </c>
      <c r="X44" s="103">
        <f t="shared" si="7"/>
        <v>0.18702672</v>
      </c>
      <c r="Y44" s="103">
        <f t="shared" si="8"/>
        <v>154.64317512</v>
      </c>
      <c r="Z44" s="237">
        <f t="shared" si="9"/>
        <v>11.88074069999999</v>
      </c>
      <c r="AB44" s="77"/>
    </row>
    <row r="45" spans="1:28" s="7" customFormat="1" ht="15">
      <c r="A45" s="193" t="s">
        <v>194</v>
      </c>
      <c r="B45" s="164">
        <v>2697200</v>
      </c>
      <c r="C45" s="162">
        <v>-112400</v>
      </c>
      <c r="D45" s="170">
        <v>-0.04</v>
      </c>
      <c r="E45" s="164">
        <v>53200</v>
      </c>
      <c r="F45" s="112">
        <v>6000</v>
      </c>
      <c r="G45" s="170">
        <v>0.13</v>
      </c>
      <c r="H45" s="164">
        <v>4000</v>
      </c>
      <c r="I45" s="112">
        <v>1200</v>
      </c>
      <c r="J45" s="170">
        <v>0.43</v>
      </c>
      <c r="K45" s="164">
        <v>2754400</v>
      </c>
      <c r="L45" s="112">
        <v>-105200</v>
      </c>
      <c r="M45" s="127">
        <v>-0.04</v>
      </c>
      <c r="N45" s="112">
        <v>2723600</v>
      </c>
      <c r="O45" s="173">
        <f t="shared" si="0"/>
        <v>0.9888178913738019</v>
      </c>
      <c r="P45" s="108">
        <f>Volume!K45</f>
        <v>690.55</v>
      </c>
      <c r="Q45" s="69">
        <f>Volume!J45</f>
        <v>691.55</v>
      </c>
      <c r="R45" s="237">
        <f t="shared" si="1"/>
        <v>190.48053199999998</v>
      </c>
      <c r="S45" s="103">
        <f t="shared" si="2"/>
        <v>188.35055799999998</v>
      </c>
      <c r="T45" s="109">
        <f t="shared" si="3"/>
        <v>2859600</v>
      </c>
      <c r="U45" s="103">
        <f t="shared" si="4"/>
        <v>-3.678836200867254</v>
      </c>
      <c r="V45" s="103">
        <f t="shared" si="5"/>
        <v>186.52486599999997</v>
      </c>
      <c r="W45" s="103">
        <f t="shared" si="6"/>
        <v>3.679046</v>
      </c>
      <c r="X45" s="103">
        <f t="shared" si="7"/>
        <v>0.27662</v>
      </c>
      <c r="Y45" s="103">
        <f t="shared" si="8"/>
        <v>197.469678</v>
      </c>
      <c r="Z45" s="237">
        <f t="shared" si="9"/>
        <v>-6.989146000000005</v>
      </c>
      <c r="AB45" s="77"/>
    </row>
    <row r="46" spans="1:28" s="58" customFormat="1" ht="15">
      <c r="A46" s="193" t="s">
        <v>220</v>
      </c>
      <c r="B46" s="164">
        <v>3916800</v>
      </c>
      <c r="C46" s="162">
        <v>60000</v>
      </c>
      <c r="D46" s="170">
        <v>0.02</v>
      </c>
      <c r="E46" s="164">
        <v>199200</v>
      </c>
      <c r="F46" s="112">
        <v>4800</v>
      </c>
      <c r="G46" s="170">
        <v>0.02</v>
      </c>
      <c r="H46" s="164">
        <v>19200</v>
      </c>
      <c r="I46" s="112">
        <v>0</v>
      </c>
      <c r="J46" s="170">
        <v>0</v>
      </c>
      <c r="K46" s="164">
        <v>4135200</v>
      </c>
      <c r="L46" s="112">
        <v>64800</v>
      </c>
      <c r="M46" s="127">
        <v>0.02</v>
      </c>
      <c r="N46" s="112">
        <v>4099200</v>
      </c>
      <c r="O46" s="173">
        <f t="shared" si="0"/>
        <v>0.9912942542077772</v>
      </c>
      <c r="P46" s="108">
        <f>Volume!K46</f>
        <v>125.4</v>
      </c>
      <c r="Q46" s="69">
        <f>Volume!J46</f>
        <v>126.05</v>
      </c>
      <c r="R46" s="237">
        <f t="shared" si="1"/>
        <v>52.124196</v>
      </c>
      <c r="S46" s="103">
        <f t="shared" si="2"/>
        <v>51.670416</v>
      </c>
      <c r="T46" s="109">
        <f t="shared" si="3"/>
        <v>4070400</v>
      </c>
      <c r="U46" s="103">
        <f t="shared" si="4"/>
        <v>1.5919811320754718</v>
      </c>
      <c r="V46" s="103">
        <f t="shared" si="5"/>
        <v>49.371264</v>
      </c>
      <c r="W46" s="103">
        <f t="shared" si="6"/>
        <v>2.510916</v>
      </c>
      <c r="X46" s="103">
        <f t="shared" si="7"/>
        <v>0.242016</v>
      </c>
      <c r="Y46" s="103">
        <f t="shared" si="8"/>
        <v>51.042816</v>
      </c>
      <c r="Z46" s="237">
        <f t="shared" si="9"/>
        <v>1.0813799999999958</v>
      </c>
      <c r="AA46" s="78"/>
      <c r="AB46" s="77"/>
    </row>
    <row r="47" spans="1:28" s="58" customFormat="1" ht="15">
      <c r="A47" s="193" t="s">
        <v>164</v>
      </c>
      <c r="B47" s="164">
        <v>22193200</v>
      </c>
      <c r="C47" s="162">
        <v>-28250</v>
      </c>
      <c r="D47" s="170">
        <v>0</v>
      </c>
      <c r="E47" s="164">
        <v>734500</v>
      </c>
      <c r="F47" s="112">
        <v>45200</v>
      </c>
      <c r="G47" s="170">
        <v>0.07</v>
      </c>
      <c r="H47" s="164">
        <v>62150</v>
      </c>
      <c r="I47" s="112">
        <v>5650</v>
      </c>
      <c r="J47" s="170">
        <v>0.1</v>
      </c>
      <c r="K47" s="164">
        <v>22989850</v>
      </c>
      <c r="L47" s="112">
        <v>22600</v>
      </c>
      <c r="M47" s="127">
        <v>0</v>
      </c>
      <c r="N47" s="112">
        <v>22549150</v>
      </c>
      <c r="O47" s="173">
        <f t="shared" si="0"/>
        <v>0.9808306709265175</v>
      </c>
      <c r="P47" s="108">
        <f>Volume!K47</f>
        <v>55.35</v>
      </c>
      <c r="Q47" s="69">
        <f>Volume!J47</f>
        <v>55.15</v>
      </c>
      <c r="R47" s="237">
        <f t="shared" si="1"/>
        <v>126.78902275</v>
      </c>
      <c r="S47" s="103">
        <f t="shared" si="2"/>
        <v>124.35856225</v>
      </c>
      <c r="T47" s="109">
        <f t="shared" si="3"/>
        <v>22967250</v>
      </c>
      <c r="U47" s="103">
        <f t="shared" si="4"/>
        <v>0.09840098400984008</v>
      </c>
      <c r="V47" s="103">
        <f t="shared" si="5"/>
        <v>122.395498</v>
      </c>
      <c r="W47" s="103">
        <f t="shared" si="6"/>
        <v>4.0507675</v>
      </c>
      <c r="X47" s="103">
        <f t="shared" si="7"/>
        <v>0.34275725</v>
      </c>
      <c r="Y47" s="103">
        <f t="shared" si="8"/>
        <v>127.12372875</v>
      </c>
      <c r="Z47" s="237">
        <f t="shared" si="9"/>
        <v>-0.33470599999999706</v>
      </c>
      <c r="AA47" s="78"/>
      <c r="AB47" s="77"/>
    </row>
    <row r="48" spans="1:28" s="58" customFormat="1" ht="15">
      <c r="A48" s="193" t="s">
        <v>165</v>
      </c>
      <c r="B48" s="164">
        <v>322400</v>
      </c>
      <c r="C48" s="162">
        <v>94900</v>
      </c>
      <c r="D48" s="170">
        <v>0.42</v>
      </c>
      <c r="E48" s="164">
        <v>0</v>
      </c>
      <c r="F48" s="112">
        <v>0</v>
      </c>
      <c r="G48" s="170">
        <v>0</v>
      </c>
      <c r="H48" s="164">
        <v>0</v>
      </c>
      <c r="I48" s="112">
        <v>0</v>
      </c>
      <c r="J48" s="170">
        <v>0</v>
      </c>
      <c r="K48" s="164">
        <v>322400</v>
      </c>
      <c r="L48" s="112">
        <v>94900</v>
      </c>
      <c r="M48" s="127">
        <v>0.42</v>
      </c>
      <c r="N48" s="112">
        <v>321100</v>
      </c>
      <c r="O48" s="173">
        <f t="shared" si="0"/>
        <v>0.9959677419354839</v>
      </c>
      <c r="P48" s="108">
        <f>Volume!K48</f>
        <v>244.8</v>
      </c>
      <c r="Q48" s="69">
        <f>Volume!J48</f>
        <v>256.9</v>
      </c>
      <c r="R48" s="237">
        <f t="shared" si="1"/>
        <v>8.282456</v>
      </c>
      <c r="S48" s="103">
        <f t="shared" si="2"/>
        <v>8.249059</v>
      </c>
      <c r="T48" s="109">
        <f t="shared" si="3"/>
        <v>227500</v>
      </c>
      <c r="U48" s="103">
        <f t="shared" si="4"/>
        <v>41.714285714285715</v>
      </c>
      <c r="V48" s="103">
        <f t="shared" si="5"/>
        <v>8.282456</v>
      </c>
      <c r="W48" s="103">
        <f t="shared" si="6"/>
        <v>0</v>
      </c>
      <c r="X48" s="103">
        <f t="shared" si="7"/>
        <v>0</v>
      </c>
      <c r="Y48" s="103">
        <f t="shared" si="8"/>
        <v>5.5692</v>
      </c>
      <c r="Z48" s="237">
        <f t="shared" si="9"/>
        <v>2.7132559999999994</v>
      </c>
      <c r="AA48" s="78"/>
      <c r="AB48" s="77"/>
    </row>
    <row r="49" spans="1:29" s="58" customFormat="1" ht="15">
      <c r="A49" s="193" t="s">
        <v>89</v>
      </c>
      <c r="B49" s="164">
        <v>3775500</v>
      </c>
      <c r="C49" s="162">
        <v>72750</v>
      </c>
      <c r="D49" s="170">
        <v>0.02</v>
      </c>
      <c r="E49" s="164">
        <v>174750</v>
      </c>
      <c r="F49" s="112">
        <v>30000</v>
      </c>
      <c r="G49" s="170">
        <v>0.21</v>
      </c>
      <c r="H49" s="164">
        <v>19500</v>
      </c>
      <c r="I49" s="112">
        <v>3750</v>
      </c>
      <c r="J49" s="170">
        <v>0.24</v>
      </c>
      <c r="K49" s="164">
        <v>3969750</v>
      </c>
      <c r="L49" s="112">
        <v>106500</v>
      </c>
      <c r="M49" s="127">
        <v>0.03</v>
      </c>
      <c r="N49" s="112">
        <v>3850500</v>
      </c>
      <c r="O49" s="173">
        <f t="shared" si="0"/>
        <v>0.9699603249574911</v>
      </c>
      <c r="P49" s="108">
        <f>Volume!K49</f>
        <v>293.55</v>
      </c>
      <c r="Q49" s="69">
        <f>Volume!J49</f>
        <v>281.2</v>
      </c>
      <c r="R49" s="237">
        <f t="shared" si="1"/>
        <v>111.62937</v>
      </c>
      <c r="S49" s="103">
        <f t="shared" si="2"/>
        <v>108.27606</v>
      </c>
      <c r="T49" s="109">
        <f t="shared" si="3"/>
        <v>3863250</v>
      </c>
      <c r="U49" s="103">
        <f t="shared" si="4"/>
        <v>2.75674626286158</v>
      </c>
      <c r="V49" s="103">
        <f t="shared" si="5"/>
        <v>106.16706</v>
      </c>
      <c r="W49" s="103">
        <f t="shared" si="6"/>
        <v>4.91397</v>
      </c>
      <c r="X49" s="103">
        <f t="shared" si="7"/>
        <v>0.54834</v>
      </c>
      <c r="Y49" s="103">
        <f t="shared" si="8"/>
        <v>113.40570375</v>
      </c>
      <c r="Z49" s="237">
        <f t="shared" si="9"/>
        <v>-1.7763337500000063</v>
      </c>
      <c r="AA49" s="380"/>
      <c r="AB49" s="78"/>
      <c r="AC49"/>
    </row>
    <row r="50" spans="1:29" s="58" customFormat="1" ht="15">
      <c r="A50" s="193" t="s">
        <v>287</v>
      </c>
      <c r="B50" s="164">
        <v>1606000</v>
      </c>
      <c r="C50" s="162">
        <v>52000</v>
      </c>
      <c r="D50" s="170">
        <v>0.03</v>
      </c>
      <c r="E50" s="164">
        <v>2000</v>
      </c>
      <c r="F50" s="112">
        <v>0</v>
      </c>
      <c r="G50" s="170">
        <v>0</v>
      </c>
      <c r="H50" s="164">
        <v>0</v>
      </c>
      <c r="I50" s="112">
        <v>0</v>
      </c>
      <c r="J50" s="170">
        <v>0</v>
      </c>
      <c r="K50" s="164">
        <v>1608000</v>
      </c>
      <c r="L50" s="112">
        <v>52000</v>
      </c>
      <c r="M50" s="127">
        <v>0.03</v>
      </c>
      <c r="N50" s="112">
        <v>1602000</v>
      </c>
      <c r="O50" s="173">
        <f t="shared" si="0"/>
        <v>0.996268656716418</v>
      </c>
      <c r="P50" s="108">
        <f>Volume!K50</f>
        <v>177.7</v>
      </c>
      <c r="Q50" s="69">
        <f>Volume!J50</f>
        <v>180.25</v>
      </c>
      <c r="R50" s="237">
        <f t="shared" si="1"/>
        <v>28.9842</v>
      </c>
      <c r="S50" s="103">
        <f t="shared" si="2"/>
        <v>28.87605</v>
      </c>
      <c r="T50" s="109">
        <f t="shared" si="3"/>
        <v>1556000</v>
      </c>
      <c r="U50" s="103">
        <f t="shared" si="4"/>
        <v>3.3419023136246784</v>
      </c>
      <c r="V50" s="103">
        <f t="shared" si="5"/>
        <v>28.94815</v>
      </c>
      <c r="W50" s="103">
        <f t="shared" si="6"/>
        <v>0.03605</v>
      </c>
      <c r="X50" s="103">
        <f t="shared" si="7"/>
        <v>0</v>
      </c>
      <c r="Y50" s="103">
        <f t="shared" si="8"/>
        <v>27.65012</v>
      </c>
      <c r="Z50" s="237">
        <f t="shared" si="9"/>
        <v>1.3340800000000002</v>
      </c>
      <c r="AA50" s="78"/>
      <c r="AB50" s="77"/>
      <c r="AC50"/>
    </row>
    <row r="51" spans="1:29" s="58" customFormat="1" ht="15">
      <c r="A51" s="193" t="s">
        <v>271</v>
      </c>
      <c r="B51" s="164">
        <v>684000</v>
      </c>
      <c r="C51" s="162">
        <v>21600</v>
      </c>
      <c r="D51" s="170">
        <v>0.03</v>
      </c>
      <c r="E51" s="164">
        <v>28800</v>
      </c>
      <c r="F51" s="112">
        <v>2400</v>
      </c>
      <c r="G51" s="170">
        <v>0.09</v>
      </c>
      <c r="H51" s="164">
        <v>4800</v>
      </c>
      <c r="I51" s="112">
        <v>0</v>
      </c>
      <c r="J51" s="170">
        <v>0</v>
      </c>
      <c r="K51" s="164">
        <v>717600</v>
      </c>
      <c r="L51" s="112">
        <v>24000</v>
      </c>
      <c r="M51" s="127">
        <v>0.03</v>
      </c>
      <c r="N51" s="112">
        <v>698400</v>
      </c>
      <c r="O51" s="173">
        <f t="shared" si="0"/>
        <v>0.9732441471571907</v>
      </c>
      <c r="P51" s="108">
        <f>Volume!K51</f>
        <v>256.1</v>
      </c>
      <c r="Q51" s="69">
        <f>Volume!J51</f>
        <v>257</v>
      </c>
      <c r="R51" s="237">
        <f t="shared" si="1"/>
        <v>18.44232</v>
      </c>
      <c r="S51" s="103">
        <f t="shared" si="2"/>
        <v>17.94888</v>
      </c>
      <c r="T51" s="109">
        <f t="shared" si="3"/>
        <v>693600</v>
      </c>
      <c r="U51" s="103">
        <f t="shared" si="4"/>
        <v>3.4602076124567476</v>
      </c>
      <c r="V51" s="103">
        <f t="shared" si="5"/>
        <v>17.5788</v>
      </c>
      <c r="W51" s="103">
        <f t="shared" si="6"/>
        <v>0.74016</v>
      </c>
      <c r="X51" s="103">
        <f t="shared" si="7"/>
        <v>0.12336</v>
      </c>
      <c r="Y51" s="103">
        <f t="shared" si="8"/>
        <v>17.763096000000004</v>
      </c>
      <c r="Z51" s="237">
        <f t="shared" si="9"/>
        <v>0.6792239999999943</v>
      </c>
      <c r="AA51" s="78"/>
      <c r="AB51" s="77"/>
      <c r="AC51"/>
    </row>
    <row r="52" spans="1:29" s="58" customFormat="1" ht="15">
      <c r="A52" s="193" t="s">
        <v>221</v>
      </c>
      <c r="B52" s="164">
        <v>468600</v>
      </c>
      <c r="C52" s="162">
        <v>300</v>
      </c>
      <c r="D52" s="170">
        <v>0</v>
      </c>
      <c r="E52" s="164">
        <v>1500</v>
      </c>
      <c r="F52" s="112">
        <v>0</v>
      </c>
      <c r="G52" s="170">
        <v>0</v>
      </c>
      <c r="H52" s="164">
        <v>0</v>
      </c>
      <c r="I52" s="112">
        <v>0</v>
      </c>
      <c r="J52" s="170">
        <v>0</v>
      </c>
      <c r="K52" s="164">
        <v>470100</v>
      </c>
      <c r="L52" s="112">
        <v>300</v>
      </c>
      <c r="M52" s="127">
        <v>0</v>
      </c>
      <c r="N52" s="112">
        <v>462600</v>
      </c>
      <c r="O52" s="173">
        <f t="shared" si="0"/>
        <v>0.9840459476707084</v>
      </c>
      <c r="P52" s="108">
        <f>Volume!K52</f>
        <v>1170.75</v>
      </c>
      <c r="Q52" s="69">
        <f>Volume!J52</f>
        <v>1184.05</v>
      </c>
      <c r="R52" s="237">
        <f t="shared" si="1"/>
        <v>55.6621905</v>
      </c>
      <c r="S52" s="103">
        <f t="shared" si="2"/>
        <v>54.774153</v>
      </c>
      <c r="T52" s="109">
        <f t="shared" si="3"/>
        <v>469800</v>
      </c>
      <c r="U52" s="103">
        <f t="shared" si="4"/>
        <v>0.06385696040868455</v>
      </c>
      <c r="V52" s="103">
        <f t="shared" si="5"/>
        <v>55.484583</v>
      </c>
      <c r="W52" s="103">
        <f t="shared" si="6"/>
        <v>0.1776075</v>
      </c>
      <c r="X52" s="103">
        <f t="shared" si="7"/>
        <v>0</v>
      </c>
      <c r="Y52" s="103">
        <f t="shared" si="8"/>
        <v>55.001835</v>
      </c>
      <c r="Z52" s="237">
        <f t="shared" si="9"/>
        <v>0.6603555000000014</v>
      </c>
      <c r="AA52" s="78"/>
      <c r="AB52" s="77"/>
      <c r="AC52"/>
    </row>
    <row r="53" spans="1:29" s="58" customFormat="1" ht="15">
      <c r="A53" s="193" t="s">
        <v>233</v>
      </c>
      <c r="B53" s="164">
        <v>2794000</v>
      </c>
      <c r="C53" s="162">
        <v>112000</v>
      </c>
      <c r="D53" s="170">
        <v>0.04</v>
      </c>
      <c r="E53" s="164">
        <v>86000</v>
      </c>
      <c r="F53" s="112">
        <v>19000</v>
      </c>
      <c r="G53" s="170">
        <v>0.28</v>
      </c>
      <c r="H53" s="164">
        <v>27000</v>
      </c>
      <c r="I53" s="112">
        <v>12000</v>
      </c>
      <c r="J53" s="170">
        <v>0.8</v>
      </c>
      <c r="K53" s="164">
        <v>2907000</v>
      </c>
      <c r="L53" s="112">
        <v>143000</v>
      </c>
      <c r="M53" s="127">
        <v>0.05</v>
      </c>
      <c r="N53" s="112">
        <v>2892000</v>
      </c>
      <c r="O53" s="173">
        <f t="shared" si="0"/>
        <v>0.9948400412796697</v>
      </c>
      <c r="P53" s="108">
        <f>Volume!K53</f>
        <v>419.45</v>
      </c>
      <c r="Q53" s="69">
        <f>Volume!J53</f>
        <v>436.7</v>
      </c>
      <c r="R53" s="237">
        <f t="shared" si="1"/>
        <v>126.94869</v>
      </c>
      <c r="S53" s="103">
        <f t="shared" si="2"/>
        <v>126.29364</v>
      </c>
      <c r="T53" s="109">
        <f t="shared" si="3"/>
        <v>2764000</v>
      </c>
      <c r="U53" s="103">
        <f t="shared" si="4"/>
        <v>5.173661360347323</v>
      </c>
      <c r="V53" s="103">
        <f t="shared" si="5"/>
        <v>122.01398</v>
      </c>
      <c r="W53" s="103">
        <f t="shared" si="6"/>
        <v>3.75562</v>
      </c>
      <c r="X53" s="103">
        <f t="shared" si="7"/>
        <v>1.17909</v>
      </c>
      <c r="Y53" s="103">
        <f t="shared" si="8"/>
        <v>115.93598</v>
      </c>
      <c r="Z53" s="237">
        <f t="shared" si="9"/>
        <v>11.012709999999998</v>
      </c>
      <c r="AA53" s="78"/>
      <c r="AB53" s="77"/>
      <c r="AC53"/>
    </row>
    <row r="54" spans="1:29" s="58" customFormat="1" ht="15">
      <c r="A54" s="193" t="s">
        <v>166</v>
      </c>
      <c r="B54" s="164">
        <v>3746500</v>
      </c>
      <c r="C54" s="162">
        <v>38350</v>
      </c>
      <c r="D54" s="170">
        <v>0.01</v>
      </c>
      <c r="E54" s="164">
        <v>241900</v>
      </c>
      <c r="F54" s="112">
        <v>11800</v>
      </c>
      <c r="G54" s="170">
        <v>0.05</v>
      </c>
      <c r="H54" s="164">
        <v>47200</v>
      </c>
      <c r="I54" s="112">
        <v>5900</v>
      </c>
      <c r="J54" s="170">
        <v>0.14</v>
      </c>
      <c r="K54" s="164">
        <v>4035600</v>
      </c>
      <c r="L54" s="112">
        <v>56050</v>
      </c>
      <c r="M54" s="127">
        <v>0.01</v>
      </c>
      <c r="N54" s="112">
        <v>4023800</v>
      </c>
      <c r="O54" s="173">
        <f t="shared" si="0"/>
        <v>0.9970760233918129</v>
      </c>
      <c r="P54" s="108">
        <f>Volume!K54</f>
        <v>101.4</v>
      </c>
      <c r="Q54" s="69">
        <f>Volume!J54</f>
        <v>102.25</v>
      </c>
      <c r="R54" s="237">
        <f t="shared" si="1"/>
        <v>41.26401</v>
      </c>
      <c r="S54" s="103">
        <f t="shared" si="2"/>
        <v>41.143355</v>
      </c>
      <c r="T54" s="109">
        <f t="shared" si="3"/>
        <v>3979550</v>
      </c>
      <c r="U54" s="103">
        <f t="shared" si="4"/>
        <v>1.4084507042253522</v>
      </c>
      <c r="V54" s="103">
        <f t="shared" si="5"/>
        <v>38.3079625</v>
      </c>
      <c r="W54" s="103">
        <f t="shared" si="6"/>
        <v>2.4734275</v>
      </c>
      <c r="X54" s="103">
        <f t="shared" si="7"/>
        <v>0.48262</v>
      </c>
      <c r="Y54" s="103">
        <f t="shared" si="8"/>
        <v>40.352637</v>
      </c>
      <c r="Z54" s="237">
        <f t="shared" si="9"/>
        <v>0.9113729999999975</v>
      </c>
      <c r="AA54" s="78"/>
      <c r="AB54" s="77"/>
      <c r="AC54"/>
    </row>
    <row r="55" spans="1:28" s="58" customFormat="1" ht="15">
      <c r="A55" s="193" t="s">
        <v>222</v>
      </c>
      <c r="B55" s="164">
        <v>534952</v>
      </c>
      <c r="C55" s="162">
        <v>24112</v>
      </c>
      <c r="D55" s="170">
        <v>0.05</v>
      </c>
      <c r="E55" s="164">
        <v>88</v>
      </c>
      <c r="F55" s="112">
        <v>0</v>
      </c>
      <c r="G55" s="170">
        <v>0</v>
      </c>
      <c r="H55" s="164">
        <v>0</v>
      </c>
      <c r="I55" s="112">
        <v>0</v>
      </c>
      <c r="J55" s="170">
        <v>0</v>
      </c>
      <c r="K55" s="164">
        <v>535040</v>
      </c>
      <c r="L55" s="112">
        <v>24112</v>
      </c>
      <c r="M55" s="127">
        <v>0.05</v>
      </c>
      <c r="N55" s="112">
        <v>533280</v>
      </c>
      <c r="O55" s="173">
        <f t="shared" si="0"/>
        <v>0.9967105263157895</v>
      </c>
      <c r="P55" s="108">
        <f>Volume!K55</f>
        <v>2485.75</v>
      </c>
      <c r="Q55" s="69">
        <f>Volume!J55</f>
        <v>2486.75</v>
      </c>
      <c r="R55" s="237">
        <f t="shared" si="1"/>
        <v>133.051072</v>
      </c>
      <c r="S55" s="103">
        <f t="shared" si="2"/>
        <v>132.613404</v>
      </c>
      <c r="T55" s="109">
        <f t="shared" si="3"/>
        <v>510928</v>
      </c>
      <c r="U55" s="103">
        <f t="shared" si="4"/>
        <v>4.719255942128832</v>
      </c>
      <c r="V55" s="103">
        <f t="shared" si="5"/>
        <v>133.0291886</v>
      </c>
      <c r="W55" s="103">
        <f t="shared" si="6"/>
        <v>0.0218834</v>
      </c>
      <c r="X55" s="103">
        <f t="shared" si="7"/>
        <v>0</v>
      </c>
      <c r="Y55" s="103">
        <f t="shared" si="8"/>
        <v>127.0039276</v>
      </c>
      <c r="Z55" s="237">
        <f t="shared" si="9"/>
        <v>6.047144400000008</v>
      </c>
      <c r="AA55" s="78"/>
      <c r="AB55" s="77"/>
    </row>
    <row r="56" spans="1:28" s="58" customFormat="1" ht="15">
      <c r="A56" s="193" t="s">
        <v>288</v>
      </c>
      <c r="B56" s="164">
        <v>7377000</v>
      </c>
      <c r="C56" s="162">
        <v>-238500</v>
      </c>
      <c r="D56" s="170">
        <v>-0.03</v>
      </c>
      <c r="E56" s="164">
        <v>409500</v>
      </c>
      <c r="F56" s="112">
        <v>72000</v>
      </c>
      <c r="G56" s="170">
        <v>0.21</v>
      </c>
      <c r="H56" s="164">
        <v>22500</v>
      </c>
      <c r="I56" s="112">
        <v>10500</v>
      </c>
      <c r="J56" s="170">
        <v>0.88</v>
      </c>
      <c r="K56" s="164">
        <v>7809000</v>
      </c>
      <c r="L56" s="112">
        <v>-156000</v>
      </c>
      <c r="M56" s="127">
        <v>-0.02</v>
      </c>
      <c r="N56" s="112">
        <v>7771500</v>
      </c>
      <c r="O56" s="173">
        <f t="shared" si="0"/>
        <v>0.995197848636189</v>
      </c>
      <c r="P56" s="108">
        <f>Volume!K56</f>
        <v>171.6</v>
      </c>
      <c r="Q56" s="69">
        <f>Volume!J56</f>
        <v>178.2</v>
      </c>
      <c r="R56" s="237">
        <f t="shared" si="1"/>
        <v>139.15638</v>
      </c>
      <c r="S56" s="103">
        <f t="shared" si="2"/>
        <v>138.48813</v>
      </c>
      <c r="T56" s="109">
        <f t="shared" si="3"/>
        <v>7965000</v>
      </c>
      <c r="U56" s="103">
        <f t="shared" si="4"/>
        <v>-1.9585687382297552</v>
      </c>
      <c r="V56" s="103">
        <f t="shared" si="5"/>
        <v>131.45814</v>
      </c>
      <c r="W56" s="103">
        <f t="shared" si="6"/>
        <v>7.29729</v>
      </c>
      <c r="X56" s="103">
        <f t="shared" si="7"/>
        <v>0.40095</v>
      </c>
      <c r="Y56" s="103">
        <f t="shared" si="8"/>
        <v>136.6794</v>
      </c>
      <c r="Z56" s="237">
        <f t="shared" si="9"/>
        <v>2.476980000000026</v>
      </c>
      <c r="AA56" s="381"/>
      <c r="AB56"/>
    </row>
    <row r="57" spans="1:28" s="7" customFormat="1" ht="15">
      <c r="A57" s="193" t="s">
        <v>289</v>
      </c>
      <c r="B57" s="164">
        <v>2469600</v>
      </c>
      <c r="C57" s="162">
        <v>-1400</v>
      </c>
      <c r="D57" s="170">
        <v>0</v>
      </c>
      <c r="E57" s="164">
        <v>51800</v>
      </c>
      <c r="F57" s="112">
        <v>5600</v>
      </c>
      <c r="G57" s="170">
        <v>0.12</v>
      </c>
      <c r="H57" s="164">
        <v>16800</v>
      </c>
      <c r="I57" s="112">
        <v>1400</v>
      </c>
      <c r="J57" s="170">
        <v>0.09</v>
      </c>
      <c r="K57" s="164">
        <v>2538200</v>
      </c>
      <c r="L57" s="112">
        <v>5600</v>
      </c>
      <c r="M57" s="127">
        <v>0</v>
      </c>
      <c r="N57" s="112">
        <v>2532600</v>
      </c>
      <c r="O57" s="173">
        <f t="shared" si="0"/>
        <v>0.9977937120794264</v>
      </c>
      <c r="P57" s="108">
        <f>Volume!K57</f>
        <v>135</v>
      </c>
      <c r="Q57" s="69">
        <f>Volume!J57</f>
        <v>139.45</v>
      </c>
      <c r="R57" s="237">
        <f t="shared" si="1"/>
        <v>35.395199</v>
      </c>
      <c r="S57" s="103">
        <f t="shared" si="2"/>
        <v>35.317107</v>
      </c>
      <c r="T57" s="109">
        <f t="shared" si="3"/>
        <v>2532600</v>
      </c>
      <c r="U57" s="103">
        <f t="shared" si="4"/>
        <v>0.22111663902708678</v>
      </c>
      <c r="V57" s="103">
        <f t="shared" si="5"/>
        <v>34.438572</v>
      </c>
      <c r="W57" s="103">
        <f t="shared" si="6"/>
        <v>0.7223509999999999</v>
      </c>
      <c r="X57" s="103">
        <f t="shared" si="7"/>
        <v>0.234276</v>
      </c>
      <c r="Y57" s="103">
        <f t="shared" si="8"/>
        <v>34.1901</v>
      </c>
      <c r="Z57" s="237">
        <f t="shared" si="9"/>
        <v>1.205098999999997</v>
      </c>
      <c r="AA57"/>
      <c r="AB57"/>
    </row>
    <row r="58" spans="1:28" s="7" customFormat="1" ht="15">
      <c r="A58" s="193" t="s">
        <v>195</v>
      </c>
      <c r="B58" s="164">
        <v>18292002</v>
      </c>
      <c r="C58" s="162">
        <v>-1251634</v>
      </c>
      <c r="D58" s="170">
        <v>-0.06</v>
      </c>
      <c r="E58" s="164">
        <v>870164</v>
      </c>
      <c r="F58" s="112">
        <v>10310</v>
      </c>
      <c r="G58" s="170">
        <v>0.01</v>
      </c>
      <c r="H58" s="164">
        <v>164960</v>
      </c>
      <c r="I58" s="112">
        <v>-6186</v>
      </c>
      <c r="J58" s="170">
        <v>-0.04</v>
      </c>
      <c r="K58" s="164">
        <v>19327126</v>
      </c>
      <c r="L58" s="112">
        <v>-1247510</v>
      </c>
      <c r="M58" s="127">
        <v>-0.06</v>
      </c>
      <c r="N58" s="112">
        <v>19298258</v>
      </c>
      <c r="O58" s="173">
        <f t="shared" si="0"/>
        <v>0.9985063480209111</v>
      </c>
      <c r="P58" s="108">
        <f>Volume!K58</f>
        <v>120.6</v>
      </c>
      <c r="Q58" s="69">
        <f>Volume!J58</f>
        <v>121.15</v>
      </c>
      <c r="R58" s="237">
        <f t="shared" si="1"/>
        <v>234.14813149</v>
      </c>
      <c r="S58" s="103">
        <f t="shared" si="2"/>
        <v>233.79839567000002</v>
      </c>
      <c r="T58" s="109">
        <f t="shared" si="3"/>
        <v>20574636</v>
      </c>
      <c r="U58" s="103">
        <f t="shared" si="4"/>
        <v>-6.0633393465624374</v>
      </c>
      <c r="V58" s="103">
        <f t="shared" si="5"/>
        <v>221.60760423000002</v>
      </c>
      <c r="W58" s="103">
        <f t="shared" si="6"/>
        <v>10.542036860000001</v>
      </c>
      <c r="X58" s="103">
        <f t="shared" si="7"/>
        <v>1.9984904</v>
      </c>
      <c r="Y58" s="103">
        <f t="shared" si="8"/>
        <v>248.13011016</v>
      </c>
      <c r="Z58" s="237">
        <f t="shared" si="9"/>
        <v>-13.98197866999999</v>
      </c>
      <c r="AA58"/>
      <c r="AB58"/>
    </row>
    <row r="59" spans="1:28" s="7" customFormat="1" ht="15">
      <c r="A59" s="193" t="s">
        <v>290</v>
      </c>
      <c r="B59" s="164">
        <v>7658000</v>
      </c>
      <c r="C59" s="162">
        <v>432600</v>
      </c>
      <c r="D59" s="170">
        <v>0.06</v>
      </c>
      <c r="E59" s="164">
        <v>389200</v>
      </c>
      <c r="F59" s="112">
        <v>56000</v>
      </c>
      <c r="G59" s="170">
        <v>0.17</v>
      </c>
      <c r="H59" s="164">
        <v>40600</v>
      </c>
      <c r="I59" s="112">
        <v>5600</v>
      </c>
      <c r="J59" s="170">
        <v>0.16</v>
      </c>
      <c r="K59" s="164">
        <v>8087800</v>
      </c>
      <c r="L59" s="112">
        <v>494200</v>
      </c>
      <c r="M59" s="127">
        <v>0.07</v>
      </c>
      <c r="N59" s="112">
        <v>8012200</v>
      </c>
      <c r="O59" s="173">
        <f t="shared" si="0"/>
        <v>0.9906525878483642</v>
      </c>
      <c r="P59" s="108">
        <f>Volume!K59</f>
        <v>95.85</v>
      </c>
      <c r="Q59" s="69">
        <f>Volume!J59</f>
        <v>95.2</v>
      </c>
      <c r="R59" s="237">
        <f t="shared" si="1"/>
        <v>76.995856</v>
      </c>
      <c r="S59" s="103">
        <f t="shared" si="2"/>
        <v>76.276144</v>
      </c>
      <c r="T59" s="109">
        <f t="shared" si="3"/>
        <v>7593600</v>
      </c>
      <c r="U59" s="103">
        <f t="shared" si="4"/>
        <v>6.50811209439528</v>
      </c>
      <c r="V59" s="103">
        <f t="shared" si="5"/>
        <v>72.90416</v>
      </c>
      <c r="W59" s="103">
        <f t="shared" si="6"/>
        <v>3.705184</v>
      </c>
      <c r="X59" s="103">
        <f t="shared" si="7"/>
        <v>0.386512</v>
      </c>
      <c r="Y59" s="103">
        <f t="shared" si="8"/>
        <v>72.784656</v>
      </c>
      <c r="Z59" s="237">
        <f t="shared" si="9"/>
        <v>4.211200000000005</v>
      </c>
      <c r="AA59"/>
      <c r="AB59" s="77"/>
    </row>
    <row r="60" spans="1:28" s="7" customFormat="1" ht="15">
      <c r="A60" s="193" t="s">
        <v>197</v>
      </c>
      <c r="B60" s="164">
        <v>2793700</v>
      </c>
      <c r="C60" s="162">
        <v>7150</v>
      </c>
      <c r="D60" s="170">
        <v>0</v>
      </c>
      <c r="E60" s="164">
        <v>9100</v>
      </c>
      <c r="F60" s="112">
        <v>0</v>
      </c>
      <c r="G60" s="170">
        <v>0</v>
      </c>
      <c r="H60" s="164">
        <v>6500</v>
      </c>
      <c r="I60" s="112">
        <v>0</v>
      </c>
      <c r="J60" s="170">
        <v>0</v>
      </c>
      <c r="K60" s="164">
        <v>2809300</v>
      </c>
      <c r="L60" s="112">
        <v>7150</v>
      </c>
      <c r="M60" s="127">
        <v>0</v>
      </c>
      <c r="N60" s="112">
        <v>2806050</v>
      </c>
      <c r="O60" s="173">
        <f t="shared" si="0"/>
        <v>0.9988431281813975</v>
      </c>
      <c r="P60" s="108">
        <f>Volume!K60</f>
        <v>331.6</v>
      </c>
      <c r="Q60" s="69">
        <f>Volume!J60</f>
        <v>326.65</v>
      </c>
      <c r="R60" s="237">
        <f t="shared" si="1"/>
        <v>91.76578449999998</v>
      </c>
      <c r="S60" s="103">
        <f t="shared" si="2"/>
        <v>91.65962324999998</v>
      </c>
      <c r="T60" s="109">
        <f t="shared" si="3"/>
        <v>2802150</v>
      </c>
      <c r="U60" s="103">
        <f t="shared" si="4"/>
        <v>0.25516121549524473</v>
      </c>
      <c r="V60" s="103">
        <f t="shared" si="5"/>
        <v>91.2562105</v>
      </c>
      <c r="W60" s="103">
        <f t="shared" si="6"/>
        <v>0.2972515</v>
      </c>
      <c r="X60" s="103">
        <f t="shared" si="7"/>
        <v>0.2123225</v>
      </c>
      <c r="Y60" s="103">
        <f t="shared" si="8"/>
        <v>92.91929400000001</v>
      </c>
      <c r="Z60" s="237">
        <f t="shared" si="9"/>
        <v>-1.1535095000000268</v>
      </c>
      <c r="AA60"/>
      <c r="AB60" s="77"/>
    </row>
    <row r="61" spans="1:28" s="7" customFormat="1" ht="15">
      <c r="A61" s="193" t="s">
        <v>4</v>
      </c>
      <c r="B61" s="164">
        <v>958200</v>
      </c>
      <c r="C61" s="162">
        <v>-14250</v>
      </c>
      <c r="D61" s="170">
        <v>-0.01</v>
      </c>
      <c r="E61" s="164">
        <v>0</v>
      </c>
      <c r="F61" s="112">
        <v>0</v>
      </c>
      <c r="G61" s="170">
        <v>0</v>
      </c>
      <c r="H61" s="164">
        <v>0</v>
      </c>
      <c r="I61" s="112">
        <v>0</v>
      </c>
      <c r="J61" s="170">
        <v>0</v>
      </c>
      <c r="K61" s="164">
        <v>958200</v>
      </c>
      <c r="L61" s="112">
        <v>-14250</v>
      </c>
      <c r="M61" s="127">
        <v>-0.01</v>
      </c>
      <c r="N61" s="112">
        <v>949650</v>
      </c>
      <c r="O61" s="173">
        <f t="shared" si="0"/>
        <v>0.9910770194113964</v>
      </c>
      <c r="P61" s="108">
        <f>Volume!K61</f>
        <v>1604.1</v>
      </c>
      <c r="Q61" s="69">
        <f>Volume!J61</f>
        <v>1591.75</v>
      </c>
      <c r="R61" s="237">
        <f t="shared" si="1"/>
        <v>152.521485</v>
      </c>
      <c r="S61" s="103">
        <f t="shared" si="2"/>
        <v>151.16053875</v>
      </c>
      <c r="T61" s="109">
        <f t="shared" si="3"/>
        <v>972450</v>
      </c>
      <c r="U61" s="103">
        <f t="shared" si="4"/>
        <v>-1.4653709702298319</v>
      </c>
      <c r="V61" s="103">
        <f t="shared" si="5"/>
        <v>152.521485</v>
      </c>
      <c r="W61" s="103">
        <f t="shared" si="6"/>
        <v>0</v>
      </c>
      <c r="X61" s="103">
        <f t="shared" si="7"/>
        <v>0</v>
      </c>
      <c r="Y61" s="103">
        <f t="shared" si="8"/>
        <v>155.9907045</v>
      </c>
      <c r="Z61" s="237">
        <f t="shared" si="9"/>
        <v>-3.46921949999998</v>
      </c>
      <c r="AA61"/>
      <c r="AB61" s="77"/>
    </row>
    <row r="62" spans="1:28" s="7" customFormat="1" ht="15">
      <c r="A62" s="193" t="s">
        <v>79</v>
      </c>
      <c r="B62" s="164">
        <v>1846600</v>
      </c>
      <c r="C62" s="162">
        <v>12600</v>
      </c>
      <c r="D62" s="170">
        <v>0.01</v>
      </c>
      <c r="E62" s="164">
        <v>1800</v>
      </c>
      <c r="F62" s="112">
        <v>0</v>
      </c>
      <c r="G62" s="170">
        <v>0</v>
      </c>
      <c r="H62" s="164">
        <v>0</v>
      </c>
      <c r="I62" s="112">
        <v>0</v>
      </c>
      <c r="J62" s="170">
        <v>0</v>
      </c>
      <c r="K62" s="164">
        <v>1848400</v>
      </c>
      <c r="L62" s="112">
        <v>12600</v>
      </c>
      <c r="M62" s="127">
        <v>0.01</v>
      </c>
      <c r="N62" s="112">
        <v>1791400</v>
      </c>
      <c r="O62" s="173">
        <f t="shared" si="0"/>
        <v>0.9691625189352954</v>
      </c>
      <c r="P62" s="108">
        <f>Volume!K62</f>
        <v>991.3</v>
      </c>
      <c r="Q62" s="69">
        <f>Volume!J62</f>
        <v>994.7</v>
      </c>
      <c r="R62" s="237">
        <f t="shared" si="1"/>
        <v>183.860348</v>
      </c>
      <c r="S62" s="103">
        <f t="shared" si="2"/>
        <v>178.190558</v>
      </c>
      <c r="T62" s="109">
        <f t="shared" si="3"/>
        <v>1835800</v>
      </c>
      <c r="U62" s="103">
        <f t="shared" si="4"/>
        <v>0.6863492755202092</v>
      </c>
      <c r="V62" s="103">
        <f t="shared" si="5"/>
        <v>183.681302</v>
      </c>
      <c r="W62" s="103">
        <f t="shared" si="6"/>
        <v>0.179046</v>
      </c>
      <c r="X62" s="103">
        <f t="shared" si="7"/>
        <v>0</v>
      </c>
      <c r="Y62" s="103">
        <f t="shared" si="8"/>
        <v>181.982854</v>
      </c>
      <c r="Z62" s="237">
        <f t="shared" si="9"/>
        <v>1.8774939999999845</v>
      </c>
      <c r="AA62"/>
      <c r="AB62" s="77"/>
    </row>
    <row r="63" spans="1:28" s="58" customFormat="1" ht="15">
      <c r="A63" s="193" t="s">
        <v>196</v>
      </c>
      <c r="B63" s="164">
        <v>1998400</v>
      </c>
      <c r="C63" s="162">
        <v>-11200</v>
      </c>
      <c r="D63" s="170">
        <v>-0.01</v>
      </c>
      <c r="E63" s="164">
        <v>2800</v>
      </c>
      <c r="F63" s="112">
        <v>0</v>
      </c>
      <c r="G63" s="170">
        <v>0</v>
      </c>
      <c r="H63" s="164">
        <v>0</v>
      </c>
      <c r="I63" s="112">
        <v>0</v>
      </c>
      <c r="J63" s="170">
        <v>0</v>
      </c>
      <c r="K63" s="164">
        <v>2001200</v>
      </c>
      <c r="L63" s="112">
        <v>-11200</v>
      </c>
      <c r="M63" s="127">
        <v>-0.01</v>
      </c>
      <c r="N63" s="112">
        <v>1980800</v>
      </c>
      <c r="O63" s="173">
        <f t="shared" si="0"/>
        <v>0.9898061163302019</v>
      </c>
      <c r="P63" s="108">
        <f>Volume!K63</f>
        <v>679.7</v>
      </c>
      <c r="Q63" s="69">
        <f>Volume!J63</f>
        <v>700.15</v>
      </c>
      <c r="R63" s="237">
        <f t="shared" si="1"/>
        <v>140.114018</v>
      </c>
      <c r="S63" s="103">
        <f t="shared" si="2"/>
        <v>138.685712</v>
      </c>
      <c r="T63" s="109">
        <f t="shared" si="3"/>
        <v>2012400</v>
      </c>
      <c r="U63" s="103">
        <f t="shared" si="4"/>
        <v>-0.556549393758696</v>
      </c>
      <c r="V63" s="103">
        <f t="shared" si="5"/>
        <v>139.917976</v>
      </c>
      <c r="W63" s="103">
        <f t="shared" si="6"/>
        <v>0.196042</v>
      </c>
      <c r="X63" s="103">
        <f t="shared" si="7"/>
        <v>0</v>
      </c>
      <c r="Y63" s="103">
        <f t="shared" si="8"/>
        <v>136.782828</v>
      </c>
      <c r="Z63" s="237">
        <f t="shared" si="9"/>
        <v>3.3311899999999923</v>
      </c>
      <c r="AA63"/>
      <c r="AB63" s="77"/>
    </row>
    <row r="64" spans="1:28" s="7" customFormat="1" ht="15">
      <c r="A64" s="193" t="s">
        <v>5</v>
      </c>
      <c r="B64" s="164">
        <v>27293640</v>
      </c>
      <c r="C64" s="162">
        <v>-33495</v>
      </c>
      <c r="D64" s="170">
        <v>0</v>
      </c>
      <c r="E64" s="164">
        <v>2587090</v>
      </c>
      <c r="F64" s="112">
        <v>258390</v>
      </c>
      <c r="G64" s="170">
        <v>0.11</v>
      </c>
      <c r="H64" s="164">
        <v>338140</v>
      </c>
      <c r="I64" s="112">
        <v>52635</v>
      </c>
      <c r="J64" s="170">
        <v>0.18</v>
      </c>
      <c r="K64" s="164">
        <v>30218870</v>
      </c>
      <c r="L64" s="112">
        <v>277530</v>
      </c>
      <c r="M64" s="127">
        <v>0.01</v>
      </c>
      <c r="N64" s="112">
        <v>29564920</v>
      </c>
      <c r="O64" s="173">
        <f t="shared" si="0"/>
        <v>0.9783595481895915</v>
      </c>
      <c r="P64" s="108">
        <f>Volume!K64</f>
        <v>144.8</v>
      </c>
      <c r="Q64" s="69">
        <f>Volume!J64</f>
        <v>144.75</v>
      </c>
      <c r="R64" s="237">
        <f t="shared" si="1"/>
        <v>437.41814325</v>
      </c>
      <c r="S64" s="103">
        <f t="shared" si="2"/>
        <v>427.952217</v>
      </c>
      <c r="T64" s="109">
        <f t="shared" si="3"/>
        <v>29941340</v>
      </c>
      <c r="U64" s="103">
        <f t="shared" si="4"/>
        <v>0.9269124227572981</v>
      </c>
      <c r="V64" s="103">
        <f t="shared" si="5"/>
        <v>395.075439</v>
      </c>
      <c r="W64" s="103">
        <f t="shared" si="6"/>
        <v>37.44812775</v>
      </c>
      <c r="X64" s="103">
        <f t="shared" si="7"/>
        <v>4.8945765</v>
      </c>
      <c r="Y64" s="103">
        <f t="shared" si="8"/>
        <v>433.5506032</v>
      </c>
      <c r="Z64" s="237">
        <f t="shared" si="9"/>
        <v>3.8675400500000023</v>
      </c>
      <c r="AB64" s="77"/>
    </row>
    <row r="65" spans="1:28" s="58" customFormat="1" ht="15">
      <c r="A65" s="193" t="s">
        <v>198</v>
      </c>
      <c r="B65" s="164">
        <v>9757000</v>
      </c>
      <c r="C65" s="162">
        <v>420000</v>
      </c>
      <c r="D65" s="170">
        <v>0.04</v>
      </c>
      <c r="E65" s="164">
        <v>1709000</v>
      </c>
      <c r="F65" s="112">
        <v>178000</v>
      </c>
      <c r="G65" s="170">
        <v>0.12</v>
      </c>
      <c r="H65" s="164">
        <v>246000</v>
      </c>
      <c r="I65" s="112">
        <v>7000</v>
      </c>
      <c r="J65" s="170">
        <v>0.03</v>
      </c>
      <c r="K65" s="164">
        <v>11712000</v>
      </c>
      <c r="L65" s="112">
        <v>605000</v>
      </c>
      <c r="M65" s="127">
        <v>0.05</v>
      </c>
      <c r="N65" s="112">
        <v>11630000</v>
      </c>
      <c r="O65" s="173">
        <f t="shared" si="0"/>
        <v>0.9929986338797814</v>
      </c>
      <c r="P65" s="108">
        <f>Volume!K65</f>
        <v>194.55</v>
      </c>
      <c r="Q65" s="69">
        <f>Volume!J65</f>
        <v>191.1</v>
      </c>
      <c r="R65" s="237">
        <f t="shared" si="1"/>
        <v>223.81632</v>
      </c>
      <c r="S65" s="103">
        <f t="shared" si="2"/>
        <v>222.2493</v>
      </c>
      <c r="T65" s="109">
        <f t="shared" si="3"/>
        <v>11107000</v>
      </c>
      <c r="U65" s="103">
        <f t="shared" si="4"/>
        <v>5.447015395696408</v>
      </c>
      <c r="V65" s="103">
        <f t="shared" si="5"/>
        <v>186.45627</v>
      </c>
      <c r="W65" s="103">
        <f t="shared" si="6"/>
        <v>32.65899</v>
      </c>
      <c r="X65" s="103">
        <f t="shared" si="7"/>
        <v>4.70106</v>
      </c>
      <c r="Y65" s="103">
        <f t="shared" si="8"/>
        <v>216.086685</v>
      </c>
      <c r="Z65" s="237">
        <f t="shared" si="9"/>
        <v>7.729635000000002</v>
      </c>
      <c r="AA65" s="78"/>
      <c r="AB65" s="77"/>
    </row>
    <row r="66" spans="1:28" s="58" customFormat="1" ht="15">
      <c r="A66" s="193" t="s">
        <v>199</v>
      </c>
      <c r="B66" s="164">
        <v>3246100</v>
      </c>
      <c r="C66" s="162">
        <v>-197600</v>
      </c>
      <c r="D66" s="170">
        <v>-0.06</v>
      </c>
      <c r="E66" s="164">
        <v>211900</v>
      </c>
      <c r="F66" s="112">
        <v>50700</v>
      </c>
      <c r="G66" s="170">
        <v>0.31</v>
      </c>
      <c r="H66" s="164">
        <v>74100</v>
      </c>
      <c r="I66" s="112">
        <v>2600</v>
      </c>
      <c r="J66" s="170">
        <v>0.04</v>
      </c>
      <c r="K66" s="164">
        <v>3532100</v>
      </c>
      <c r="L66" s="112">
        <v>-144300</v>
      </c>
      <c r="M66" s="127">
        <v>-0.04</v>
      </c>
      <c r="N66" s="112">
        <v>3529500</v>
      </c>
      <c r="O66" s="173">
        <f t="shared" si="0"/>
        <v>0.9992638940007361</v>
      </c>
      <c r="P66" s="108">
        <f>Volume!K66</f>
        <v>281.9</v>
      </c>
      <c r="Q66" s="69">
        <f>Volume!J66</f>
        <v>286.1</v>
      </c>
      <c r="R66" s="237">
        <f t="shared" si="1"/>
        <v>101.05338100000002</v>
      </c>
      <c r="S66" s="103">
        <f t="shared" si="2"/>
        <v>100.97899500000001</v>
      </c>
      <c r="T66" s="109">
        <f t="shared" si="3"/>
        <v>3676400</v>
      </c>
      <c r="U66" s="103">
        <f t="shared" si="4"/>
        <v>-3.9250353606789252</v>
      </c>
      <c r="V66" s="103">
        <f t="shared" si="5"/>
        <v>92.87092100000001</v>
      </c>
      <c r="W66" s="103">
        <f t="shared" si="6"/>
        <v>6.0624590000000005</v>
      </c>
      <c r="X66" s="103">
        <f t="shared" si="7"/>
        <v>2.120001</v>
      </c>
      <c r="Y66" s="103">
        <f t="shared" si="8"/>
        <v>103.63771599999998</v>
      </c>
      <c r="Z66" s="237">
        <f t="shared" si="9"/>
        <v>-2.5843349999999674</v>
      </c>
      <c r="AA66" s="78"/>
      <c r="AB66" s="77"/>
    </row>
    <row r="67" spans="1:28" s="58" customFormat="1" ht="15">
      <c r="A67" s="193" t="s">
        <v>405</v>
      </c>
      <c r="B67" s="164">
        <v>137000</v>
      </c>
      <c r="C67" s="162">
        <v>-2500</v>
      </c>
      <c r="D67" s="170">
        <v>-0.02</v>
      </c>
      <c r="E67" s="164">
        <v>0</v>
      </c>
      <c r="F67" s="112">
        <v>0</v>
      </c>
      <c r="G67" s="170">
        <v>0</v>
      </c>
      <c r="H67" s="164">
        <v>0</v>
      </c>
      <c r="I67" s="112">
        <v>0</v>
      </c>
      <c r="J67" s="170">
        <v>0</v>
      </c>
      <c r="K67" s="164">
        <v>137000</v>
      </c>
      <c r="L67" s="112">
        <v>-2500</v>
      </c>
      <c r="M67" s="127">
        <v>-0.02</v>
      </c>
      <c r="N67" s="112">
        <v>137000</v>
      </c>
      <c r="O67" s="173">
        <f t="shared" si="0"/>
        <v>1</v>
      </c>
      <c r="P67" s="108">
        <f>Volume!K67</f>
        <v>595.2</v>
      </c>
      <c r="Q67" s="69">
        <f>Volume!J67</f>
        <v>598.95</v>
      </c>
      <c r="R67" s="237">
        <f t="shared" si="1"/>
        <v>8.205615</v>
      </c>
      <c r="S67" s="103">
        <f t="shared" si="2"/>
        <v>8.205615</v>
      </c>
      <c r="T67" s="109">
        <f t="shared" si="3"/>
        <v>139500</v>
      </c>
      <c r="U67" s="103">
        <f t="shared" si="4"/>
        <v>-1.7921146953405016</v>
      </c>
      <c r="V67" s="103">
        <f t="shared" si="5"/>
        <v>8.205615</v>
      </c>
      <c r="W67" s="103">
        <f t="shared" si="6"/>
        <v>0</v>
      </c>
      <c r="X67" s="103">
        <f t="shared" si="7"/>
        <v>0</v>
      </c>
      <c r="Y67" s="103">
        <f t="shared" si="8"/>
        <v>8.30304</v>
      </c>
      <c r="Z67" s="237">
        <f t="shared" si="9"/>
        <v>-0.09742499999999943</v>
      </c>
      <c r="AA67" s="78"/>
      <c r="AB67" s="77"/>
    </row>
    <row r="68" spans="1:28" s="7" customFormat="1" ht="15">
      <c r="A68" s="193" t="s">
        <v>43</v>
      </c>
      <c r="B68" s="164">
        <v>415650</v>
      </c>
      <c r="C68" s="162">
        <v>4200</v>
      </c>
      <c r="D68" s="170">
        <v>0.01</v>
      </c>
      <c r="E68" s="164">
        <v>300</v>
      </c>
      <c r="F68" s="112">
        <v>0</v>
      </c>
      <c r="G68" s="170">
        <v>0</v>
      </c>
      <c r="H68" s="164">
        <v>0</v>
      </c>
      <c r="I68" s="112">
        <v>0</v>
      </c>
      <c r="J68" s="170">
        <v>0</v>
      </c>
      <c r="K68" s="164">
        <v>415950</v>
      </c>
      <c r="L68" s="112">
        <v>4200</v>
      </c>
      <c r="M68" s="127">
        <v>0.01</v>
      </c>
      <c r="N68" s="112">
        <v>412500</v>
      </c>
      <c r="O68" s="173">
        <f t="shared" si="0"/>
        <v>0.991705733862243</v>
      </c>
      <c r="P68" s="108">
        <f>Volume!K68</f>
        <v>2279.7</v>
      </c>
      <c r="Q68" s="69">
        <f>Volume!J68</f>
        <v>2333.7</v>
      </c>
      <c r="R68" s="237">
        <f t="shared" si="1"/>
        <v>97.07025149999998</v>
      </c>
      <c r="S68" s="103">
        <f t="shared" si="2"/>
        <v>96.26512499999998</v>
      </c>
      <c r="T68" s="109">
        <f t="shared" si="3"/>
        <v>411750</v>
      </c>
      <c r="U68" s="103">
        <f t="shared" si="4"/>
        <v>1.0200364298724955</v>
      </c>
      <c r="V68" s="103">
        <f t="shared" si="5"/>
        <v>97.00024049999999</v>
      </c>
      <c r="W68" s="103">
        <f t="shared" si="6"/>
        <v>0.070011</v>
      </c>
      <c r="X68" s="103">
        <f t="shared" si="7"/>
        <v>0</v>
      </c>
      <c r="Y68" s="103">
        <f t="shared" si="8"/>
        <v>93.86664749999998</v>
      </c>
      <c r="Z68" s="237">
        <f t="shared" si="9"/>
        <v>3.2036039999999986</v>
      </c>
      <c r="AB68" s="77"/>
    </row>
    <row r="69" spans="1:28" s="7" customFormat="1" ht="15">
      <c r="A69" s="193" t="s">
        <v>200</v>
      </c>
      <c r="B69" s="164">
        <v>7756350</v>
      </c>
      <c r="C69" s="162">
        <v>113050</v>
      </c>
      <c r="D69" s="170">
        <v>0.01</v>
      </c>
      <c r="E69" s="164">
        <v>752500</v>
      </c>
      <c r="F69" s="112">
        <v>95550</v>
      </c>
      <c r="G69" s="170">
        <v>0.15</v>
      </c>
      <c r="H69" s="164">
        <v>70350</v>
      </c>
      <c r="I69" s="112">
        <v>350</v>
      </c>
      <c r="J69" s="170">
        <v>0.01</v>
      </c>
      <c r="K69" s="164">
        <v>8579200</v>
      </c>
      <c r="L69" s="112">
        <v>208950</v>
      </c>
      <c r="M69" s="127">
        <v>0.02</v>
      </c>
      <c r="N69" s="112">
        <v>8288700</v>
      </c>
      <c r="O69" s="173">
        <f aca="true" t="shared" si="10" ref="O69:O132">N69/K69</f>
        <v>0.9661390339425587</v>
      </c>
      <c r="P69" s="108">
        <f>Volume!K69</f>
        <v>839.8</v>
      </c>
      <c r="Q69" s="69">
        <f>Volume!J69</f>
        <v>849.35</v>
      </c>
      <c r="R69" s="237">
        <f aca="true" t="shared" si="11" ref="R69:R132">Q69*K69/10000000</f>
        <v>728.674352</v>
      </c>
      <c r="S69" s="103">
        <f aca="true" t="shared" si="12" ref="S69:S132">Q69*N69/10000000</f>
        <v>704.0007345</v>
      </c>
      <c r="T69" s="109">
        <f aca="true" t="shared" si="13" ref="T69:T132">K69-L69</f>
        <v>8370250</v>
      </c>
      <c r="U69" s="103">
        <f aca="true" t="shared" si="14" ref="U69:U132">L69/T69*100</f>
        <v>2.496341208446582</v>
      </c>
      <c r="V69" s="103">
        <f aca="true" t="shared" si="15" ref="V69:V132">Q69*B69/10000000</f>
        <v>658.78558725</v>
      </c>
      <c r="W69" s="103">
        <f aca="true" t="shared" si="16" ref="W69:W132">Q69*E69/10000000</f>
        <v>63.9135875</v>
      </c>
      <c r="X69" s="103">
        <f aca="true" t="shared" si="17" ref="X69:X132">Q69*H69/10000000</f>
        <v>5.97517725</v>
      </c>
      <c r="Y69" s="103">
        <f aca="true" t="shared" si="18" ref="Y69:Y132">(T69*P69)/10000000</f>
        <v>702.933595</v>
      </c>
      <c r="Z69" s="237">
        <f aca="true" t="shared" si="19" ref="Z69:Z132">R69-Y69</f>
        <v>25.74075700000003</v>
      </c>
      <c r="AB69" s="77"/>
    </row>
    <row r="70" spans="1:28" s="58" customFormat="1" ht="15">
      <c r="A70" s="193" t="s">
        <v>141</v>
      </c>
      <c r="B70" s="164">
        <v>41116800</v>
      </c>
      <c r="C70" s="162">
        <v>2251200</v>
      </c>
      <c r="D70" s="170">
        <v>0.06</v>
      </c>
      <c r="E70" s="164">
        <v>5978400</v>
      </c>
      <c r="F70" s="112">
        <v>585600</v>
      </c>
      <c r="G70" s="170">
        <v>0.11</v>
      </c>
      <c r="H70" s="164">
        <v>1377600</v>
      </c>
      <c r="I70" s="112">
        <v>110400</v>
      </c>
      <c r="J70" s="170">
        <v>0.09</v>
      </c>
      <c r="K70" s="164">
        <v>48472800</v>
      </c>
      <c r="L70" s="112">
        <v>2947200</v>
      </c>
      <c r="M70" s="127">
        <v>0.06</v>
      </c>
      <c r="N70" s="112">
        <v>48232800</v>
      </c>
      <c r="O70" s="173">
        <f t="shared" si="10"/>
        <v>0.9950487696192504</v>
      </c>
      <c r="P70" s="108">
        <f>Volume!K70</f>
        <v>87.95</v>
      </c>
      <c r="Q70" s="69">
        <f>Volume!J70</f>
        <v>92.15</v>
      </c>
      <c r="R70" s="237">
        <f t="shared" si="11"/>
        <v>446.676852</v>
      </c>
      <c r="S70" s="103">
        <f t="shared" si="12"/>
        <v>444.465252</v>
      </c>
      <c r="T70" s="109">
        <f t="shared" si="13"/>
        <v>45525600</v>
      </c>
      <c r="U70" s="103">
        <f t="shared" si="14"/>
        <v>6.473720280457589</v>
      </c>
      <c r="V70" s="103">
        <f t="shared" si="15"/>
        <v>378.891312</v>
      </c>
      <c r="W70" s="103">
        <f t="shared" si="16"/>
        <v>55.090956</v>
      </c>
      <c r="X70" s="103">
        <f t="shared" si="17"/>
        <v>12.694584</v>
      </c>
      <c r="Y70" s="103">
        <f t="shared" si="18"/>
        <v>400.397652</v>
      </c>
      <c r="Z70" s="237">
        <f t="shared" si="19"/>
        <v>46.2792</v>
      </c>
      <c r="AA70" s="78"/>
      <c r="AB70" s="77"/>
    </row>
    <row r="71" spans="1:28" s="58" customFormat="1" ht="15">
      <c r="A71" s="193" t="s">
        <v>398</v>
      </c>
      <c r="B71" s="164">
        <v>16672500</v>
      </c>
      <c r="C71" s="162">
        <v>243000</v>
      </c>
      <c r="D71" s="170">
        <v>0.01</v>
      </c>
      <c r="E71" s="164">
        <v>3439800</v>
      </c>
      <c r="F71" s="112">
        <v>153900</v>
      </c>
      <c r="G71" s="170">
        <v>0.05</v>
      </c>
      <c r="H71" s="164">
        <v>226800</v>
      </c>
      <c r="I71" s="112">
        <v>2700</v>
      </c>
      <c r="J71" s="170">
        <v>0.01</v>
      </c>
      <c r="K71" s="164">
        <v>20339100</v>
      </c>
      <c r="L71" s="112">
        <v>399600</v>
      </c>
      <c r="M71" s="127">
        <v>0.02</v>
      </c>
      <c r="N71" s="112">
        <v>19988100</v>
      </c>
      <c r="O71" s="173">
        <f t="shared" si="10"/>
        <v>0.9827425992300545</v>
      </c>
      <c r="P71" s="108">
        <f>Volume!K71</f>
        <v>113.3</v>
      </c>
      <c r="Q71" s="69">
        <f>Volume!J71</f>
        <v>113.55</v>
      </c>
      <c r="R71" s="237">
        <f t="shared" si="11"/>
        <v>230.9504805</v>
      </c>
      <c r="S71" s="103">
        <f t="shared" si="12"/>
        <v>226.9648755</v>
      </c>
      <c r="T71" s="109">
        <f t="shared" si="13"/>
        <v>19939500</v>
      </c>
      <c r="U71" s="103">
        <f t="shared" si="14"/>
        <v>2.004062288422478</v>
      </c>
      <c r="V71" s="103">
        <f t="shared" si="15"/>
        <v>189.3162375</v>
      </c>
      <c r="W71" s="103">
        <f t="shared" si="16"/>
        <v>39.058929</v>
      </c>
      <c r="X71" s="103">
        <f t="shared" si="17"/>
        <v>2.575314</v>
      </c>
      <c r="Y71" s="103">
        <f t="shared" si="18"/>
        <v>225.914535</v>
      </c>
      <c r="Z71" s="237">
        <f t="shared" si="19"/>
        <v>5.035945499999997</v>
      </c>
      <c r="AA71" s="78"/>
      <c r="AB71" s="77"/>
    </row>
    <row r="72" spans="1:28" s="7" customFormat="1" ht="15">
      <c r="A72" s="193" t="s">
        <v>184</v>
      </c>
      <c r="B72" s="164">
        <v>15873950</v>
      </c>
      <c r="C72" s="162">
        <v>-135700</v>
      </c>
      <c r="D72" s="170">
        <v>-0.01</v>
      </c>
      <c r="E72" s="164">
        <v>2982450</v>
      </c>
      <c r="F72" s="112">
        <v>103250</v>
      </c>
      <c r="G72" s="170">
        <v>0.04</v>
      </c>
      <c r="H72" s="164">
        <v>415950</v>
      </c>
      <c r="I72" s="112">
        <v>47200</v>
      </c>
      <c r="J72" s="170">
        <v>0.13</v>
      </c>
      <c r="K72" s="164">
        <v>19272350</v>
      </c>
      <c r="L72" s="112">
        <v>14750</v>
      </c>
      <c r="M72" s="127">
        <v>0</v>
      </c>
      <c r="N72" s="112">
        <v>19054050</v>
      </c>
      <c r="O72" s="173">
        <f t="shared" si="10"/>
        <v>0.9886728914740548</v>
      </c>
      <c r="P72" s="108">
        <f>Volume!K72</f>
        <v>98.1</v>
      </c>
      <c r="Q72" s="69">
        <f>Volume!J72</f>
        <v>101.25</v>
      </c>
      <c r="R72" s="237">
        <f t="shared" si="11"/>
        <v>195.13254375</v>
      </c>
      <c r="S72" s="103">
        <f t="shared" si="12"/>
        <v>192.92225625</v>
      </c>
      <c r="T72" s="109">
        <f t="shared" si="13"/>
        <v>19257600</v>
      </c>
      <c r="U72" s="103">
        <f t="shared" si="14"/>
        <v>0.07659313725490197</v>
      </c>
      <c r="V72" s="103">
        <f t="shared" si="15"/>
        <v>160.72374375</v>
      </c>
      <c r="W72" s="103">
        <f t="shared" si="16"/>
        <v>30.19730625</v>
      </c>
      <c r="X72" s="103">
        <f t="shared" si="17"/>
        <v>4.21149375</v>
      </c>
      <c r="Y72" s="103">
        <f t="shared" si="18"/>
        <v>188.917056</v>
      </c>
      <c r="Z72" s="237">
        <f t="shared" si="19"/>
        <v>6.215487749999994</v>
      </c>
      <c r="AB72" s="77"/>
    </row>
    <row r="73" spans="1:28" s="58" customFormat="1" ht="15">
      <c r="A73" s="193" t="s">
        <v>175</v>
      </c>
      <c r="B73" s="164">
        <v>81545625</v>
      </c>
      <c r="C73" s="162">
        <v>9457875</v>
      </c>
      <c r="D73" s="170">
        <v>0.13</v>
      </c>
      <c r="E73" s="164">
        <v>18443250</v>
      </c>
      <c r="F73" s="112">
        <v>2071125</v>
      </c>
      <c r="G73" s="170">
        <v>0.13</v>
      </c>
      <c r="H73" s="164">
        <v>9316125</v>
      </c>
      <c r="I73" s="112">
        <v>567000</v>
      </c>
      <c r="J73" s="170">
        <v>0.06</v>
      </c>
      <c r="K73" s="164">
        <v>109305000</v>
      </c>
      <c r="L73" s="112">
        <v>12096000</v>
      </c>
      <c r="M73" s="127">
        <v>0.12</v>
      </c>
      <c r="N73" s="112">
        <v>108115875</v>
      </c>
      <c r="O73" s="173">
        <f t="shared" si="10"/>
        <v>0.989121037463977</v>
      </c>
      <c r="P73" s="108">
        <f>Volume!K73</f>
        <v>47.7</v>
      </c>
      <c r="Q73" s="69">
        <f>Volume!J73</f>
        <v>48.1</v>
      </c>
      <c r="R73" s="237">
        <f t="shared" si="11"/>
        <v>525.75705</v>
      </c>
      <c r="S73" s="103">
        <f t="shared" si="12"/>
        <v>520.03735875</v>
      </c>
      <c r="T73" s="109">
        <f t="shared" si="13"/>
        <v>97209000</v>
      </c>
      <c r="U73" s="103">
        <f t="shared" si="14"/>
        <v>12.443292287751134</v>
      </c>
      <c r="V73" s="103">
        <f t="shared" si="15"/>
        <v>392.23445625</v>
      </c>
      <c r="W73" s="103">
        <f t="shared" si="16"/>
        <v>88.7120325</v>
      </c>
      <c r="X73" s="103">
        <f t="shared" si="17"/>
        <v>44.81056125</v>
      </c>
      <c r="Y73" s="103">
        <f t="shared" si="18"/>
        <v>463.68693</v>
      </c>
      <c r="Z73" s="237">
        <f t="shared" si="19"/>
        <v>62.07012000000003</v>
      </c>
      <c r="AA73" s="78"/>
      <c r="AB73" s="77"/>
    </row>
    <row r="74" spans="1:28" s="7" customFormat="1" ht="15">
      <c r="A74" s="193" t="s">
        <v>142</v>
      </c>
      <c r="B74" s="164">
        <v>5253500</v>
      </c>
      <c r="C74" s="162">
        <v>91000</v>
      </c>
      <c r="D74" s="170">
        <v>0.02</v>
      </c>
      <c r="E74" s="164">
        <v>87500</v>
      </c>
      <c r="F74" s="112">
        <v>19250</v>
      </c>
      <c r="G74" s="170">
        <v>0.28</v>
      </c>
      <c r="H74" s="164">
        <v>0</v>
      </c>
      <c r="I74" s="112">
        <v>0</v>
      </c>
      <c r="J74" s="170">
        <v>0</v>
      </c>
      <c r="K74" s="164">
        <v>5341000</v>
      </c>
      <c r="L74" s="112">
        <v>110250</v>
      </c>
      <c r="M74" s="127">
        <v>0.02</v>
      </c>
      <c r="N74" s="112">
        <v>5320000</v>
      </c>
      <c r="O74" s="173">
        <f t="shared" si="10"/>
        <v>0.9960681520314548</v>
      </c>
      <c r="P74" s="108">
        <f>Volume!K74</f>
        <v>138.8</v>
      </c>
      <c r="Q74" s="69">
        <f>Volume!J74</f>
        <v>136.15</v>
      </c>
      <c r="R74" s="237">
        <f t="shared" si="11"/>
        <v>72.717715</v>
      </c>
      <c r="S74" s="103">
        <f t="shared" si="12"/>
        <v>72.4318</v>
      </c>
      <c r="T74" s="109">
        <f t="shared" si="13"/>
        <v>5230750</v>
      </c>
      <c r="U74" s="103">
        <f t="shared" si="14"/>
        <v>2.107728337236534</v>
      </c>
      <c r="V74" s="103">
        <f t="shared" si="15"/>
        <v>71.5264025</v>
      </c>
      <c r="W74" s="103">
        <f t="shared" si="16"/>
        <v>1.1913125</v>
      </c>
      <c r="X74" s="103">
        <f t="shared" si="17"/>
        <v>0</v>
      </c>
      <c r="Y74" s="103">
        <f t="shared" si="18"/>
        <v>72.60281</v>
      </c>
      <c r="Z74" s="237">
        <f t="shared" si="19"/>
        <v>0.11490499999999315</v>
      </c>
      <c r="AB74" s="77"/>
    </row>
    <row r="75" spans="1:28" s="7" customFormat="1" ht="15">
      <c r="A75" s="193" t="s">
        <v>176</v>
      </c>
      <c r="B75" s="164">
        <v>13076100</v>
      </c>
      <c r="C75" s="162">
        <v>903350</v>
      </c>
      <c r="D75" s="170">
        <v>0.07</v>
      </c>
      <c r="E75" s="164">
        <v>1167250</v>
      </c>
      <c r="F75" s="112">
        <v>97150</v>
      </c>
      <c r="G75" s="170">
        <v>0.09</v>
      </c>
      <c r="H75" s="164">
        <v>189950</v>
      </c>
      <c r="I75" s="112">
        <v>10150</v>
      </c>
      <c r="J75" s="170">
        <v>0.06</v>
      </c>
      <c r="K75" s="164">
        <v>14433300</v>
      </c>
      <c r="L75" s="112">
        <v>1010650</v>
      </c>
      <c r="M75" s="127">
        <v>0.08</v>
      </c>
      <c r="N75" s="112">
        <v>14365150</v>
      </c>
      <c r="O75" s="173">
        <f t="shared" si="10"/>
        <v>0.9952782800884067</v>
      </c>
      <c r="P75" s="108">
        <f>Volume!K75</f>
        <v>182.45</v>
      </c>
      <c r="Q75" s="69">
        <f>Volume!J75</f>
        <v>184.9</v>
      </c>
      <c r="R75" s="237">
        <f t="shared" si="11"/>
        <v>266.871717</v>
      </c>
      <c r="S75" s="103">
        <f t="shared" si="12"/>
        <v>265.6116235</v>
      </c>
      <c r="T75" s="109">
        <f t="shared" si="13"/>
        <v>13422650</v>
      </c>
      <c r="U75" s="103">
        <f t="shared" si="14"/>
        <v>7.529437182672572</v>
      </c>
      <c r="V75" s="103">
        <f t="shared" si="15"/>
        <v>241.777089</v>
      </c>
      <c r="W75" s="103">
        <f t="shared" si="16"/>
        <v>21.5824525</v>
      </c>
      <c r="X75" s="103">
        <f t="shared" si="17"/>
        <v>3.5121755</v>
      </c>
      <c r="Y75" s="103">
        <f t="shared" si="18"/>
        <v>244.89624925</v>
      </c>
      <c r="Z75" s="237">
        <f t="shared" si="19"/>
        <v>21.97546774999998</v>
      </c>
      <c r="AB75" s="77"/>
    </row>
    <row r="76" spans="1:28" s="7" customFormat="1" ht="15">
      <c r="A76" s="193" t="s">
        <v>397</v>
      </c>
      <c r="B76" s="164">
        <v>1764400</v>
      </c>
      <c r="C76" s="162">
        <v>677600</v>
      </c>
      <c r="D76" s="170">
        <v>0.62</v>
      </c>
      <c r="E76" s="164">
        <v>2200</v>
      </c>
      <c r="F76" s="112">
        <v>0</v>
      </c>
      <c r="G76" s="170">
        <v>0</v>
      </c>
      <c r="H76" s="164">
        <v>0</v>
      </c>
      <c r="I76" s="112">
        <v>0</v>
      </c>
      <c r="J76" s="170">
        <v>0</v>
      </c>
      <c r="K76" s="164">
        <v>1766600</v>
      </c>
      <c r="L76" s="112">
        <v>677600</v>
      </c>
      <c r="M76" s="127">
        <v>0.62</v>
      </c>
      <c r="N76" s="112">
        <v>1760000</v>
      </c>
      <c r="O76" s="173">
        <f t="shared" si="10"/>
        <v>0.9962640099626401</v>
      </c>
      <c r="P76" s="108">
        <f>Volume!K76</f>
        <v>117.05</v>
      </c>
      <c r="Q76" s="69">
        <f>Volume!J76</f>
        <v>126.1</v>
      </c>
      <c r="R76" s="237">
        <f t="shared" si="11"/>
        <v>22.276826</v>
      </c>
      <c r="S76" s="103">
        <f t="shared" si="12"/>
        <v>22.1936</v>
      </c>
      <c r="T76" s="109">
        <f t="shared" si="13"/>
        <v>1089000</v>
      </c>
      <c r="U76" s="103">
        <f t="shared" si="14"/>
        <v>62.22222222222222</v>
      </c>
      <c r="V76" s="103">
        <f t="shared" si="15"/>
        <v>22.249084</v>
      </c>
      <c r="W76" s="103">
        <f t="shared" si="16"/>
        <v>0.027742</v>
      </c>
      <c r="X76" s="103">
        <f t="shared" si="17"/>
        <v>0</v>
      </c>
      <c r="Y76" s="103">
        <f t="shared" si="18"/>
        <v>12.746745</v>
      </c>
      <c r="Z76" s="237">
        <f t="shared" si="19"/>
        <v>9.530081</v>
      </c>
      <c r="AB76" s="77"/>
    </row>
    <row r="77" spans="1:28" s="7" customFormat="1" ht="15">
      <c r="A77" s="193" t="s">
        <v>167</v>
      </c>
      <c r="B77" s="164">
        <v>13898500</v>
      </c>
      <c r="C77" s="162">
        <v>173250</v>
      </c>
      <c r="D77" s="170">
        <v>0.01</v>
      </c>
      <c r="E77" s="164">
        <v>1174250</v>
      </c>
      <c r="F77" s="112">
        <v>111650</v>
      </c>
      <c r="G77" s="170">
        <v>0.11</v>
      </c>
      <c r="H77" s="164">
        <v>34650</v>
      </c>
      <c r="I77" s="112">
        <v>3850</v>
      </c>
      <c r="J77" s="170">
        <v>0.13</v>
      </c>
      <c r="K77" s="164">
        <v>15107400</v>
      </c>
      <c r="L77" s="112">
        <v>288750</v>
      </c>
      <c r="M77" s="127">
        <v>0.02</v>
      </c>
      <c r="N77" s="112">
        <v>15057350</v>
      </c>
      <c r="O77" s="173">
        <f t="shared" si="10"/>
        <v>0.9966870540265036</v>
      </c>
      <c r="P77" s="108">
        <f>Volume!K77</f>
        <v>45.45</v>
      </c>
      <c r="Q77" s="69">
        <f>Volume!J77</f>
        <v>45.9</v>
      </c>
      <c r="R77" s="237">
        <f t="shared" si="11"/>
        <v>69.342966</v>
      </c>
      <c r="S77" s="103">
        <f t="shared" si="12"/>
        <v>69.1132365</v>
      </c>
      <c r="T77" s="109">
        <f t="shared" si="13"/>
        <v>14818650</v>
      </c>
      <c r="U77" s="103">
        <f t="shared" si="14"/>
        <v>1.9485580670303975</v>
      </c>
      <c r="V77" s="103">
        <f t="shared" si="15"/>
        <v>63.794115</v>
      </c>
      <c r="W77" s="103">
        <f t="shared" si="16"/>
        <v>5.3898075</v>
      </c>
      <c r="X77" s="103">
        <f t="shared" si="17"/>
        <v>0.1590435</v>
      </c>
      <c r="Y77" s="103">
        <f t="shared" si="18"/>
        <v>67.35076425</v>
      </c>
      <c r="Z77" s="237">
        <f t="shared" si="19"/>
        <v>1.9922017500000067</v>
      </c>
      <c r="AB77" s="77"/>
    </row>
    <row r="78" spans="1:28" s="7" customFormat="1" ht="15">
      <c r="A78" s="193" t="s">
        <v>201</v>
      </c>
      <c r="B78" s="164">
        <v>4084600</v>
      </c>
      <c r="C78" s="162">
        <v>405600</v>
      </c>
      <c r="D78" s="170">
        <v>0.11</v>
      </c>
      <c r="E78" s="164">
        <v>426400</v>
      </c>
      <c r="F78" s="112">
        <v>69000</v>
      </c>
      <c r="G78" s="170">
        <v>0.19</v>
      </c>
      <c r="H78" s="164">
        <v>169800</v>
      </c>
      <c r="I78" s="112">
        <v>12100</v>
      </c>
      <c r="J78" s="170">
        <v>0.08</v>
      </c>
      <c r="K78" s="164">
        <v>4680800</v>
      </c>
      <c r="L78" s="112">
        <v>486700</v>
      </c>
      <c r="M78" s="127">
        <v>0.12</v>
      </c>
      <c r="N78" s="112">
        <v>4567200</v>
      </c>
      <c r="O78" s="173">
        <f t="shared" si="10"/>
        <v>0.9757306443343018</v>
      </c>
      <c r="P78" s="108">
        <f>Volume!K78</f>
        <v>2002.25</v>
      </c>
      <c r="Q78" s="69">
        <f>Volume!J78</f>
        <v>1980.6</v>
      </c>
      <c r="R78" s="237">
        <f t="shared" si="11"/>
        <v>927.079248</v>
      </c>
      <c r="S78" s="103">
        <f t="shared" si="12"/>
        <v>904.579632</v>
      </c>
      <c r="T78" s="109">
        <f t="shared" si="13"/>
        <v>4194100</v>
      </c>
      <c r="U78" s="103">
        <f t="shared" si="14"/>
        <v>11.604396652440332</v>
      </c>
      <c r="V78" s="103">
        <f t="shared" si="15"/>
        <v>808.995876</v>
      </c>
      <c r="W78" s="103">
        <f t="shared" si="16"/>
        <v>84.452784</v>
      </c>
      <c r="X78" s="103">
        <f t="shared" si="17"/>
        <v>33.630588</v>
      </c>
      <c r="Y78" s="103">
        <f t="shared" si="18"/>
        <v>839.7636725</v>
      </c>
      <c r="Z78" s="237">
        <f t="shared" si="19"/>
        <v>87.31557550000002</v>
      </c>
      <c r="AB78" s="77"/>
    </row>
    <row r="79" spans="1:28" s="7" customFormat="1" ht="15">
      <c r="A79" s="193" t="s">
        <v>143</v>
      </c>
      <c r="B79" s="164">
        <v>1752300</v>
      </c>
      <c r="C79" s="162">
        <v>209450</v>
      </c>
      <c r="D79" s="170">
        <v>0.14</v>
      </c>
      <c r="E79" s="164">
        <v>0</v>
      </c>
      <c r="F79" s="112">
        <v>0</v>
      </c>
      <c r="G79" s="170">
        <v>0</v>
      </c>
      <c r="H79" s="164">
        <v>0</v>
      </c>
      <c r="I79" s="112">
        <v>0</v>
      </c>
      <c r="J79" s="170">
        <v>0</v>
      </c>
      <c r="K79" s="164">
        <v>1752300</v>
      </c>
      <c r="L79" s="112">
        <v>209450</v>
      </c>
      <c r="M79" s="127">
        <v>0.14</v>
      </c>
      <c r="N79" s="112">
        <v>1749350</v>
      </c>
      <c r="O79" s="173">
        <f t="shared" si="10"/>
        <v>0.9983164983164983</v>
      </c>
      <c r="P79" s="108">
        <f>Volume!K79</f>
        <v>110.85</v>
      </c>
      <c r="Q79" s="69">
        <f>Volume!J79</f>
        <v>110.75</v>
      </c>
      <c r="R79" s="237">
        <f t="shared" si="11"/>
        <v>19.4067225</v>
      </c>
      <c r="S79" s="103">
        <f t="shared" si="12"/>
        <v>19.37405125</v>
      </c>
      <c r="T79" s="109">
        <f t="shared" si="13"/>
        <v>1542850</v>
      </c>
      <c r="U79" s="103">
        <f t="shared" si="14"/>
        <v>13.575525812619501</v>
      </c>
      <c r="V79" s="103">
        <f t="shared" si="15"/>
        <v>19.4067225</v>
      </c>
      <c r="W79" s="103">
        <f t="shared" si="16"/>
        <v>0</v>
      </c>
      <c r="X79" s="103">
        <f t="shared" si="17"/>
        <v>0</v>
      </c>
      <c r="Y79" s="103">
        <f t="shared" si="18"/>
        <v>17.10249225</v>
      </c>
      <c r="Z79" s="237">
        <f t="shared" si="19"/>
        <v>2.30423025</v>
      </c>
      <c r="AB79" s="77"/>
    </row>
    <row r="80" spans="1:28" s="58" customFormat="1" ht="15">
      <c r="A80" s="193" t="s">
        <v>90</v>
      </c>
      <c r="B80" s="164">
        <v>1053600</v>
      </c>
      <c r="C80" s="162">
        <v>-79200</v>
      </c>
      <c r="D80" s="170">
        <v>-0.07</v>
      </c>
      <c r="E80" s="164">
        <v>2400</v>
      </c>
      <c r="F80" s="112">
        <v>0</v>
      </c>
      <c r="G80" s="170">
        <v>0</v>
      </c>
      <c r="H80" s="164">
        <v>0</v>
      </c>
      <c r="I80" s="112">
        <v>0</v>
      </c>
      <c r="J80" s="170">
        <v>0</v>
      </c>
      <c r="K80" s="164">
        <v>1056000</v>
      </c>
      <c r="L80" s="112">
        <v>-79200</v>
      </c>
      <c r="M80" s="127">
        <v>-0.07</v>
      </c>
      <c r="N80" s="112">
        <v>949800</v>
      </c>
      <c r="O80" s="173">
        <f t="shared" si="10"/>
        <v>0.8994318181818182</v>
      </c>
      <c r="P80" s="108">
        <f>Volume!K80</f>
        <v>455.1</v>
      </c>
      <c r="Q80" s="69">
        <f>Volume!J80</f>
        <v>465.75</v>
      </c>
      <c r="R80" s="237">
        <f t="shared" si="11"/>
        <v>49.1832</v>
      </c>
      <c r="S80" s="103">
        <f t="shared" si="12"/>
        <v>44.236935</v>
      </c>
      <c r="T80" s="109">
        <f t="shared" si="13"/>
        <v>1135200</v>
      </c>
      <c r="U80" s="103">
        <f t="shared" si="14"/>
        <v>-6.976744186046512</v>
      </c>
      <c r="V80" s="103">
        <f t="shared" si="15"/>
        <v>49.07142</v>
      </c>
      <c r="W80" s="103">
        <f t="shared" si="16"/>
        <v>0.11178</v>
      </c>
      <c r="X80" s="103">
        <f t="shared" si="17"/>
        <v>0</v>
      </c>
      <c r="Y80" s="103">
        <f t="shared" si="18"/>
        <v>51.662952</v>
      </c>
      <c r="Z80" s="237">
        <f t="shared" si="19"/>
        <v>-2.4797519999999977</v>
      </c>
      <c r="AA80" s="78"/>
      <c r="AB80" s="77"/>
    </row>
    <row r="81" spans="1:28" s="7" customFormat="1" ht="15">
      <c r="A81" s="193" t="s">
        <v>35</v>
      </c>
      <c r="B81" s="164">
        <v>2411200</v>
      </c>
      <c r="C81" s="162">
        <v>96800</v>
      </c>
      <c r="D81" s="170">
        <v>0.04</v>
      </c>
      <c r="E81" s="164">
        <v>45100</v>
      </c>
      <c r="F81" s="112">
        <v>2200</v>
      </c>
      <c r="G81" s="170">
        <v>0.05</v>
      </c>
      <c r="H81" s="164">
        <v>2200</v>
      </c>
      <c r="I81" s="112">
        <v>1100</v>
      </c>
      <c r="J81" s="170">
        <v>1</v>
      </c>
      <c r="K81" s="164">
        <v>2458500</v>
      </c>
      <c r="L81" s="112">
        <v>100100</v>
      </c>
      <c r="M81" s="127">
        <v>0.04</v>
      </c>
      <c r="N81" s="112">
        <v>2456300</v>
      </c>
      <c r="O81" s="173">
        <f t="shared" si="10"/>
        <v>0.9991051454138703</v>
      </c>
      <c r="P81" s="108">
        <f>Volume!K81</f>
        <v>316.9</v>
      </c>
      <c r="Q81" s="69">
        <f>Volume!J81</f>
        <v>317.4</v>
      </c>
      <c r="R81" s="237">
        <f t="shared" si="11"/>
        <v>78.03279</v>
      </c>
      <c r="S81" s="103">
        <f t="shared" si="12"/>
        <v>77.962962</v>
      </c>
      <c r="T81" s="109">
        <f t="shared" si="13"/>
        <v>2358400</v>
      </c>
      <c r="U81" s="103">
        <f t="shared" si="14"/>
        <v>4.244402985074626</v>
      </c>
      <c r="V81" s="103">
        <f t="shared" si="15"/>
        <v>76.531488</v>
      </c>
      <c r="W81" s="103">
        <f t="shared" si="16"/>
        <v>1.431474</v>
      </c>
      <c r="X81" s="103">
        <f t="shared" si="17"/>
        <v>0.069828</v>
      </c>
      <c r="Y81" s="103">
        <f t="shared" si="18"/>
        <v>74.737696</v>
      </c>
      <c r="Z81" s="237">
        <f t="shared" si="19"/>
        <v>3.295094000000006</v>
      </c>
      <c r="AB81" s="77"/>
    </row>
    <row r="82" spans="1:28" s="7" customFormat="1" ht="15">
      <c r="A82" s="193" t="s">
        <v>6</v>
      </c>
      <c r="B82" s="164">
        <v>10206000</v>
      </c>
      <c r="C82" s="162">
        <v>-245250</v>
      </c>
      <c r="D82" s="170">
        <v>-0.02</v>
      </c>
      <c r="E82" s="164">
        <v>1057500</v>
      </c>
      <c r="F82" s="112">
        <v>42750</v>
      </c>
      <c r="G82" s="170">
        <v>0.04</v>
      </c>
      <c r="H82" s="164">
        <v>130500</v>
      </c>
      <c r="I82" s="112">
        <v>6750</v>
      </c>
      <c r="J82" s="170">
        <v>0.05</v>
      </c>
      <c r="K82" s="164">
        <v>11394000</v>
      </c>
      <c r="L82" s="112">
        <v>-195750</v>
      </c>
      <c r="M82" s="127">
        <v>-0.02</v>
      </c>
      <c r="N82" s="112">
        <v>11306250</v>
      </c>
      <c r="O82" s="173">
        <f t="shared" si="10"/>
        <v>0.9922985781990521</v>
      </c>
      <c r="P82" s="108">
        <f>Volume!K82</f>
        <v>160</v>
      </c>
      <c r="Q82" s="69">
        <f>Volume!J82</f>
        <v>160.7</v>
      </c>
      <c r="R82" s="237">
        <f t="shared" si="11"/>
        <v>183.10157999999998</v>
      </c>
      <c r="S82" s="103">
        <f t="shared" si="12"/>
        <v>181.69143749999998</v>
      </c>
      <c r="T82" s="109">
        <f t="shared" si="13"/>
        <v>11589750</v>
      </c>
      <c r="U82" s="103">
        <f t="shared" si="14"/>
        <v>-1.68899242865463</v>
      </c>
      <c r="V82" s="103">
        <f t="shared" si="15"/>
        <v>164.01042</v>
      </c>
      <c r="W82" s="103">
        <f t="shared" si="16"/>
        <v>16.994025</v>
      </c>
      <c r="X82" s="103">
        <f t="shared" si="17"/>
        <v>2.097135</v>
      </c>
      <c r="Y82" s="103">
        <f t="shared" si="18"/>
        <v>185.436</v>
      </c>
      <c r="Z82" s="237">
        <f t="shared" si="19"/>
        <v>-2.334420000000023</v>
      </c>
      <c r="AB82" s="77"/>
    </row>
    <row r="83" spans="1:28" s="58" customFormat="1" ht="15">
      <c r="A83" s="193" t="s">
        <v>177</v>
      </c>
      <c r="B83" s="164">
        <v>7069000</v>
      </c>
      <c r="C83" s="162">
        <v>546500</v>
      </c>
      <c r="D83" s="170">
        <v>0.08</v>
      </c>
      <c r="E83" s="164">
        <v>281000</v>
      </c>
      <c r="F83" s="112">
        <v>32000</v>
      </c>
      <c r="G83" s="170">
        <v>0.13</v>
      </c>
      <c r="H83" s="164">
        <v>17500</v>
      </c>
      <c r="I83" s="112">
        <v>2500</v>
      </c>
      <c r="J83" s="170">
        <v>0.17</v>
      </c>
      <c r="K83" s="164">
        <v>7367500</v>
      </c>
      <c r="L83" s="112">
        <v>581000</v>
      </c>
      <c r="M83" s="127">
        <v>0.09</v>
      </c>
      <c r="N83" s="112">
        <v>7298000</v>
      </c>
      <c r="O83" s="173">
        <f t="shared" si="10"/>
        <v>0.9905666779776043</v>
      </c>
      <c r="P83" s="108">
        <f>Volume!K83</f>
        <v>292.45</v>
      </c>
      <c r="Q83" s="69">
        <f>Volume!J83</f>
        <v>293.95</v>
      </c>
      <c r="R83" s="237">
        <f t="shared" si="11"/>
        <v>216.5676625</v>
      </c>
      <c r="S83" s="103">
        <f t="shared" si="12"/>
        <v>214.52471</v>
      </c>
      <c r="T83" s="109">
        <f t="shared" si="13"/>
        <v>6786500</v>
      </c>
      <c r="U83" s="103">
        <f t="shared" si="14"/>
        <v>8.561113976276431</v>
      </c>
      <c r="V83" s="103">
        <f t="shared" si="15"/>
        <v>207.793255</v>
      </c>
      <c r="W83" s="103">
        <f t="shared" si="16"/>
        <v>8.259995</v>
      </c>
      <c r="X83" s="103">
        <f t="shared" si="17"/>
        <v>0.5144125</v>
      </c>
      <c r="Y83" s="103">
        <f t="shared" si="18"/>
        <v>198.4711925</v>
      </c>
      <c r="Z83" s="237">
        <f t="shared" si="19"/>
        <v>18.09647000000001</v>
      </c>
      <c r="AA83" s="78"/>
      <c r="AB83" s="77"/>
    </row>
    <row r="84" spans="1:28" s="7" customFormat="1" ht="15">
      <c r="A84" s="193" t="s">
        <v>168</v>
      </c>
      <c r="B84" s="164">
        <v>270000</v>
      </c>
      <c r="C84" s="162">
        <v>44100</v>
      </c>
      <c r="D84" s="170">
        <v>0.2</v>
      </c>
      <c r="E84" s="164">
        <v>0</v>
      </c>
      <c r="F84" s="112">
        <v>0</v>
      </c>
      <c r="G84" s="170">
        <v>0</v>
      </c>
      <c r="H84" s="164">
        <v>0</v>
      </c>
      <c r="I84" s="112">
        <v>0</v>
      </c>
      <c r="J84" s="170">
        <v>0</v>
      </c>
      <c r="K84" s="164">
        <v>270000</v>
      </c>
      <c r="L84" s="112">
        <v>44100</v>
      </c>
      <c r="M84" s="127">
        <v>0.2</v>
      </c>
      <c r="N84" s="112">
        <v>244800</v>
      </c>
      <c r="O84" s="173">
        <f t="shared" si="10"/>
        <v>0.9066666666666666</v>
      </c>
      <c r="P84" s="108">
        <f>Volume!K84</f>
        <v>677.1</v>
      </c>
      <c r="Q84" s="69">
        <f>Volume!J84</f>
        <v>665.3</v>
      </c>
      <c r="R84" s="237">
        <f t="shared" si="11"/>
        <v>17.9631</v>
      </c>
      <c r="S84" s="103">
        <f t="shared" si="12"/>
        <v>16.286544</v>
      </c>
      <c r="T84" s="109">
        <f t="shared" si="13"/>
        <v>225900</v>
      </c>
      <c r="U84" s="103">
        <f t="shared" si="14"/>
        <v>19.52191235059761</v>
      </c>
      <c r="V84" s="103">
        <f t="shared" si="15"/>
        <v>17.9631</v>
      </c>
      <c r="W84" s="103">
        <f t="shared" si="16"/>
        <v>0</v>
      </c>
      <c r="X84" s="103">
        <f t="shared" si="17"/>
        <v>0</v>
      </c>
      <c r="Y84" s="103">
        <f t="shared" si="18"/>
        <v>15.295689</v>
      </c>
      <c r="Z84" s="237">
        <f t="shared" si="19"/>
        <v>2.6674110000000013</v>
      </c>
      <c r="AB84" s="77"/>
    </row>
    <row r="85" spans="1:28" s="7" customFormat="1" ht="15">
      <c r="A85" s="193" t="s">
        <v>132</v>
      </c>
      <c r="B85" s="164">
        <v>1680000</v>
      </c>
      <c r="C85" s="162">
        <v>-5200</v>
      </c>
      <c r="D85" s="170">
        <v>0</v>
      </c>
      <c r="E85" s="164">
        <v>11200</v>
      </c>
      <c r="F85" s="112">
        <v>0</v>
      </c>
      <c r="G85" s="170">
        <v>0</v>
      </c>
      <c r="H85" s="164">
        <v>400</v>
      </c>
      <c r="I85" s="112">
        <v>0</v>
      </c>
      <c r="J85" s="170">
        <v>0</v>
      </c>
      <c r="K85" s="164">
        <v>1691600</v>
      </c>
      <c r="L85" s="112">
        <v>-5200</v>
      </c>
      <c r="M85" s="127">
        <v>0</v>
      </c>
      <c r="N85" s="112">
        <v>1686400</v>
      </c>
      <c r="O85" s="173">
        <f t="shared" si="10"/>
        <v>0.9969259872310239</v>
      </c>
      <c r="P85" s="108">
        <f>Volume!K85</f>
        <v>715.9</v>
      </c>
      <c r="Q85" s="69">
        <f>Volume!J85</f>
        <v>712.3</v>
      </c>
      <c r="R85" s="237">
        <f t="shared" si="11"/>
        <v>120.492668</v>
      </c>
      <c r="S85" s="103">
        <f t="shared" si="12"/>
        <v>120.122272</v>
      </c>
      <c r="T85" s="109">
        <f t="shared" si="13"/>
        <v>1696800</v>
      </c>
      <c r="U85" s="103">
        <f t="shared" si="14"/>
        <v>-0.30645921735030646</v>
      </c>
      <c r="V85" s="103">
        <f t="shared" si="15"/>
        <v>119.6664</v>
      </c>
      <c r="W85" s="103">
        <f t="shared" si="16"/>
        <v>0.7977759999999999</v>
      </c>
      <c r="X85" s="103">
        <f t="shared" si="17"/>
        <v>0.028492</v>
      </c>
      <c r="Y85" s="103">
        <f t="shared" si="18"/>
        <v>121.473912</v>
      </c>
      <c r="Z85" s="237">
        <f t="shared" si="19"/>
        <v>-0.9812440000000038</v>
      </c>
      <c r="AB85" s="77"/>
    </row>
    <row r="86" spans="1:28" s="58" customFormat="1" ht="15">
      <c r="A86" s="193" t="s">
        <v>144</v>
      </c>
      <c r="B86" s="164">
        <v>183875</v>
      </c>
      <c r="C86" s="162">
        <v>250</v>
      </c>
      <c r="D86" s="170">
        <v>0</v>
      </c>
      <c r="E86" s="164">
        <v>0</v>
      </c>
      <c r="F86" s="112">
        <v>0</v>
      </c>
      <c r="G86" s="170">
        <v>0</v>
      </c>
      <c r="H86" s="164">
        <v>0</v>
      </c>
      <c r="I86" s="112">
        <v>0</v>
      </c>
      <c r="J86" s="170">
        <v>0</v>
      </c>
      <c r="K86" s="164">
        <v>183875</v>
      </c>
      <c r="L86" s="112">
        <v>250</v>
      </c>
      <c r="M86" s="127">
        <v>0</v>
      </c>
      <c r="N86" s="112">
        <v>183250</v>
      </c>
      <c r="O86" s="173">
        <f t="shared" si="10"/>
        <v>0.9966009517335146</v>
      </c>
      <c r="P86" s="108">
        <f>Volume!K86</f>
        <v>2897.2</v>
      </c>
      <c r="Q86" s="69">
        <f>Volume!J86</f>
        <v>2903.2</v>
      </c>
      <c r="R86" s="237">
        <f t="shared" si="11"/>
        <v>53.38258999999999</v>
      </c>
      <c r="S86" s="103">
        <f t="shared" si="12"/>
        <v>53.201139999999995</v>
      </c>
      <c r="T86" s="109">
        <f t="shared" si="13"/>
        <v>183625</v>
      </c>
      <c r="U86" s="103">
        <f t="shared" si="14"/>
        <v>0.13614703880190604</v>
      </c>
      <c r="V86" s="103">
        <f t="shared" si="15"/>
        <v>53.38258999999999</v>
      </c>
      <c r="W86" s="103">
        <f t="shared" si="16"/>
        <v>0</v>
      </c>
      <c r="X86" s="103">
        <f t="shared" si="17"/>
        <v>0</v>
      </c>
      <c r="Y86" s="103">
        <f t="shared" si="18"/>
        <v>53.19983499999999</v>
      </c>
      <c r="Z86" s="237">
        <f t="shared" si="19"/>
        <v>0.18275500000000022</v>
      </c>
      <c r="AA86" s="78"/>
      <c r="AB86" s="77"/>
    </row>
    <row r="87" spans="1:28" s="7" customFormat="1" ht="15">
      <c r="A87" s="193" t="s">
        <v>291</v>
      </c>
      <c r="B87" s="164">
        <v>1148700</v>
      </c>
      <c r="C87" s="162">
        <v>69600</v>
      </c>
      <c r="D87" s="170">
        <v>0.06</v>
      </c>
      <c r="E87" s="164">
        <v>600</v>
      </c>
      <c r="F87" s="112">
        <v>0</v>
      </c>
      <c r="G87" s="170">
        <v>0</v>
      </c>
      <c r="H87" s="164">
        <v>0</v>
      </c>
      <c r="I87" s="112">
        <v>0</v>
      </c>
      <c r="J87" s="170">
        <v>0</v>
      </c>
      <c r="K87" s="164">
        <v>1149300</v>
      </c>
      <c r="L87" s="112">
        <v>69600</v>
      </c>
      <c r="M87" s="127">
        <v>0.06</v>
      </c>
      <c r="N87" s="112">
        <v>1135200</v>
      </c>
      <c r="O87" s="173">
        <f t="shared" si="10"/>
        <v>0.9877316627512399</v>
      </c>
      <c r="P87" s="108">
        <f>Volume!K87</f>
        <v>605.3</v>
      </c>
      <c r="Q87" s="69">
        <f>Volume!J87</f>
        <v>591.4</v>
      </c>
      <c r="R87" s="237">
        <f t="shared" si="11"/>
        <v>67.969602</v>
      </c>
      <c r="S87" s="103">
        <f t="shared" si="12"/>
        <v>67.135728</v>
      </c>
      <c r="T87" s="109">
        <f t="shared" si="13"/>
        <v>1079700</v>
      </c>
      <c r="U87" s="103">
        <f t="shared" si="14"/>
        <v>6.446235065295916</v>
      </c>
      <c r="V87" s="103">
        <f t="shared" si="15"/>
        <v>67.934118</v>
      </c>
      <c r="W87" s="103">
        <f t="shared" si="16"/>
        <v>0.035484</v>
      </c>
      <c r="X87" s="103">
        <f t="shared" si="17"/>
        <v>0</v>
      </c>
      <c r="Y87" s="103">
        <f t="shared" si="18"/>
        <v>65.354241</v>
      </c>
      <c r="Z87" s="237">
        <f t="shared" si="19"/>
        <v>2.615360999999993</v>
      </c>
      <c r="AB87" s="77"/>
    </row>
    <row r="88" spans="1:28" s="58" customFormat="1" ht="15">
      <c r="A88" s="193" t="s">
        <v>133</v>
      </c>
      <c r="B88" s="164">
        <v>25531250</v>
      </c>
      <c r="C88" s="162">
        <v>18750</v>
      </c>
      <c r="D88" s="170">
        <v>0</v>
      </c>
      <c r="E88" s="164">
        <v>3162500</v>
      </c>
      <c r="F88" s="112">
        <v>231250</v>
      </c>
      <c r="G88" s="170">
        <v>0.08</v>
      </c>
      <c r="H88" s="164">
        <v>175000</v>
      </c>
      <c r="I88" s="112">
        <v>25000</v>
      </c>
      <c r="J88" s="170">
        <v>0.17</v>
      </c>
      <c r="K88" s="164">
        <v>28868750</v>
      </c>
      <c r="L88" s="112">
        <v>275000</v>
      </c>
      <c r="M88" s="127">
        <v>0.01</v>
      </c>
      <c r="N88" s="112">
        <v>28718750</v>
      </c>
      <c r="O88" s="173">
        <f t="shared" si="10"/>
        <v>0.994804070145053</v>
      </c>
      <c r="P88" s="108">
        <f>Volume!K88</f>
        <v>32.25</v>
      </c>
      <c r="Q88" s="69">
        <f>Volume!J88</f>
        <v>32.6</v>
      </c>
      <c r="R88" s="237">
        <f t="shared" si="11"/>
        <v>94.112125</v>
      </c>
      <c r="S88" s="103">
        <f t="shared" si="12"/>
        <v>93.623125</v>
      </c>
      <c r="T88" s="109">
        <f t="shared" si="13"/>
        <v>28593750</v>
      </c>
      <c r="U88" s="103">
        <f t="shared" si="14"/>
        <v>0.9617486338797814</v>
      </c>
      <c r="V88" s="103">
        <f t="shared" si="15"/>
        <v>83.231875</v>
      </c>
      <c r="W88" s="103">
        <f t="shared" si="16"/>
        <v>10.30975</v>
      </c>
      <c r="X88" s="103">
        <f t="shared" si="17"/>
        <v>0.5705</v>
      </c>
      <c r="Y88" s="103">
        <f t="shared" si="18"/>
        <v>92.21484375</v>
      </c>
      <c r="Z88" s="237">
        <f t="shared" si="19"/>
        <v>1.897281250000006</v>
      </c>
      <c r="AA88" s="78"/>
      <c r="AB88" s="77"/>
    </row>
    <row r="89" spans="1:28" s="7" customFormat="1" ht="15">
      <c r="A89" s="193" t="s">
        <v>169</v>
      </c>
      <c r="B89" s="164">
        <v>9048000</v>
      </c>
      <c r="C89" s="162">
        <v>244000</v>
      </c>
      <c r="D89" s="170">
        <v>0.03</v>
      </c>
      <c r="E89" s="164">
        <v>34000</v>
      </c>
      <c r="F89" s="112">
        <v>0</v>
      </c>
      <c r="G89" s="170">
        <v>0</v>
      </c>
      <c r="H89" s="164">
        <v>2000</v>
      </c>
      <c r="I89" s="112">
        <v>0</v>
      </c>
      <c r="J89" s="170">
        <v>0</v>
      </c>
      <c r="K89" s="164">
        <v>9084000</v>
      </c>
      <c r="L89" s="112">
        <v>244000</v>
      </c>
      <c r="M89" s="127">
        <v>0.03</v>
      </c>
      <c r="N89" s="112">
        <v>9062000</v>
      </c>
      <c r="O89" s="173">
        <f t="shared" si="10"/>
        <v>0.9975781594011449</v>
      </c>
      <c r="P89" s="108">
        <f>Volume!K89</f>
        <v>152.35</v>
      </c>
      <c r="Q89" s="69">
        <f>Volume!J89</f>
        <v>152.8</v>
      </c>
      <c r="R89" s="237">
        <f t="shared" si="11"/>
        <v>138.80352</v>
      </c>
      <c r="S89" s="103">
        <f t="shared" si="12"/>
        <v>138.46736</v>
      </c>
      <c r="T89" s="109">
        <f t="shared" si="13"/>
        <v>8840000</v>
      </c>
      <c r="U89" s="103">
        <f t="shared" si="14"/>
        <v>2.760180995475113</v>
      </c>
      <c r="V89" s="103">
        <f t="shared" si="15"/>
        <v>138.25344</v>
      </c>
      <c r="W89" s="103">
        <f t="shared" si="16"/>
        <v>0.51952</v>
      </c>
      <c r="X89" s="103">
        <f t="shared" si="17"/>
        <v>0.03056</v>
      </c>
      <c r="Y89" s="103">
        <f t="shared" si="18"/>
        <v>134.6774</v>
      </c>
      <c r="Z89" s="237">
        <f t="shared" si="19"/>
        <v>4.126119999999986</v>
      </c>
      <c r="AB89" s="77"/>
    </row>
    <row r="90" spans="1:28" s="7" customFormat="1" ht="15">
      <c r="A90" s="193" t="s">
        <v>292</v>
      </c>
      <c r="B90" s="164">
        <v>3309350</v>
      </c>
      <c r="C90" s="162">
        <v>-11550</v>
      </c>
      <c r="D90" s="170">
        <v>0</v>
      </c>
      <c r="E90" s="164">
        <v>7150</v>
      </c>
      <c r="F90" s="112">
        <v>-550</v>
      </c>
      <c r="G90" s="170">
        <v>-0.07</v>
      </c>
      <c r="H90" s="164">
        <v>0</v>
      </c>
      <c r="I90" s="112">
        <v>0</v>
      </c>
      <c r="J90" s="170">
        <v>0</v>
      </c>
      <c r="K90" s="164">
        <v>3316500</v>
      </c>
      <c r="L90" s="112">
        <v>-12100</v>
      </c>
      <c r="M90" s="127">
        <v>0</v>
      </c>
      <c r="N90" s="112">
        <v>3275250</v>
      </c>
      <c r="O90" s="173">
        <f t="shared" si="10"/>
        <v>0.9875621890547264</v>
      </c>
      <c r="P90" s="108">
        <f>Volume!K90</f>
        <v>586.65</v>
      </c>
      <c r="Q90" s="69">
        <f>Volume!J90</f>
        <v>597.35</v>
      </c>
      <c r="R90" s="237">
        <f t="shared" si="11"/>
        <v>198.1111275</v>
      </c>
      <c r="S90" s="103">
        <f t="shared" si="12"/>
        <v>195.64705875</v>
      </c>
      <c r="T90" s="109">
        <f t="shared" si="13"/>
        <v>3328600</v>
      </c>
      <c r="U90" s="103">
        <f t="shared" si="14"/>
        <v>-0.3635161929940516</v>
      </c>
      <c r="V90" s="103">
        <f t="shared" si="15"/>
        <v>197.68402225</v>
      </c>
      <c r="W90" s="103">
        <f t="shared" si="16"/>
        <v>0.42710525</v>
      </c>
      <c r="X90" s="103">
        <f t="shared" si="17"/>
        <v>0</v>
      </c>
      <c r="Y90" s="103">
        <f t="shared" si="18"/>
        <v>195.272319</v>
      </c>
      <c r="Z90" s="237">
        <f t="shared" si="19"/>
        <v>2.838808499999999</v>
      </c>
      <c r="AB90" s="77"/>
    </row>
    <row r="91" spans="1:28" s="7" customFormat="1" ht="15">
      <c r="A91" s="193" t="s">
        <v>293</v>
      </c>
      <c r="B91" s="164">
        <v>2928750</v>
      </c>
      <c r="C91" s="162">
        <v>-69850</v>
      </c>
      <c r="D91" s="170">
        <v>-0.02</v>
      </c>
      <c r="E91" s="164">
        <v>4950</v>
      </c>
      <c r="F91" s="112">
        <v>0</v>
      </c>
      <c r="G91" s="170">
        <v>0</v>
      </c>
      <c r="H91" s="164">
        <v>0</v>
      </c>
      <c r="I91" s="112">
        <v>0</v>
      </c>
      <c r="J91" s="170">
        <v>0</v>
      </c>
      <c r="K91" s="164">
        <v>2933700</v>
      </c>
      <c r="L91" s="112">
        <v>-69850</v>
      </c>
      <c r="M91" s="127">
        <v>-0.02</v>
      </c>
      <c r="N91" s="112">
        <v>2917200</v>
      </c>
      <c r="O91" s="173">
        <f t="shared" si="10"/>
        <v>0.9943757030371203</v>
      </c>
      <c r="P91" s="108">
        <f>Volume!K91</f>
        <v>541.35</v>
      </c>
      <c r="Q91" s="69">
        <f>Volume!J91</f>
        <v>536.1</v>
      </c>
      <c r="R91" s="237">
        <f t="shared" si="11"/>
        <v>157.275657</v>
      </c>
      <c r="S91" s="103">
        <f t="shared" si="12"/>
        <v>156.391092</v>
      </c>
      <c r="T91" s="109">
        <f t="shared" si="13"/>
        <v>3003550</v>
      </c>
      <c r="U91" s="103">
        <f t="shared" si="14"/>
        <v>-2.3255813953488373</v>
      </c>
      <c r="V91" s="103">
        <f t="shared" si="15"/>
        <v>157.0102875</v>
      </c>
      <c r="W91" s="103">
        <f t="shared" si="16"/>
        <v>0.2653695</v>
      </c>
      <c r="X91" s="103">
        <f t="shared" si="17"/>
        <v>0</v>
      </c>
      <c r="Y91" s="103">
        <f t="shared" si="18"/>
        <v>162.59717925</v>
      </c>
      <c r="Z91" s="237">
        <f t="shared" si="19"/>
        <v>-5.321522250000015</v>
      </c>
      <c r="AB91" s="77"/>
    </row>
    <row r="92" spans="1:28" s="58" customFormat="1" ht="15">
      <c r="A92" s="193" t="s">
        <v>178</v>
      </c>
      <c r="B92" s="164">
        <v>2760000</v>
      </c>
      <c r="C92" s="162">
        <v>122500</v>
      </c>
      <c r="D92" s="170">
        <v>0.05</v>
      </c>
      <c r="E92" s="164">
        <v>78750</v>
      </c>
      <c r="F92" s="112">
        <v>16250</v>
      </c>
      <c r="G92" s="170">
        <v>0.26</v>
      </c>
      <c r="H92" s="164">
        <v>0</v>
      </c>
      <c r="I92" s="112">
        <v>0</v>
      </c>
      <c r="J92" s="170">
        <v>0</v>
      </c>
      <c r="K92" s="164">
        <v>2838750</v>
      </c>
      <c r="L92" s="112">
        <v>138750</v>
      </c>
      <c r="M92" s="127">
        <v>0.05</v>
      </c>
      <c r="N92" s="112">
        <v>2793750</v>
      </c>
      <c r="O92" s="173">
        <f t="shared" si="10"/>
        <v>0.9841479524438573</v>
      </c>
      <c r="P92" s="108">
        <f>Volume!K92</f>
        <v>170.9</v>
      </c>
      <c r="Q92" s="69">
        <f>Volume!J92</f>
        <v>175.95</v>
      </c>
      <c r="R92" s="237">
        <f t="shared" si="11"/>
        <v>49.94780624999999</v>
      </c>
      <c r="S92" s="103">
        <f t="shared" si="12"/>
        <v>49.15603124999999</v>
      </c>
      <c r="T92" s="109">
        <f t="shared" si="13"/>
        <v>2700000</v>
      </c>
      <c r="U92" s="103">
        <f t="shared" si="14"/>
        <v>5.138888888888888</v>
      </c>
      <c r="V92" s="103">
        <f t="shared" si="15"/>
        <v>48.5622</v>
      </c>
      <c r="W92" s="103">
        <f t="shared" si="16"/>
        <v>1.38560625</v>
      </c>
      <c r="X92" s="103">
        <f t="shared" si="17"/>
        <v>0</v>
      </c>
      <c r="Y92" s="103">
        <f t="shared" si="18"/>
        <v>46.143</v>
      </c>
      <c r="Z92" s="237">
        <f t="shared" si="19"/>
        <v>3.8048062499999915</v>
      </c>
      <c r="AA92" s="78"/>
      <c r="AB92" s="77"/>
    </row>
    <row r="93" spans="1:28" s="58" customFormat="1" ht="15">
      <c r="A93" s="193" t="s">
        <v>145</v>
      </c>
      <c r="B93" s="164">
        <v>2448000</v>
      </c>
      <c r="C93" s="162">
        <v>-10200</v>
      </c>
      <c r="D93" s="170">
        <v>0</v>
      </c>
      <c r="E93" s="164">
        <v>112200</v>
      </c>
      <c r="F93" s="112">
        <v>0</v>
      </c>
      <c r="G93" s="170">
        <v>0</v>
      </c>
      <c r="H93" s="164">
        <v>0</v>
      </c>
      <c r="I93" s="112">
        <v>0</v>
      </c>
      <c r="J93" s="170">
        <v>0</v>
      </c>
      <c r="K93" s="164">
        <v>2560200</v>
      </c>
      <c r="L93" s="112">
        <v>-10200</v>
      </c>
      <c r="M93" s="127">
        <v>0</v>
      </c>
      <c r="N93" s="112">
        <v>2546600</v>
      </c>
      <c r="O93" s="173">
        <f t="shared" si="10"/>
        <v>0.9946879150066401</v>
      </c>
      <c r="P93" s="108">
        <f>Volume!K93</f>
        <v>152.2</v>
      </c>
      <c r="Q93" s="69">
        <f>Volume!J93</f>
        <v>152.7</v>
      </c>
      <c r="R93" s="237">
        <f t="shared" si="11"/>
        <v>39.094254</v>
      </c>
      <c r="S93" s="103">
        <f t="shared" si="12"/>
        <v>38.886582</v>
      </c>
      <c r="T93" s="109">
        <f t="shared" si="13"/>
        <v>2570400</v>
      </c>
      <c r="U93" s="103">
        <f t="shared" si="14"/>
        <v>-0.3968253968253968</v>
      </c>
      <c r="V93" s="103">
        <f t="shared" si="15"/>
        <v>37.38096</v>
      </c>
      <c r="W93" s="103">
        <f t="shared" si="16"/>
        <v>1.713294</v>
      </c>
      <c r="X93" s="103">
        <f t="shared" si="17"/>
        <v>0</v>
      </c>
      <c r="Y93" s="103">
        <f t="shared" si="18"/>
        <v>39.121488</v>
      </c>
      <c r="Z93" s="237">
        <f t="shared" si="19"/>
        <v>-0.02723399999999998</v>
      </c>
      <c r="AA93" s="78"/>
      <c r="AB93" s="77"/>
    </row>
    <row r="94" spans="1:28" s="7" customFormat="1" ht="15">
      <c r="A94" s="193" t="s">
        <v>272</v>
      </c>
      <c r="B94" s="164">
        <v>3498600</v>
      </c>
      <c r="C94" s="162">
        <v>164900</v>
      </c>
      <c r="D94" s="170">
        <v>0.05</v>
      </c>
      <c r="E94" s="164">
        <v>54400</v>
      </c>
      <c r="F94" s="112">
        <v>3400</v>
      </c>
      <c r="G94" s="170">
        <v>0.07</v>
      </c>
      <c r="H94" s="164">
        <v>5950</v>
      </c>
      <c r="I94" s="112">
        <v>0</v>
      </c>
      <c r="J94" s="170">
        <v>0</v>
      </c>
      <c r="K94" s="164">
        <v>3558950</v>
      </c>
      <c r="L94" s="112">
        <v>168300</v>
      </c>
      <c r="M94" s="127">
        <v>0.05</v>
      </c>
      <c r="N94" s="112">
        <v>3541950</v>
      </c>
      <c r="O94" s="173">
        <f t="shared" si="10"/>
        <v>0.9952233102459995</v>
      </c>
      <c r="P94" s="108">
        <f>Volume!K94</f>
        <v>162.9</v>
      </c>
      <c r="Q94" s="69">
        <f>Volume!J94</f>
        <v>160.2</v>
      </c>
      <c r="R94" s="237">
        <f t="shared" si="11"/>
        <v>57.014379</v>
      </c>
      <c r="S94" s="103">
        <f t="shared" si="12"/>
        <v>56.742039</v>
      </c>
      <c r="T94" s="109">
        <f t="shared" si="13"/>
        <v>3390650</v>
      </c>
      <c r="U94" s="103">
        <f t="shared" si="14"/>
        <v>4.96365003760341</v>
      </c>
      <c r="V94" s="103">
        <f t="shared" si="15"/>
        <v>56.047572</v>
      </c>
      <c r="W94" s="103">
        <f t="shared" si="16"/>
        <v>0.871488</v>
      </c>
      <c r="X94" s="103">
        <f t="shared" si="17"/>
        <v>0.09531899999999999</v>
      </c>
      <c r="Y94" s="103">
        <f t="shared" si="18"/>
        <v>55.2336885</v>
      </c>
      <c r="Z94" s="237">
        <f t="shared" si="19"/>
        <v>1.7806904999999986</v>
      </c>
      <c r="AB94" s="77"/>
    </row>
    <row r="95" spans="1:28" s="58" customFormat="1" ht="15">
      <c r="A95" s="193" t="s">
        <v>210</v>
      </c>
      <c r="B95" s="164">
        <v>1353400</v>
      </c>
      <c r="C95" s="162">
        <v>-38000</v>
      </c>
      <c r="D95" s="170">
        <v>-0.03</v>
      </c>
      <c r="E95" s="164">
        <v>21200</v>
      </c>
      <c r="F95" s="112">
        <v>5200</v>
      </c>
      <c r="G95" s="170">
        <v>0.33</v>
      </c>
      <c r="H95" s="164">
        <v>800</v>
      </c>
      <c r="I95" s="112">
        <v>0</v>
      </c>
      <c r="J95" s="170">
        <v>0</v>
      </c>
      <c r="K95" s="164">
        <v>1375400</v>
      </c>
      <c r="L95" s="112">
        <v>-32800</v>
      </c>
      <c r="M95" s="127">
        <v>-0.02</v>
      </c>
      <c r="N95" s="112">
        <v>1369000</v>
      </c>
      <c r="O95" s="173">
        <f t="shared" si="10"/>
        <v>0.9953468082012505</v>
      </c>
      <c r="P95" s="108">
        <f>Volume!K95</f>
        <v>1699.5</v>
      </c>
      <c r="Q95" s="69">
        <f>Volume!J95</f>
        <v>1713.15</v>
      </c>
      <c r="R95" s="237">
        <f t="shared" si="11"/>
        <v>235.626651</v>
      </c>
      <c r="S95" s="103">
        <f t="shared" si="12"/>
        <v>234.530235</v>
      </c>
      <c r="T95" s="109">
        <f t="shared" si="13"/>
        <v>1408200</v>
      </c>
      <c r="U95" s="103">
        <f t="shared" si="14"/>
        <v>-2.3292146001988354</v>
      </c>
      <c r="V95" s="103">
        <f t="shared" si="15"/>
        <v>231.857721</v>
      </c>
      <c r="W95" s="103">
        <f t="shared" si="16"/>
        <v>3.631878</v>
      </c>
      <c r="X95" s="103">
        <f t="shared" si="17"/>
        <v>0.137052</v>
      </c>
      <c r="Y95" s="103">
        <f t="shared" si="18"/>
        <v>239.32359</v>
      </c>
      <c r="Z95" s="237">
        <f t="shared" si="19"/>
        <v>-3.696938999999986</v>
      </c>
      <c r="AA95" s="78"/>
      <c r="AB95" s="77"/>
    </row>
    <row r="96" spans="1:28" s="58" customFormat="1" ht="15">
      <c r="A96" s="193" t="s">
        <v>294</v>
      </c>
      <c r="B96" s="164">
        <v>2737350</v>
      </c>
      <c r="C96" s="162">
        <v>169050</v>
      </c>
      <c r="D96" s="170">
        <v>0.07</v>
      </c>
      <c r="E96" s="164">
        <v>0</v>
      </c>
      <c r="F96" s="112">
        <v>0</v>
      </c>
      <c r="G96" s="170">
        <v>0</v>
      </c>
      <c r="H96" s="164">
        <v>0</v>
      </c>
      <c r="I96" s="112">
        <v>0</v>
      </c>
      <c r="J96" s="170">
        <v>0</v>
      </c>
      <c r="K96" s="164">
        <v>2737350</v>
      </c>
      <c r="L96" s="112">
        <v>169050</v>
      </c>
      <c r="M96" s="127">
        <v>0.07</v>
      </c>
      <c r="N96" s="112">
        <v>2723350</v>
      </c>
      <c r="O96" s="173">
        <f t="shared" si="10"/>
        <v>0.9948855645058177</v>
      </c>
      <c r="P96" s="108">
        <f>Volume!K96</f>
        <v>722.55</v>
      </c>
      <c r="Q96" s="69">
        <f>Volume!J96</f>
        <v>710.35</v>
      </c>
      <c r="R96" s="237">
        <f t="shared" si="11"/>
        <v>194.44765725</v>
      </c>
      <c r="S96" s="103">
        <f t="shared" si="12"/>
        <v>193.45316725</v>
      </c>
      <c r="T96" s="109">
        <f t="shared" si="13"/>
        <v>2568300</v>
      </c>
      <c r="U96" s="103">
        <f t="shared" si="14"/>
        <v>6.582174979558462</v>
      </c>
      <c r="V96" s="103">
        <f t="shared" si="15"/>
        <v>194.44765725</v>
      </c>
      <c r="W96" s="103">
        <f t="shared" si="16"/>
        <v>0</v>
      </c>
      <c r="X96" s="103">
        <f t="shared" si="17"/>
        <v>0</v>
      </c>
      <c r="Y96" s="103">
        <f t="shared" si="18"/>
        <v>185.5725165</v>
      </c>
      <c r="Z96" s="237">
        <f t="shared" si="19"/>
        <v>8.875140749999986</v>
      </c>
      <c r="AA96" s="78"/>
      <c r="AB96" s="77"/>
    </row>
    <row r="97" spans="1:28" s="7" customFormat="1" ht="15">
      <c r="A97" s="193" t="s">
        <v>7</v>
      </c>
      <c r="B97" s="164">
        <v>1735032</v>
      </c>
      <c r="C97" s="162">
        <v>74880</v>
      </c>
      <c r="D97" s="170">
        <v>0.05</v>
      </c>
      <c r="E97" s="164">
        <v>30264</v>
      </c>
      <c r="F97" s="112">
        <v>-312</v>
      </c>
      <c r="G97" s="170">
        <v>-0.01</v>
      </c>
      <c r="H97" s="164">
        <v>3432</v>
      </c>
      <c r="I97" s="112">
        <v>624</v>
      </c>
      <c r="J97" s="170">
        <v>0.22</v>
      </c>
      <c r="K97" s="164">
        <v>1768728</v>
      </c>
      <c r="L97" s="112">
        <v>75192</v>
      </c>
      <c r="M97" s="127">
        <v>0.04</v>
      </c>
      <c r="N97" s="112">
        <v>1762176</v>
      </c>
      <c r="O97" s="173">
        <f t="shared" si="10"/>
        <v>0.9962956429705415</v>
      </c>
      <c r="P97" s="108">
        <f>Volume!K97</f>
        <v>759.6</v>
      </c>
      <c r="Q97" s="69">
        <f>Volume!J97</f>
        <v>757.25</v>
      </c>
      <c r="R97" s="237">
        <f t="shared" si="11"/>
        <v>133.9369278</v>
      </c>
      <c r="S97" s="103">
        <f t="shared" si="12"/>
        <v>133.4407776</v>
      </c>
      <c r="T97" s="109">
        <f t="shared" si="13"/>
        <v>1693536</v>
      </c>
      <c r="U97" s="103">
        <f t="shared" si="14"/>
        <v>4.43994104642594</v>
      </c>
      <c r="V97" s="103">
        <f t="shared" si="15"/>
        <v>131.3852982</v>
      </c>
      <c r="W97" s="103">
        <f t="shared" si="16"/>
        <v>2.2917414</v>
      </c>
      <c r="X97" s="103">
        <f t="shared" si="17"/>
        <v>0.2598882</v>
      </c>
      <c r="Y97" s="103">
        <f t="shared" si="18"/>
        <v>128.64099456000002</v>
      </c>
      <c r="Z97" s="237">
        <f t="shared" si="19"/>
        <v>5.295933239999982</v>
      </c>
      <c r="AB97" s="77"/>
    </row>
    <row r="98" spans="1:28" s="58" customFormat="1" ht="15">
      <c r="A98" s="193" t="s">
        <v>170</v>
      </c>
      <c r="B98" s="164">
        <v>1650600</v>
      </c>
      <c r="C98" s="162">
        <v>17400</v>
      </c>
      <c r="D98" s="170">
        <v>0.01</v>
      </c>
      <c r="E98" s="164">
        <v>1200</v>
      </c>
      <c r="F98" s="112">
        <v>0</v>
      </c>
      <c r="G98" s="170">
        <v>0</v>
      </c>
      <c r="H98" s="164">
        <v>0</v>
      </c>
      <c r="I98" s="112">
        <v>0</v>
      </c>
      <c r="J98" s="170">
        <v>0</v>
      </c>
      <c r="K98" s="164">
        <v>1651800</v>
      </c>
      <c r="L98" s="112">
        <v>17400</v>
      </c>
      <c r="M98" s="127">
        <v>0.01</v>
      </c>
      <c r="N98" s="112">
        <v>1644000</v>
      </c>
      <c r="O98" s="173">
        <f t="shared" si="10"/>
        <v>0.995277878677806</v>
      </c>
      <c r="P98" s="108">
        <f>Volume!K98</f>
        <v>579.3</v>
      </c>
      <c r="Q98" s="69">
        <f>Volume!J98</f>
        <v>574.25</v>
      </c>
      <c r="R98" s="237">
        <f t="shared" si="11"/>
        <v>94.854615</v>
      </c>
      <c r="S98" s="103">
        <f t="shared" si="12"/>
        <v>94.4067</v>
      </c>
      <c r="T98" s="109">
        <f t="shared" si="13"/>
        <v>1634400</v>
      </c>
      <c r="U98" s="103">
        <f t="shared" si="14"/>
        <v>1.064610866372981</v>
      </c>
      <c r="V98" s="103">
        <f t="shared" si="15"/>
        <v>94.785705</v>
      </c>
      <c r="W98" s="103">
        <f t="shared" si="16"/>
        <v>0.06891</v>
      </c>
      <c r="X98" s="103">
        <f t="shared" si="17"/>
        <v>0</v>
      </c>
      <c r="Y98" s="103">
        <f t="shared" si="18"/>
        <v>94.68079199999998</v>
      </c>
      <c r="Z98" s="237">
        <f t="shared" si="19"/>
        <v>0.17382300000001294</v>
      </c>
      <c r="AA98" s="78"/>
      <c r="AB98" s="77"/>
    </row>
    <row r="99" spans="1:28" s="58" customFormat="1" ht="15">
      <c r="A99" s="193" t="s">
        <v>223</v>
      </c>
      <c r="B99" s="164">
        <v>2436000</v>
      </c>
      <c r="C99" s="162">
        <v>122800</v>
      </c>
      <c r="D99" s="170">
        <v>0.05</v>
      </c>
      <c r="E99" s="164">
        <v>57200</v>
      </c>
      <c r="F99" s="112">
        <v>16000</v>
      </c>
      <c r="G99" s="170">
        <v>0.39</v>
      </c>
      <c r="H99" s="164">
        <v>12400</v>
      </c>
      <c r="I99" s="112">
        <v>4000</v>
      </c>
      <c r="J99" s="170">
        <v>0.48</v>
      </c>
      <c r="K99" s="164">
        <v>2505600</v>
      </c>
      <c r="L99" s="112">
        <v>142800</v>
      </c>
      <c r="M99" s="127">
        <v>0.06</v>
      </c>
      <c r="N99" s="112">
        <v>2490800</v>
      </c>
      <c r="O99" s="173">
        <f t="shared" si="10"/>
        <v>0.9940932311621967</v>
      </c>
      <c r="P99" s="108">
        <f>Volume!K99</f>
        <v>800.75</v>
      </c>
      <c r="Q99" s="69">
        <f>Volume!J99</f>
        <v>802.3</v>
      </c>
      <c r="R99" s="237">
        <f t="shared" si="11"/>
        <v>201.024288</v>
      </c>
      <c r="S99" s="103">
        <f t="shared" si="12"/>
        <v>199.836884</v>
      </c>
      <c r="T99" s="109">
        <f t="shared" si="13"/>
        <v>2362800</v>
      </c>
      <c r="U99" s="103">
        <f t="shared" si="14"/>
        <v>6.043676993397664</v>
      </c>
      <c r="V99" s="103">
        <f t="shared" si="15"/>
        <v>195.44028</v>
      </c>
      <c r="W99" s="103">
        <f t="shared" si="16"/>
        <v>4.589156</v>
      </c>
      <c r="X99" s="103">
        <f t="shared" si="17"/>
        <v>0.994852</v>
      </c>
      <c r="Y99" s="103">
        <f t="shared" si="18"/>
        <v>189.20121</v>
      </c>
      <c r="Z99" s="237">
        <f t="shared" si="19"/>
        <v>11.82307800000001</v>
      </c>
      <c r="AA99" s="78"/>
      <c r="AB99" s="77"/>
    </row>
    <row r="100" spans="1:28" s="58" customFormat="1" ht="15">
      <c r="A100" s="193" t="s">
        <v>207</v>
      </c>
      <c r="B100" s="164">
        <v>3403750</v>
      </c>
      <c r="C100" s="162">
        <v>-31250</v>
      </c>
      <c r="D100" s="170">
        <v>-0.01</v>
      </c>
      <c r="E100" s="164">
        <v>76250</v>
      </c>
      <c r="F100" s="112">
        <v>11250</v>
      </c>
      <c r="G100" s="170">
        <v>0.17</v>
      </c>
      <c r="H100" s="164">
        <v>1250</v>
      </c>
      <c r="I100" s="112">
        <v>0</v>
      </c>
      <c r="J100" s="170">
        <v>0</v>
      </c>
      <c r="K100" s="164">
        <v>3481250</v>
      </c>
      <c r="L100" s="112">
        <v>-20000</v>
      </c>
      <c r="M100" s="127">
        <v>-0.01</v>
      </c>
      <c r="N100" s="112">
        <v>3478750</v>
      </c>
      <c r="O100" s="173">
        <f t="shared" si="10"/>
        <v>0.9992818671454219</v>
      </c>
      <c r="P100" s="108">
        <f>Volume!K100</f>
        <v>190.85</v>
      </c>
      <c r="Q100" s="69">
        <f>Volume!J100</f>
        <v>191.9</v>
      </c>
      <c r="R100" s="237">
        <f t="shared" si="11"/>
        <v>66.8051875</v>
      </c>
      <c r="S100" s="103">
        <f t="shared" si="12"/>
        <v>66.7572125</v>
      </c>
      <c r="T100" s="109">
        <f t="shared" si="13"/>
        <v>3501250</v>
      </c>
      <c r="U100" s="103">
        <f t="shared" si="14"/>
        <v>-0.5712245626561943</v>
      </c>
      <c r="V100" s="103">
        <f t="shared" si="15"/>
        <v>65.3179625</v>
      </c>
      <c r="W100" s="103">
        <f t="shared" si="16"/>
        <v>1.4632375</v>
      </c>
      <c r="X100" s="103">
        <f t="shared" si="17"/>
        <v>0.0239875</v>
      </c>
      <c r="Y100" s="103">
        <f t="shared" si="18"/>
        <v>66.82135625</v>
      </c>
      <c r="Z100" s="237">
        <f t="shared" si="19"/>
        <v>-0.016168749999991405</v>
      </c>
      <c r="AA100" s="78"/>
      <c r="AB100" s="77"/>
    </row>
    <row r="101" spans="1:28" s="58" customFormat="1" ht="15">
      <c r="A101" s="193" t="s">
        <v>295</v>
      </c>
      <c r="B101" s="164">
        <v>418500</v>
      </c>
      <c r="C101" s="162">
        <v>-18500</v>
      </c>
      <c r="D101" s="170">
        <v>-0.04</v>
      </c>
      <c r="E101" s="164">
        <v>1500</v>
      </c>
      <c r="F101" s="112">
        <v>250</v>
      </c>
      <c r="G101" s="170">
        <v>0.2</v>
      </c>
      <c r="H101" s="164">
        <v>0</v>
      </c>
      <c r="I101" s="112">
        <v>0</v>
      </c>
      <c r="J101" s="170">
        <v>0</v>
      </c>
      <c r="K101" s="164">
        <v>420000</v>
      </c>
      <c r="L101" s="112">
        <v>-18250</v>
      </c>
      <c r="M101" s="127">
        <v>-0.04</v>
      </c>
      <c r="N101" s="112">
        <v>419500</v>
      </c>
      <c r="O101" s="173">
        <f t="shared" si="10"/>
        <v>0.9988095238095238</v>
      </c>
      <c r="P101" s="108">
        <f>Volume!K101</f>
        <v>868.05</v>
      </c>
      <c r="Q101" s="69">
        <f>Volume!J101</f>
        <v>873.3</v>
      </c>
      <c r="R101" s="237">
        <f t="shared" si="11"/>
        <v>36.6786</v>
      </c>
      <c r="S101" s="103">
        <f t="shared" si="12"/>
        <v>36.634935</v>
      </c>
      <c r="T101" s="109">
        <f t="shared" si="13"/>
        <v>438250</v>
      </c>
      <c r="U101" s="103">
        <f t="shared" si="14"/>
        <v>-4.1642897889332575</v>
      </c>
      <c r="V101" s="103">
        <f t="shared" si="15"/>
        <v>36.547605</v>
      </c>
      <c r="W101" s="103">
        <f t="shared" si="16"/>
        <v>0.130995</v>
      </c>
      <c r="X101" s="103">
        <f t="shared" si="17"/>
        <v>0</v>
      </c>
      <c r="Y101" s="103">
        <f t="shared" si="18"/>
        <v>38.04229125</v>
      </c>
      <c r="Z101" s="237">
        <f t="shared" si="19"/>
        <v>-1.3636912499999951</v>
      </c>
      <c r="AA101" s="78"/>
      <c r="AB101" s="77"/>
    </row>
    <row r="102" spans="1:28" s="58" customFormat="1" ht="15">
      <c r="A102" s="193" t="s">
        <v>277</v>
      </c>
      <c r="B102" s="164">
        <v>4332000</v>
      </c>
      <c r="C102" s="162">
        <v>157600</v>
      </c>
      <c r="D102" s="170">
        <v>0.04</v>
      </c>
      <c r="E102" s="164">
        <v>36000</v>
      </c>
      <c r="F102" s="112">
        <v>3200</v>
      </c>
      <c r="G102" s="170">
        <v>0.1</v>
      </c>
      <c r="H102" s="164">
        <v>2400</v>
      </c>
      <c r="I102" s="112">
        <v>0</v>
      </c>
      <c r="J102" s="170">
        <v>0</v>
      </c>
      <c r="K102" s="164">
        <v>4370400</v>
      </c>
      <c r="L102" s="112">
        <v>160800</v>
      </c>
      <c r="M102" s="127">
        <v>0.04</v>
      </c>
      <c r="N102" s="112">
        <v>4359200</v>
      </c>
      <c r="O102" s="173">
        <f t="shared" si="10"/>
        <v>0.9974373055097931</v>
      </c>
      <c r="P102" s="108">
        <f>Volume!K102</f>
        <v>313.65</v>
      </c>
      <c r="Q102" s="69">
        <f>Volume!J102</f>
        <v>319.4</v>
      </c>
      <c r="R102" s="237">
        <f t="shared" si="11"/>
        <v>139.590576</v>
      </c>
      <c r="S102" s="103">
        <f t="shared" si="12"/>
        <v>139.232848</v>
      </c>
      <c r="T102" s="109">
        <f t="shared" si="13"/>
        <v>4209600</v>
      </c>
      <c r="U102" s="103">
        <f t="shared" si="14"/>
        <v>3.819840364880274</v>
      </c>
      <c r="V102" s="103">
        <f t="shared" si="15"/>
        <v>138.36408</v>
      </c>
      <c r="W102" s="103">
        <f t="shared" si="16"/>
        <v>1.14984</v>
      </c>
      <c r="X102" s="103">
        <f t="shared" si="17"/>
        <v>0.076656</v>
      </c>
      <c r="Y102" s="103">
        <f t="shared" si="18"/>
        <v>132.034104</v>
      </c>
      <c r="Z102" s="237">
        <f t="shared" si="19"/>
        <v>7.556471999999985</v>
      </c>
      <c r="AA102" s="78"/>
      <c r="AB102" s="77"/>
    </row>
    <row r="103" spans="1:28" s="58" customFormat="1" ht="15">
      <c r="A103" s="193" t="s">
        <v>146</v>
      </c>
      <c r="B103" s="164">
        <v>9398400</v>
      </c>
      <c r="C103" s="162">
        <v>151300</v>
      </c>
      <c r="D103" s="170">
        <v>0.02</v>
      </c>
      <c r="E103" s="164">
        <v>1388400</v>
      </c>
      <c r="F103" s="112">
        <v>124600</v>
      </c>
      <c r="G103" s="170">
        <v>0.1</v>
      </c>
      <c r="H103" s="164">
        <v>80100</v>
      </c>
      <c r="I103" s="112">
        <v>-8900</v>
      </c>
      <c r="J103" s="170">
        <v>-0.1</v>
      </c>
      <c r="K103" s="164">
        <v>10866900</v>
      </c>
      <c r="L103" s="112">
        <v>267000</v>
      </c>
      <c r="M103" s="127">
        <v>0.03</v>
      </c>
      <c r="N103" s="112">
        <v>10635500</v>
      </c>
      <c r="O103" s="173">
        <f t="shared" si="10"/>
        <v>0.9787059787059788</v>
      </c>
      <c r="P103" s="108">
        <f>Volume!K103</f>
        <v>40.95</v>
      </c>
      <c r="Q103" s="69">
        <f>Volume!J103</f>
        <v>41.55</v>
      </c>
      <c r="R103" s="237">
        <f t="shared" si="11"/>
        <v>45.15196949999999</v>
      </c>
      <c r="S103" s="103">
        <f t="shared" si="12"/>
        <v>44.190502499999994</v>
      </c>
      <c r="T103" s="109">
        <f t="shared" si="13"/>
        <v>10599900</v>
      </c>
      <c r="U103" s="103">
        <f t="shared" si="14"/>
        <v>2.518891687657431</v>
      </c>
      <c r="V103" s="103">
        <f t="shared" si="15"/>
        <v>39.050352</v>
      </c>
      <c r="W103" s="103">
        <f t="shared" si="16"/>
        <v>5.768801999999999</v>
      </c>
      <c r="X103" s="103">
        <f t="shared" si="17"/>
        <v>0.3328155</v>
      </c>
      <c r="Y103" s="103">
        <f t="shared" si="18"/>
        <v>43.40659050000001</v>
      </c>
      <c r="Z103" s="237">
        <f t="shared" si="19"/>
        <v>1.7453789999999856</v>
      </c>
      <c r="AA103" s="78"/>
      <c r="AB103" s="77"/>
    </row>
    <row r="104" spans="1:28" s="7" customFormat="1" ht="15">
      <c r="A104" s="193" t="s">
        <v>8</v>
      </c>
      <c r="B104" s="164">
        <v>21126400</v>
      </c>
      <c r="C104" s="162">
        <v>-123200</v>
      </c>
      <c r="D104" s="170">
        <v>-0.01</v>
      </c>
      <c r="E104" s="164">
        <v>2446400</v>
      </c>
      <c r="F104" s="112">
        <v>94400</v>
      </c>
      <c r="G104" s="170">
        <v>0.04</v>
      </c>
      <c r="H104" s="164">
        <v>323200</v>
      </c>
      <c r="I104" s="112">
        <v>19200</v>
      </c>
      <c r="J104" s="170">
        <v>0.06</v>
      </c>
      <c r="K104" s="164">
        <v>23896000</v>
      </c>
      <c r="L104" s="112">
        <v>-9600</v>
      </c>
      <c r="M104" s="127">
        <v>0</v>
      </c>
      <c r="N104" s="112">
        <v>23499200</v>
      </c>
      <c r="O104" s="173">
        <f t="shared" si="10"/>
        <v>0.9833947104117844</v>
      </c>
      <c r="P104" s="108">
        <f>Volume!K104</f>
        <v>148.45</v>
      </c>
      <c r="Q104" s="69">
        <f>Volume!J104</f>
        <v>150.1</v>
      </c>
      <c r="R104" s="237">
        <f t="shared" si="11"/>
        <v>358.67896</v>
      </c>
      <c r="S104" s="103">
        <f t="shared" si="12"/>
        <v>352.722992</v>
      </c>
      <c r="T104" s="109">
        <f t="shared" si="13"/>
        <v>23905600</v>
      </c>
      <c r="U104" s="103">
        <f t="shared" si="14"/>
        <v>-0.04015795462151128</v>
      </c>
      <c r="V104" s="103">
        <f t="shared" si="15"/>
        <v>317.107264</v>
      </c>
      <c r="W104" s="103">
        <f t="shared" si="16"/>
        <v>36.720464</v>
      </c>
      <c r="X104" s="103">
        <f t="shared" si="17"/>
        <v>4.851232</v>
      </c>
      <c r="Y104" s="103">
        <f t="shared" si="18"/>
        <v>354.8786319999999</v>
      </c>
      <c r="Z104" s="237">
        <f t="shared" si="19"/>
        <v>3.8003280000000927</v>
      </c>
      <c r="AB104" s="77"/>
    </row>
    <row r="105" spans="1:28" s="58" customFormat="1" ht="15">
      <c r="A105" s="193" t="s">
        <v>296</v>
      </c>
      <c r="B105" s="164">
        <v>1970000</v>
      </c>
      <c r="C105" s="162">
        <v>-71000</v>
      </c>
      <c r="D105" s="170">
        <v>-0.03</v>
      </c>
      <c r="E105" s="164">
        <v>29000</v>
      </c>
      <c r="F105" s="112">
        <v>3000</v>
      </c>
      <c r="G105" s="170">
        <v>0.12</v>
      </c>
      <c r="H105" s="164">
        <v>0</v>
      </c>
      <c r="I105" s="112">
        <v>0</v>
      </c>
      <c r="J105" s="170">
        <v>0</v>
      </c>
      <c r="K105" s="164">
        <v>1999000</v>
      </c>
      <c r="L105" s="112">
        <v>-68000</v>
      </c>
      <c r="M105" s="127">
        <v>-0.03</v>
      </c>
      <c r="N105" s="112">
        <v>1997000</v>
      </c>
      <c r="O105" s="173">
        <f t="shared" si="10"/>
        <v>0.9989994997498749</v>
      </c>
      <c r="P105" s="108">
        <f>Volume!K105</f>
        <v>165.3</v>
      </c>
      <c r="Q105" s="69">
        <f>Volume!J105</f>
        <v>165.2</v>
      </c>
      <c r="R105" s="237">
        <f t="shared" si="11"/>
        <v>33.02348</v>
      </c>
      <c r="S105" s="103">
        <f t="shared" si="12"/>
        <v>32.99044</v>
      </c>
      <c r="T105" s="109">
        <f t="shared" si="13"/>
        <v>2067000</v>
      </c>
      <c r="U105" s="103">
        <f t="shared" si="14"/>
        <v>-3.289791969037252</v>
      </c>
      <c r="V105" s="103">
        <f t="shared" si="15"/>
        <v>32.5444</v>
      </c>
      <c r="W105" s="103">
        <f t="shared" si="16"/>
        <v>0.47908</v>
      </c>
      <c r="X105" s="103">
        <f t="shared" si="17"/>
        <v>0</v>
      </c>
      <c r="Y105" s="103">
        <f t="shared" si="18"/>
        <v>34.16751</v>
      </c>
      <c r="Z105" s="237">
        <f t="shared" si="19"/>
        <v>-1.1440300000000008</v>
      </c>
      <c r="AA105" s="78"/>
      <c r="AB105" s="77"/>
    </row>
    <row r="106" spans="1:28" s="58" customFormat="1" ht="15">
      <c r="A106" s="193" t="s">
        <v>179</v>
      </c>
      <c r="B106" s="164">
        <v>34174000</v>
      </c>
      <c r="C106" s="162">
        <v>-3080000</v>
      </c>
      <c r="D106" s="170">
        <v>-0.08</v>
      </c>
      <c r="E106" s="164">
        <v>10038000</v>
      </c>
      <c r="F106" s="112">
        <v>-672000</v>
      </c>
      <c r="G106" s="170">
        <v>-0.06</v>
      </c>
      <c r="H106" s="164">
        <v>3276000</v>
      </c>
      <c r="I106" s="112">
        <v>-112000</v>
      </c>
      <c r="J106" s="170">
        <v>-0.03</v>
      </c>
      <c r="K106" s="164">
        <v>47488000</v>
      </c>
      <c r="L106" s="112">
        <v>-3864000</v>
      </c>
      <c r="M106" s="127">
        <v>-0.08</v>
      </c>
      <c r="N106" s="112">
        <v>46816000</v>
      </c>
      <c r="O106" s="173">
        <f t="shared" si="10"/>
        <v>0.9858490566037735</v>
      </c>
      <c r="P106" s="108">
        <f>Volume!K106</f>
        <v>19.25</v>
      </c>
      <c r="Q106" s="69">
        <f>Volume!J106</f>
        <v>19.65</v>
      </c>
      <c r="R106" s="237">
        <f t="shared" si="11"/>
        <v>93.31391999999998</v>
      </c>
      <c r="S106" s="103">
        <f t="shared" si="12"/>
        <v>91.99343999999999</v>
      </c>
      <c r="T106" s="109">
        <f t="shared" si="13"/>
        <v>51352000</v>
      </c>
      <c r="U106" s="103">
        <f t="shared" si="14"/>
        <v>-7.52453653217012</v>
      </c>
      <c r="V106" s="103">
        <f t="shared" si="15"/>
        <v>67.15191</v>
      </c>
      <c r="W106" s="103">
        <f t="shared" si="16"/>
        <v>19.72467</v>
      </c>
      <c r="X106" s="103">
        <f t="shared" si="17"/>
        <v>6.437339999999999</v>
      </c>
      <c r="Y106" s="103">
        <f t="shared" si="18"/>
        <v>98.8526</v>
      </c>
      <c r="Z106" s="237">
        <f t="shared" si="19"/>
        <v>-5.538680000000014</v>
      </c>
      <c r="AA106" s="78"/>
      <c r="AB106" s="77"/>
    </row>
    <row r="107" spans="1:28" s="58" customFormat="1" ht="15">
      <c r="A107" s="193" t="s">
        <v>202</v>
      </c>
      <c r="B107" s="164">
        <v>2700200</v>
      </c>
      <c r="C107" s="162">
        <v>-17250</v>
      </c>
      <c r="D107" s="170">
        <v>-0.01</v>
      </c>
      <c r="E107" s="164">
        <v>50600</v>
      </c>
      <c r="F107" s="112">
        <v>0</v>
      </c>
      <c r="G107" s="170">
        <v>0</v>
      </c>
      <c r="H107" s="164">
        <v>0</v>
      </c>
      <c r="I107" s="112">
        <v>0</v>
      </c>
      <c r="J107" s="170">
        <v>0</v>
      </c>
      <c r="K107" s="164">
        <v>2750800</v>
      </c>
      <c r="L107" s="112">
        <v>-17250</v>
      </c>
      <c r="M107" s="127">
        <v>-0.01</v>
      </c>
      <c r="N107" s="112">
        <v>2617400</v>
      </c>
      <c r="O107" s="173">
        <f t="shared" si="10"/>
        <v>0.9515050167224081</v>
      </c>
      <c r="P107" s="108">
        <f>Volume!K107</f>
        <v>256.45</v>
      </c>
      <c r="Q107" s="69">
        <f>Volume!J107</f>
        <v>257.25</v>
      </c>
      <c r="R107" s="237">
        <f t="shared" si="11"/>
        <v>70.76433</v>
      </c>
      <c r="S107" s="103">
        <f t="shared" si="12"/>
        <v>67.332615</v>
      </c>
      <c r="T107" s="109">
        <f t="shared" si="13"/>
        <v>2768050</v>
      </c>
      <c r="U107" s="103">
        <f t="shared" si="14"/>
        <v>-0.6231823847112589</v>
      </c>
      <c r="V107" s="103">
        <f t="shared" si="15"/>
        <v>69.462645</v>
      </c>
      <c r="W107" s="103">
        <f t="shared" si="16"/>
        <v>1.301685</v>
      </c>
      <c r="X107" s="103">
        <f t="shared" si="17"/>
        <v>0</v>
      </c>
      <c r="Y107" s="103">
        <f t="shared" si="18"/>
        <v>70.98664225</v>
      </c>
      <c r="Z107" s="237">
        <f t="shared" si="19"/>
        <v>-0.22231225000000165</v>
      </c>
      <c r="AA107" s="78"/>
      <c r="AB107" s="77"/>
    </row>
    <row r="108" spans="1:28" s="58" customFormat="1" ht="15">
      <c r="A108" s="193" t="s">
        <v>171</v>
      </c>
      <c r="B108" s="164">
        <v>4008400</v>
      </c>
      <c r="C108" s="162">
        <v>316800</v>
      </c>
      <c r="D108" s="170">
        <v>0.09</v>
      </c>
      <c r="E108" s="164">
        <v>13200</v>
      </c>
      <c r="F108" s="112">
        <v>6600</v>
      </c>
      <c r="G108" s="170">
        <v>1</v>
      </c>
      <c r="H108" s="164">
        <v>0</v>
      </c>
      <c r="I108" s="112">
        <v>0</v>
      </c>
      <c r="J108" s="170">
        <v>0</v>
      </c>
      <c r="K108" s="164">
        <v>4021600</v>
      </c>
      <c r="L108" s="112">
        <v>323400</v>
      </c>
      <c r="M108" s="127">
        <v>0.09</v>
      </c>
      <c r="N108" s="112">
        <v>4007300</v>
      </c>
      <c r="O108" s="173">
        <f t="shared" si="10"/>
        <v>0.9964442013129103</v>
      </c>
      <c r="P108" s="108">
        <f>Volume!K108</f>
        <v>335.05</v>
      </c>
      <c r="Q108" s="69">
        <f>Volume!J108</f>
        <v>356.25</v>
      </c>
      <c r="R108" s="237">
        <f t="shared" si="11"/>
        <v>143.2695</v>
      </c>
      <c r="S108" s="103">
        <f t="shared" si="12"/>
        <v>142.7600625</v>
      </c>
      <c r="T108" s="109">
        <f t="shared" si="13"/>
        <v>3698200</v>
      </c>
      <c r="U108" s="103">
        <f t="shared" si="14"/>
        <v>8.74479476502082</v>
      </c>
      <c r="V108" s="103">
        <f t="shared" si="15"/>
        <v>142.79925</v>
      </c>
      <c r="W108" s="103">
        <f t="shared" si="16"/>
        <v>0.47025</v>
      </c>
      <c r="X108" s="103">
        <f t="shared" si="17"/>
        <v>0</v>
      </c>
      <c r="Y108" s="103">
        <f t="shared" si="18"/>
        <v>123.908191</v>
      </c>
      <c r="Z108" s="237">
        <f t="shared" si="19"/>
        <v>19.36130899999999</v>
      </c>
      <c r="AA108" s="78"/>
      <c r="AB108" s="77"/>
    </row>
    <row r="109" spans="1:28" s="58" customFormat="1" ht="15">
      <c r="A109" s="193" t="s">
        <v>147</v>
      </c>
      <c r="B109" s="164">
        <v>4737700</v>
      </c>
      <c r="C109" s="162">
        <v>194700</v>
      </c>
      <c r="D109" s="170">
        <v>0.04</v>
      </c>
      <c r="E109" s="164">
        <v>194700</v>
      </c>
      <c r="F109" s="112">
        <v>0</v>
      </c>
      <c r="G109" s="170">
        <v>0</v>
      </c>
      <c r="H109" s="164">
        <v>5900</v>
      </c>
      <c r="I109" s="112">
        <v>0</v>
      </c>
      <c r="J109" s="170">
        <v>0</v>
      </c>
      <c r="K109" s="164">
        <v>4938300</v>
      </c>
      <c r="L109" s="112">
        <v>194700</v>
      </c>
      <c r="M109" s="127">
        <v>0.04</v>
      </c>
      <c r="N109" s="112">
        <v>4885200</v>
      </c>
      <c r="O109" s="173">
        <f t="shared" si="10"/>
        <v>0.989247311827957</v>
      </c>
      <c r="P109" s="108">
        <f>Volume!K109</f>
        <v>63.05</v>
      </c>
      <c r="Q109" s="69">
        <f>Volume!J109</f>
        <v>64.25</v>
      </c>
      <c r="R109" s="237">
        <f t="shared" si="11"/>
        <v>31.7285775</v>
      </c>
      <c r="S109" s="103">
        <f t="shared" si="12"/>
        <v>31.38741</v>
      </c>
      <c r="T109" s="109">
        <f t="shared" si="13"/>
        <v>4743600</v>
      </c>
      <c r="U109" s="103">
        <f t="shared" si="14"/>
        <v>4.104477611940299</v>
      </c>
      <c r="V109" s="103">
        <f t="shared" si="15"/>
        <v>30.4397225</v>
      </c>
      <c r="W109" s="103">
        <f t="shared" si="16"/>
        <v>1.2509475</v>
      </c>
      <c r="X109" s="103">
        <f t="shared" si="17"/>
        <v>0.0379075</v>
      </c>
      <c r="Y109" s="103">
        <f t="shared" si="18"/>
        <v>29.908398</v>
      </c>
      <c r="Z109" s="237">
        <f t="shared" si="19"/>
        <v>1.8201795000000018</v>
      </c>
      <c r="AA109" s="78"/>
      <c r="AB109" s="77"/>
    </row>
    <row r="110" spans="1:28" s="7" customFormat="1" ht="15">
      <c r="A110" s="193" t="s">
        <v>148</v>
      </c>
      <c r="B110" s="164">
        <v>794200</v>
      </c>
      <c r="C110" s="162">
        <v>26125</v>
      </c>
      <c r="D110" s="170">
        <v>0.03</v>
      </c>
      <c r="E110" s="164">
        <v>16720</v>
      </c>
      <c r="F110" s="112">
        <v>4180</v>
      </c>
      <c r="G110" s="170">
        <v>0.33</v>
      </c>
      <c r="H110" s="164">
        <v>0</v>
      </c>
      <c r="I110" s="112">
        <v>0</v>
      </c>
      <c r="J110" s="170">
        <v>0</v>
      </c>
      <c r="K110" s="164">
        <v>810920</v>
      </c>
      <c r="L110" s="112">
        <v>30305</v>
      </c>
      <c r="M110" s="127">
        <v>0.04</v>
      </c>
      <c r="N110" s="112">
        <v>807785</v>
      </c>
      <c r="O110" s="173">
        <f t="shared" si="10"/>
        <v>0.9961340206185567</v>
      </c>
      <c r="P110" s="108">
        <f>Volume!K110</f>
        <v>266.15</v>
      </c>
      <c r="Q110" s="69">
        <f>Volume!J110</f>
        <v>271.4</v>
      </c>
      <c r="R110" s="237">
        <f t="shared" si="11"/>
        <v>22.008368799999996</v>
      </c>
      <c r="S110" s="103">
        <f t="shared" si="12"/>
        <v>21.9232849</v>
      </c>
      <c r="T110" s="109">
        <f t="shared" si="13"/>
        <v>780615</v>
      </c>
      <c r="U110" s="103">
        <f t="shared" si="14"/>
        <v>3.8821954484605086</v>
      </c>
      <c r="V110" s="103">
        <f t="shared" si="15"/>
        <v>21.554587999999995</v>
      </c>
      <c r="W110" s="103">
        <f t="shared" si="16"/>
        <v>0.4537808</v>
      </c>
      <c r="X110" s="103">
        <f t="shared" si="17"/>
        <v>0</v>
      </c>
      <c r="Y110" s="103">
        <f t="shared" si="18"/>
        <v>20.776068224999996</v>
      </c>
      <c r="Z110" s="237">
        <f t="shared" si="19"/>
        <v>1.232300575</v>
      </c>
      <c r="AB110" s="77"/>
    </row>
    <row r="111" spans="1:28" s="7" customFormat="1" ht="15">
      <c r="A111" s="193" t="s">
        <v>122</v>
      </c>
      <c r="B111" s="164">
        <v>7177625</v>
      </c>
      <c r="C111" s="162">
        <v>48750</v>
      </c>
      <c r="D111" s="170">
        <v>0.01</v>
      </c>
      <c r="E111" s="164">
        <v>1269125</v>
      </c>
      <c r="F111" s="112">
        <v>74750</v>
      </c>
      <c r="G111" s="170">
        <v>0.06</v>
      </c>
      <c r="H111" s="164">
        <v>123500</v>
      </c>
      <c r="I111" s="112">
        <v>13000</v>
      </c>
      <c r="J111" s="170">
        <v>0.12</v>
      </c>
      <c r="K111" s="164">
        <v>8570250</v>
      </c>
      <c r="L111" s="112">
        <v>136500</v>
      </c>
      <c r="M111" s="127">
        <v>0.02</v>
      </c>
      <c r="N111" s="112">
        <v>8513375</v>
      </c>
      <c r="O111" s="173">
        <f t="shared" si="10"/>
        <v>0.9933636708380735</v>
      </c>
      <c r="P111" s="108">
        <f>Volume!K111</f>
        <v>154.6</v>
      </c>
      <c r="Q111" s="69">
        <f>Volume!J111</f>
        <v>154.2</v>
      </c>
      <c r="R111" s="237">
        <f t="shared" si="11"/>
        <v>132.153255</v>
      </c>
      <c r="S111" s="103">
        <f t="shared" si="12"/>
        <v>131.2762425</v>
      </c>
      <c r="T111" s="109">
        <f t="shared" si="13"/>
        <v>8433750</v>
      </c>
      <c r="U111" s="103">
        <f t="shared" si="14"/>
        <v>1.6184971098265895</v>
      </c>
      <c r="V111" s="103">
        <f t="shared" si="15"/>
        <v>110.6789775</v>
      </c>
      <c r="W111" s="103">
        <f t="shared" si="16"/>
        <v>19.5699075</v>
      </c>
      <c r="X111" s="103">
        <f t="shared" si="17"/>
        <v>1.90437</v>
      </c>
      <c r="Y111" s="103">
        <f t="shared" si="18"/>
        <v>130.385775</v>
      </c>
      <c r="Z111" s="237">
        <f t="shared" si="19"/>
        <v>1.7674800000000062</v>
      </c>
      <c r="AB111" s="77"/>
    </row>
    <row r="112" spans="1:28" s="7" customFormat="1" ht="15">
      <c r="A112" s="201" t="s">
        <v>36</v>
      </c>
      <c r="B112" s="164">
        <v>6312150</v>
      </c>
      <c r="C112" s="162">
        <v>101250</v>
      </c>
      <c r="D112" s="170">
        <v>0.02</v>
      </c>
      <c r="E112" s="164">
        <v>70875</v>
      </c>
      <c r="F112" s="112">
        <v>4950</v>
      </c>
      <c r="G112" s="170">
        <v>0.08</v>
      </c>
      <c r="H112" s="164">
        <v>4275</v>
      </c>
      <c r="I112" s="112">
        <v>450</v>
      </c>
      <c r="J112" s="170">
        <v>0.12</v>
      </c>
      <c r="K112" s="164">
        <v>6387300</v>
      </c>
      <c r="L112" s="112">
        <v>106650</v>
      </c>
      <c r="M112" s="127">
        <v>0.02</v>
      </c>
      <c r="N112" s="112">
        <v>6359850</v>
      </c>
      <c r="O112" s="173">
        <f t="shared" si="10"/>
        <v>0.9957024094687896</v>
      </c>
      <c r="P112" s="108">
        <f>Volume!K112</f>
        <v>918.6</v>
      </c>
      <c r="Q112" s="69">
        <f>Volume!J112</f>
        <v>909.35</v>
      </c>
      <c r="R112" s="237">
        <f t="shared" si="11"/>
        <v>580.8291255</v>
      </c>
      <c r="S112" s="103">
        <f t="shared" si="12"/>
        <v>578.33295975</v>
      </c>
      <c r="T112" s="109">
        <f t="shared" si="13"/>
        <v>6280650</v>
      </c>
      <c r="U112" s="103">
        <f t="shared" si="14"/>
        <v>1.6980726517159848</v>
      </c>
      <c r="V112" s="103">
        <f t="shared" si="15"/>
        <v>573.99536025</v>
      </c>
      <c r="W112" s="103">
        <f t="shared" si="16"/>
        <v>6.445018125</v>
      </c>
      <c r="X112" s="103">
        <f t="shared" si="17"/>
        <v>0.388747125</v>
      </c>
      <c r="Y112" s="103">
        <f t="shared" si="18"/>
        <v>576.940509</v>
      </c>
      <c r="Z112" s="237">
        <f t="shared" si="19"/>
        <v>3.888616500000012</v>
      </c>
      <c r="AB112" s="77"/>
    </row>
    <row r="113" spans="1:28" s="7" customFormat="1" ht="15">
      <c r="A113" s="193" t="s">
        <v>172</v>
      </c>
      <c r="B113" s="164">
        <v>7757400</v>
      </c>
      <c r="C113" s="162">
        <v>37800</v>
      </c>
      <c r="D113" s="170">
        <v>0</v>
      </c>
      <c r="E113" s="164">
        <v>112350</v>
      </c>
      <c r="F113" s="112">
        <v>16800</v>
      </c>
      <c r="G113" s="170">
        <v>0.18</v>
      </c>
      <c r="H113" s="164">
        <v>3150</v>
      </c>
      <c r="I113" s="112">
        <v>0</v>
      </c>
      <c r="J113" s="170">
        <v>0</v>
      </c>
      <c r="K113" s="164">
        <v>7872900</v>
      </c>
      <c r="L113" s="112">
        <v>54600</v>
      </c>
      <c r="M113" s="127">
        <v>0.01</v>
      </c>
      <c r="N113" s="112">
        <v>7851900</v>
      </c>
      <c r="O113" s="173">
        <f t="shared" si="10"/>
        <v>0.997332622032542</v>
      </c>
      <c r="P113" s="108">
        <f>Volume!K113</f>
        <v>255.35</v>
      </c>
      <c r="Q113" s="69">
        <f>Volume!J113</f>
        <v>258.75</v>
      </c>
      <c r="R113" s="237">
        <f t="shared" si="11"/>
        <v>203.7112875</v>
      </c>
      <c r="S113" s="103">
        <f t="shared" si="12"/>
        <v>203.1679125</v>
      </c>
      <c r="T113" s="109">
        <f t="shared" si="13"/>
        <v>7818300</v>
      </c>
      <c r="U113" s="103">
        <f t="shared" si="14"/>
        <v>0.69836153639538</v>
      </c>
      <c r="V113" s="103">
        <f t="shared" si="15"/>
        <v>200.722725</v>
      </c>
      <c r="W113" s="103">
        <f t="shared" si="16"/>
        <v>2.90705625</v>
      </c>
      <c r="X113" s="103">
        <f t="shared" si="17"/>
        <v>0.08150625</v>
      </c>
      <c r="Y113" s="103">
        <f t="shared" si="18"/>
        <v>199.6402905</v>
      </c>
      <c r="Z113" s="237">
        <f t="shared" si="19"/>
        <v>4.0709970000000055</v>
      </c>
      <c r="AB113" s="77"/>
    </row>
    <row r="114" spans="1:28" s="7" customFormat="1" ht="15">
      <c r="A114" s="193" t="s">
        <v>80</v>
      </c>
      <c r="B114" s="164">
        <v>1819200</v>
      </c>
      <c r="C114" s="162">
        <v>-8400</v>
      </c>
      <c r="D114" s="170">
        <v>0</v>
      </c>
      <c r="E114" s="164">
        <v>10800</v>
      </c>
      <c r="F114" s="112">
        <v>3600</v>
      </c>
      <c r="G114" s="170">
        <v>0.5</v>
      </c>
      <c r="H114" s="164">
        <v>0</v>
      </c>
      <c r="I114" s="112">
        <v>0</v>
      </c>
      <c r="J114" s="170">
        <v>0</v>
      </c>
      <c r="K114" s="164">
        <v>1830000</v>
      </c>
      <c r="L114" s="112">
        <v>-4800</v>
      </c>
      <c r="M114" s="127">
        <v>0</v>
      </c>
      <c r="N114" s="112">
        <v>1822800</v>
      </c>
      <c r="O114" s="173">
        <f t="shared" si="10"/>
        <v>0.9960655737704918</v>
      </c>
      <c r="P114" s="108">
        <f>Volume!K114</f>
        <v>190.75</v>
      </c>
      <c r="Q114" s="69">
        <f>Volume!J114</f>
        <v>195.45</v>
      </c>
      <c r="R114" s="237">
        <f t="shared" si="11"/>
        <v>35.76735</v>
      </c>
      <c r="S114" s="103">
        <f t="shared" si="12"/>
        <v>35.626626</v>
      </c>
      <c r="T114" s="109">
        <f t="shared" si="13"/>
        <v>1834800</v>
      </c>
      <c r="U114" s="103">
        <f t="shared" si="14"/>
        <v>-0.2616088947024199</v>
      </c>
      <c r="V114" s="103">
        <f t="shared" si="15"/>
        <v>35.556264</v>
      </c>
      <c r="W114" s="103">
        <f t="shared" si="16"/>
        <v>0.211086</v>
      </c>
      <c r="X114" s="103">
        <f t="shared" si="17"/>
        <v>0</v>
      </c>
      <c r="Y114" s="103">
        <f t="shared" si="18"/>
        <v>34.99881</v>
      </c>
      <c r="Z114" s="237">
        <f t="shared" si="19"/>
        <v>0.7685400000000016</v>
      </c>
      <c r="AB114" s="77"/>
    </row>
    <row r="115" spans="1:28" s="7" customFormat="1" ht="15">
      <c r="A115" s="193" t="s">
        <v>274</v>
      </c>
      <c r="B115" s="164">
        <v>6757100</v>
      </c>
      <c r="C115" s="162">
        <v>496300</v>
      </c>
      <c r="D115" s="170">
        <v>0.08</v>
      </c>
      <c r="E115" s="164">
        <v>168700</v>
      </c>
      <c r="F115" s="112">
        <v>19600</v>
      </c>
      <c r="G115" s="170">
        <v>0.13</v>
      </c>
      <c r="H115" s="164">
        <v>9800</v>
      </c>
      <c r="I115" s="112">
        <v>0</v>
      </c>
      <c r="J115" s="170">
        <v>0</v>
      </c>
      <c r="K115" s="164">
        <v>6935600</v>
      </c>
      <c r="L115" s="112">
        <v>515900</v>
      </c>
      <c r="M115" s="127">
        <v>0.08</v>
      </c>
      <c r="N115" s="112">
        <v>6909000</v>
      </c>
      <c r="O115" s="173">
        <f t="shared" si="10"/>
        <v>0.9961647153815099</v>
      </c>
      <c r="P115" s="108">
        <f>Volume!K115</f>
        <v>307.85</v>
      </c>
      <c r="Q115" s="69">
        <f>Volume!J115</f>
        <v>317.2</v>
      </c>
      <c r="R115" s="237">
        <f t="shared" si="11"/>
        <v>219.997232</v>
      </c>
      <c r="S115" s="103">
        <f t="shared" si="12"/>
        <v>219.15348</v>
      </c>
      <c r="T115" s="109">
        <f t="shared" si="13"/>
        <v>6419700</v>
      </c>
      <c r="U115" s="103">
        <f t="shared" si="14"/>
        <v>8.03620106858576</v>
      </c>
      <c r="V115" s="103">
        <f t="shared" si="15"/>
        <v>214.335212</v>
      </c>
      <c r="W115" s="103">
        <f t="shared" si="16"/>
        <v>5.351164</v>
      </c>
      <c r="X115" s="103">
        <f t="shared" si="17"/>
        <v>0.310856</v>
      </c>
      <c r="Y115" s="103">
        <f t="shared" si="18"/>
        <v>197.63046450000002</v>
      </c>
      <c r="Z115" s="237">
        <f t="shared" si="19"/>
        <v>22.36676749999998</v>
      </c>
      <c r="AB115" s="77"/>
    </row>
    <row r="116" spans="1:28" s="7" customFormat="1" ht="15">
      <c r="A116" s="193" t="s">
        <v>224</v>
      </c>
      <c r="B116" s="164">
        <v>737750</v>
      </c>
      <c r="C116" s="162">
        <v>-14300</v>
      </c>
      <c r="D116" s="170">
        <v>-0.02</v>
      </c>
      <c r="E116" s="164">
        <v>650</v>
      </c>
      <c r="F116" s="112">
        <v>0</v>
      </c>
      <c r="G116" s="170">
        <v>0</v>
      </c>
      <c r="H116" s="164">
        <v>0</v>
      </c>
      <c r="I116" s="112">
        <v>0</v>
      </c>
      <c r="J116" s="170">
        <v>0</v>
      </c>
      <c r="K116" s="164">
        <v>738400</v>
      </c>
      <c r="L116" s="112">
        <v>-14300</v>
      </c>
      <c r="M116" s="127">
        <v>-0.02</v>
      </c>
      <c r="N116" s="112">
        <v>735800</v>
      </c>
      <c r="O116" s="173">
        <f t="shared" si="10"/>
        <v>0.9964788732394366</v>
      </c>
      <c r="P116" s="108">
        <f>Volume!K116</f>
        <v>460.85</v>
      </c>
      <c r="Q116" s="69">
        <f>Volume!J116</f>
        <v>477.55</v>
      </c>
      <c r="R116" s="237">
        <f t="shared" si="11"/>
        <v>35.262292</v>
      </c>
      <c r="S116" s="103">
        <f t="shared" si="12"/>
        <v>35.138129</v>
      </c>
      <c r="T116" s="109">
        <f t="shared" si="13"/>
        <v>752700</v>
      </c>
      <c r="U116" s="103">
        <f t="shared" si="14"/>
        <v>-1.8998272884283247</v>
      </c>
      <c r="V116" s="103">
        <f t="shared" si="15"/>
        <v>35.23125125</v>
      </c>
      <c r="W116" s="103">
        <f t="shared" si="16"/>
        <v>0.03104075</v>
      </c>
      <c r="X116" s="103">
        <f t="shared" si="17"/>
        <v>0</v>
      </c>
      <c r="Y116" s="103">
        <f t="shared" si="18"/>
        <v>34.6881795</v>
      </c>
      <c r="Z116" s="237">
        <f t="shared" si="19"/>
        <v>0.5741125000000054</v>
      </c>
      <c r="AB116" s="77"/>
    </row>
    <row r="117" spans="1:28" s="7" customFormat="1" ht="15">
      <c r="A117" s="193" t="s">
        <v>393</v>
      </c>
      <c r="B117" s="164">
        <v>6703200</v>
      </c>
      <c r="C117" s="162">
        <v>-170400</v>
      </c>
      <c r="D117" s="170">
        <v>-0.02</v>
      </c>
      <c r="E117" s="164">
        <v>367200</v>
      </c>
      <c r="F117" s="112">
        <v>12000</v>
      </c>
      <c r="G117" s="170">
        <v>0.03</v>
      </c>
      <c r="H117" s="164">
        <v>12000</v>
      </c>
      <c r="I117" s="112">
        <v>0</v>
      </c>
      <c r="J117" s="170">
        <v>0</v>
      </c>
      <c r="K117" s="164">
        <v>7082400</v>
      </c>
      <c r="L117" s="112">
        <v>-158400</v>
      </c>
      <c r="M117" s="127">
        <v>-0.02</v>
      </c>
      <c r="N117" s="112">
        <v>7072800</v>
      </c>
      <c r="O117" s="173">
        <f t="shared" si="10"/>
        <v>0.9986445272788885</v>
      </c>
      <c r="P117" s="108">
        <f>Volume!K117</f>
        <v>120.5</v>
      </c>
      <c r="Q117" s="69">
        <f>Volume!J117</f>
        <v>121.75</v>
      </c>
      <c r="R117" s="237">
        <f t="shared" si="11"/>
        <v>86.22822</v>
      </c>
      <c r="S117" s="103">
        <f t="shared" si="12"/>
        <v>86.11134</v>
      </c>
      <c r="T117" s="109">
        <f t="shared" si="13"/>
        <v>7240800</v>
      </c>
      <c r="U117" s="103">
        <f t="shared" si="14"/>
        <v>-2.1876035797149487</v>
      </c>
      <c r="V117" s="103">
        <f t="shared" si="15"/>
        <v>81.61146</v>
      </c>
      <c r="W117" s="103">
        <f t="shared" si="16"/>
        <v>4.47066</v>
      </c>
      <c r="X117" s="103">
        <f t="shared" si="17"/>
        <v>0.1461</v>
      </c>
      <c r="Y117" s="103">
        <f t="shared" si="18"/>
        <v>87.25164</v>
      </c>
      <c r="Z117" s="237">
        <f t="shared" si="19"/>
        <v>-1.0234200000000016</v>
      </c>
      <c r="AB117" s="77"/>
    </row>
    <row r="118" spans="1:28" s="7" customFormat="1" ht="15">
      <c r="A118" s="193" t="s">
        <v>81</v>
      </c>
      <c r="B118" s="164">
        <v>4995600</v>
      </c>
      <c r="C118" s="162">
        <v>70800</v>
      </c>
      <c r="D118" s="170">
        <v>0.01</v>
      </c>
      <c r="E118" s="164">
        <v>6000</v>
      </c>
      <c r="F118" s="112">
        <v>1200</v>
      </c>
      <c r="G118" s="170">
        <v>0.25</v>
      </c>
      <c r="H118" s="164">
        <v>0</v>
      </c>
      <c r="I118" s="112">
        <v>0</v>
      </c>
      <c r="J118" s="170">
        <v>0</v>
      </c>
      <c r="K118" s="164">
        <v>5001600</v>
      </c>
      <c r="L118" s="112">
        <v>72000</v>
      </c>
      <c r="M118" s="127">
        <v>0.01</v>
      </c>
      <c r="N118" s="112">
        <v>4975800</v>
      </c>
      <c r="O118" s="173">
        <f t="shared" si="10"/>
        <v>0.994841650671785</v>
      </c>
      <c r="P118" s="108">
        <f>Volume!K118</f>
        <v>498.15</v>
      </c>
      <c r="Q118" s="69">
        <f>Volume!J118</f>
        <v>509.35</v>
      </c>
      <c r="R118" s="237">
        <f t="shared" si="11"/>
        <v>254.756496</v>
      </c>
      <c r="S118" s="103">
        <f t="shared" si="12"/>
        <v>253.442373</v>
      </c>
      <c r="T118" s="109">
        <f t="shared" si="13"/>
        <v>4929600</v>
      </c>
      <c r="U118" s="103">
        <f t="shared" si="14"/>
        <v>1.4605647517039921</v>
      </c>
      <c r="V118" s="103">
        <f t="shared" si="15"/>
        <v>254.450886</v>
      </c>
      <c r="W118" s="103">
        <f t="shared" si="16"/>
        <v>0.30561</v>
      </c>
      <c r="X118" s="103">
        <f t="shared" si="17"/>
        <v>0</v>
      </c>
      <c r="Y118" s="103">
        <f t="shared" si="18"/>
        <v>245.568024</v>
      </c>
      <c r="Z118" s="237">
        <f t="shared" si="19"/>
        <v>9.18847199999999</v>
      </c>
      <c r="AB118" s="77"/>
    </row>
    <row r="119" spans="1:28" s="58" customFormat="1" ht="15">
      <c r="A119" s="193" t="s">
        <v>225</v>
      </c>
      <c r="B119" s="164">
        <v>5387200</v>
      </c>
      <c r="C119" s="162">
        <v>9800</v>
      </c>
      <c r="D119" s="170">
        <v>0</v>
      </c>
      <c r="E119" s="164">
        <v>351400</v>
      </c>
      <c r="F119" s="112">
        <v>26600</v>
      </c>
      <c r="G119" s="170">
        <v>0.08</v>
      </c>
      <c r="H119" s="164">
        <v>25200</v>
      </c>
      <c r="I119" s="112">
        <v>0</v>
      </c>
      <c r="J119" s="170">
        <v>0</v>
      </c>
      <c r="K119" s="164">
        <v>5763800</v>
      </c>
      <c r="L119" s="112">
        <v>36400</v>
      </c>
      <c r="M119" s="127">
        <v>0.01</v>
      </c>
      <c r="N119" s="112">
        <v>5714800</v>
      </c>
      <c r="O119" s="173">
        <f t="shared" si="10"/>
        <v>0.9914986640757834</v>
      </c>
      <c r="P119" s="108">
        <f>Volume!K119</f>
        <v>162.45</v>
      </c>
      <c r="Q119" s="69">
        <f>Volume!J119</f>
        <v>166.05</v>
      </c>
      <c r="R119" s="237">
        <f t="shared" si="11"/>
        <v>95.70789900000001</v>
      </c>
      <c r="S119" s="103">
        <f t="shared" si="12"/>
        <v>94.89425400000002</v>
      </c>
      <c r="T119" s="109">
        <f t="shared" si="13"/>
        <v>5727400</v>
      </c>
      <c r="U119" s="103">
        <f t="shared" si="14"/>
        <v>0.6355414324126131</v>
      </c>
      <c r="V119" s="103">
        <f t="shared" si="15"/>
        <v>89.45445600000001</v>
      </c>
      <c r="W119" s="103">
        <f t="shared" si="16"/>
        <v>5.834997</v>
      </c>
      <c r="X119" s="103">
        <f t="shared" si="17"/>
        <v>0.41844600000000004</v>
      </c>
      <c r="Y119" s="103">
        <f t="shared" si="18"/>
        <v>93.04161299999998</v>
      </c>
      <c r="Z119" s="237">
        <f t="shared" si="19"/>
        <v>2.666286000000028</v>
      </c>
      <c r="AA119" s="78"/>
      <c r="AB119" s="77"/>
    </row>
    <row r="120" spans="1:28" s="7" customFormat="1" ht="15">
      <c r="A120" s="193" t="s">
        <v>297</v>
      </c>
      <c r="B120" s="164">
        <v>5396600</v>
      </c>
      <c r="C120" s="162">
        <v>-7700</v>
      </c>
      <c r="D120" s="170">
        <v>0</v>
      </c>
      <c r="E120" s="164">
        <v>51700</v>
      </c>
      <c r="F120" s="112">
        <v>1100</v>
      </c>
      <c r="G120" s="170">
        <v>0.02</v>
      </c>
      <c r="H120" s="164">
        <v>4400</v>
      </c>
      <c r="I120" s="112">
        <v>1100</v>
      </c>
      <c r="J120" s="170">
        <v>0.33</v>
      </c>
      <c r="K120" s="164">
        <v>5452700</v>
      </c>
      <c r="L120" s="112">
        <v>-5500</v>
      </c>
      <c r="M120" s="127">
        <v>0</v>
      </c>
      <c r="N120" s="112">
        <v>5423000</v>
      </c>
      <c r="O120" s="173">
        <f t="shared" si="10"/>
        <v>0.9945531571515029</v>
      </c>
      <c r="P120" s="108">
        <f>Volume!K120</f>
        <v>467.45</v>
      </c>
      <c r="Q120" s="69">
        <f>Volume!J120</f>
        <v>475.85</v>
      </c>
      <c r="R120" s="237">
        <f t="shared" si="11"/>
        <v>259.4667295</v>
      </c>
      <c r="S120" s="103">
        <f t="shared" si="12"/>
        <v>258.053455</v>
      </c>
      <c r="T120" s="109">
        <f t="shared" si="13"/>
        <v>5458200</v>
      </c>
      <c r="U120" s="103">
        <f t="shared" si="14"/>
        <v>-0.1007658202337767</v>
      </c>
      <c r="V120" s="103">
        <f t="shared" si="15"/>
        <v>256.797211</v>
      </c>
      <c r="W120" s="103">
        <f t="shared" si="16"/>
        <v>2.4601445</v>
      </c>
      <c r="X120" s="103">
        <f t="shared" si="17"/>
        <v>0.209374</v>
      </c>
      <c r="Y120" s="103">
        <f t="shared" si="18"/>
        <v>255.143559</v>
      </c>
      <c r="Z120" s="237">
        <f t="shared" si="19"/>
        <v>4.323170499999975</v>
      </c>
      <c r="AB120" s="77"/>
    </row>
    <row r="121" spans="1:28" s="58" customFormat="1" ht="15">
      <c r="A121" s="193" t="s">
        <v>226</v>
      </c>
      <c r="B121" s="164">
        <v>8410500</v>
      </c>
      <c r="C121" s="162">
        <v>268500</v>
      </c>
      <c r="D121" s="170">
        <v>0.03</v>
      </c>
      <c r="E121" s="164">
        <v>10500</v>
      </c>
      <c r="F121" s="112">
        <v>0</v>
      </c>
      <c r="G121" s="170">
        <v>0</v>
      </c>
      <c r="H121" s="164">
        <v>0</v>
      </c>
      <c r="I121" s="112">
        <v>0</v>
      </c>
      <c r="J121" s="170">
        <v>0</v>
      </c>
      <c r="K121" s="164">
        <v>8421000</v>
      </c>
      <c r="L121" s="112">
        <v>268500</v>
      </c>
      <c r="M121" s="127">
        <v>0.03</v>
      </c>
      <c r="N121" s="112">
        <v>8395500</v>
      </c>
      <c r="O121" s="173">
        <f t="shared" si="10"/>
        <v>0.9969718560741004</v>
      </c>
      <c r="P121" s="108">
        <f>Volume!K121</f>
        <v>184.1</v>
      </c>
      <c r="Q121" s="69">
        <f>Volume!J121</f>
        <v>182.05</v>
      </c>
      <c r="R121" s="237">
        <f t="shared" si="11"/>
        <v>153.304305</v>
      </c>
      <c r="S121" s="103">
        <f t="shared" si="12"/>
        <v>152.8400775</v>
      </c>
      <c r="T121" s="109">
        <f t="shared" si="13"/>
        <v>8152500</v>
      </c>
      <c r="U121" s="103">
        <f t="shared" si="14"/>
        <v>3.293468261269549</v>
      </c>
      <c r="V121" s="103">
        <f t="shared" si="15"/>
        <v>153.1131525</v>
      </c>
      <c r="W121" s="103">
        <f t="shared" si="16"/>
        <v>0.19115250000000003</v>
      </c>
      <c r="X121" s="103">
        <f t="shared" si="17"/>
        <v>0</v>
      </c>
      <c r="Y121" s="103">
        <f t="shared" si="18"/>
        <v>150.087525</v>
      </c>
      <c r="Z121" s="237">
        <f t="shared" si="19"/>
        <v>3.21678</v>
      </c>
      <c r="AA121" s="78"/>
      <c r="AB121" s="77"/>
    </row>
    <row r="122" spans="1:28" s="58" customFormat="1" ht="15">
      <c r="A122" s="193" t="s">
        <v>227</v>
      </c>
      <c r="B122" s="164">
        <v>3624000</v>
      </c>
      <c r="C122" s="162">
        <v>20000</v>
      </c>
      <c r="D122" s="170">
        <v>0.01</v>
      </c>
      <c r="E122" s="164">
        <v>334400</v>
      </c>
      <c r="F122" s="112">
        <v>7200</v>
      </c>
      <c r="G122" s="170">
        <v>0.02</v>
      </c>
      <c r="H122" s="164">
        <v>24800</v>
      </c>
      <c r="I122" s="112">
        <v>800</v>
      </c>
      <c r="J122" s="170">
        <v>0.03</v>
      </c>
      <c r="K122" s="164">
        <v>3983200</v>
      </c>
      <c r="L122" s="112">
        <v>28000</v>
      </c>
      <c r="M122" s="127">
        <v>0.01</v>
      </c>
      <c r="N122" s="112">
        <v>3940800</v>
      </c>
      <c r="O122" s="173">
        <f t="shared" si="10"/>
        <v>0.9893552922273549</v>
      </c>
      <c r="P122" s="108">
        <f>Volume!K122</f>
        <v>388.7</v>
      </c>
      <c r="Q122" s="69">
        <f>Volume!J122</f>
        <v>393.5</v>
      </c>
      <c r="R122" s="237">
        <f t="shared" si="11"/>
        <v>156.73892</v>
      </c>
      <c r="S122" s="103">
        <f t="shared" si="12"/>
        <v>155.07048</v>
      </c>
      <c r="T122" s="109">
        <f t="shared" si="13"/>
        <v>3955200</v>
      </c>
      <c r="U122" s="103">
        <f t="shared" si="14"/>
        <v>0.7079288025889968</v>
      </c>
      <c r="V122" s="103">
        <f t="shared" si="15"/>
        <v>142.6044</v>
      </c>
      <c r="W122" s="103">
        <f t="shared" si="16"/>
        <v>13.15864</v>
      </c>
      <c r="X122" s="103">
        <f t="shared" si="17"/>
        <v>0.97588</v>
      </c>
      <c r="Y122" s="103">
        <f t="shared" si="18"/>
        <v>153.738624</v>
      </c>
      <c r="Z122" s="237">
        <f t="shared" si="19"/>
        <v>3.00029600000002</v>
      </c>
      <c r="AA122" s="78"/>
      <c r="AB122" s="77"/>
    </row>
    <row r="123" spans="1:28" s="58" customFormat="1" ht="15">
      <c r="A123" s="193" t="s">
        <v>234</v>
      </c>
      <c r="B123" s="164">
        <v>13421100</v>
      </c>
      <c r="C123" s="162">
        <v>654500</v>
      </c>
      <c r="D123" s="170">
        <v>0.05</v>
      </c>
      <c r="E123" s="164">
        <v>1577100</v>
      </c>
      <c r="F123" s="112">
        <v>77700</v>
      </c>
      <c r="G123" s="170">
        <v>0.05</v>
      </c>
      <c r="H123" s="164">
        <v>222600</v>
      </c>
      <c r="I123" s="112">
        <v>2100</v>
      </c>
      <c r="J123" s="170">
        <v>0.01</v>
      </c>
      <c r="K123" s="164">
        <v>15220800</v>
      </c>
      <c r="L123" s="112">
        <v>734300</v>
      </c>
      <c r="M123" s="127">
        <v>0.05</v>
      </c>
      <c r="N123" s="112">
        <v>15039500</v>
      </c>
      <c r="O123" s="173">
        <f t="shared" si="10"/>
        <v>0.9880886681383371</v>
      </c>
      <c r="P123" s="108">
        <f>Volume!K123</f>
        <v>462.5</v>
      </c>
      <c r="Q123" s="69">
        <f>Volume!J123</f>
        <v>463.1</v>
      </c>
      <c r="R123" s="237">
        <f t="shared" si="11"/>
        <v>704.875248</v>
      </c>
      <c r="S123" s="103">
        <f t="shared" si="12"/>
        <v>696.479245</v>
      </c>
      <c r="T123" s="109">
        <f t="shared" si="13"/>
        <v>14486500</v>
      </c>
      <c r="U123" s="103">
        <f t="shared" si="14"/>
        <v>5.068857211886929</v>
      </c>
      <c r="V123" s="103">
        <f t="shared" si="15"/>
        <v>621.531141</v>
      </c>
      <c r="W123" s="103">
        <f t="shared" si="16"/>
        <v>73.035501</v>
      </c>
      <c r="X123" s="103">
        <f t="shared" si="17"/>
        <v>10.308606</v>
      </c>
      <c r="Y123" s="103">
        <f t="shared" si="18"/>
        <v>670.000625</v>
      </c>
      <c r="Z123" s="237">
        <f t="shared" si="19"/>
        <v>34.87462300000004</v>
      </c>
      <c r="AA123" s="78"/>
      <c r="AB123" s="77"/>
    </row>
    <row r="124" spans="1:28" s="58" customFormat="1" ht="15">
      <c r="A124" s="193" t="s">
        <v>98</v>
      </c>
      <c r="B124" s="164">
        <v>4074950</v>
      </c>
      <c r="C124" s="162">
        <v>-35750</v>
      </c>
      <c r="D124" s="170">
        <v>-0.01</v>
      </c>
      <c r="E124" s="164">
        <v>88000</v>
      </c>
      <c r="F124" s="112">
        <v>11550</v>
      </c>
      <c r="G124" s="170">
        <v>0.15</v>
      </c>
      <c r="H124" s="164">
        <v>7700</v>
      </c>
      <c r="I124" s="112">
        <v>0</v>
      </c>
      <c r="J124" s="170">
        <v>0</v>
      </c>
      <c r="K124" s="164">
        <v>4170650</v>
      </c>
      <c r="L124" s="112">
        <v>-24200</v>
      </c>
      <c r="M124" s="127">
        <v>-0.01</v>
      </c>
      <c r="N124" s="112">
        <v>4151950</v>
      </c>
      <c r="O124" s="173">
        <f t="shared" si="10"/>
        <v>0.9955162864301728</v>
      </c>
      <c r="P124" s="108">
        <f>Volume!K124</f>
        <v>505.65</v>
      </c>
      <c r="Q124" s="69">
        <f>Volume!J124</f>
        <v>520.3</v>
      </c>
      <c r="R124" s="237">
        <f t="shared" si="11"/>
        <v>216.9989195</v>
      </c>
      <c r="S124" s="103">
        <f t="shared" si="12"/>
        <v>216.0259585</v>
      </c>
      <c r="T124" s="109">
        <f t="shared" si="13"/>
        <v>4194850</v>
      </c>
      <c r="U124" s="103">
        <f t="shared" si="14"/>
        <v>-0.5768978628556444</v>
      </c>
      <c r="V124" s="103">
        <f t="shared" si="15"/>
        <v>212.0196485</v>
      </c>
      <c r="W124" s="103">
        <f t="shared" si="16"/>
        <v>4.578639999999999</v>
      </c>
      <c r="X124" s="103">
        <f t="shared" si="17"/>
        <v>0.40063099999999996</v>
      </c>
      <c r="Y124" s="103">
        <f t="shared" si="18"/>
        <v>212.11259025</v>
      </c>
      <c r="Z124" s="237">
        <f t="shared" si="19"/>
        <v>4.886329249999989</v>
      </c>
      <c r="AA124" s="78"/>
      <c r="AB124" s="77"/>
    </row>
    <row r="125" spans="1:28" s="58" customFormat="1" ht="15">
      <c r="A125" s="193" t="s">
        <v>149</v>
      </c>
      <c r="B125" s="164">
        <v>5891050</v>
      </c>
      <c r="C125" s="162">
        <v>362450</v>
      </c>
      <c r="D125" s="170">
        <v>0.07</v>
      </c>
      <c r="E125" s="164">
        <v>177650</v>
      </c>
      <c r="F125" s="112">
        <v>60500</v>
      </c>
      <c r="G125" s="170">
        <v>0.52</v>
      </c>
      <c r="H125" s="164">
        <v>95700</v>
      </c>
      <c r="I125" s="112">
        <v>49500</v>
      </c>
      <c r="J125" s="170">
        <v>1.07</v>
      </c>
      <c r="K125" s="164">
        <v>6164400</v>
      </c>
      <c r="L125" s="112">
        <v>472450</v>
      </c>
      <c r="M125" s="127">
        <v>0.08</v>
      </c>
      <c r="N125" s="112">
        <v>6114900</v>
      </c>
      <c r="O125" s="173">
        <f t="shared" si="10"/>
        <v>0.9919700214132763</v>
      </c>
      <c r="P125" s="108">
        <f>Volume!K125</f>
        <v>773.55</v>
      </c>
      <c r="Q125" s="69">
        <f>Volume!J125</f>
        <v>795.7</v>
      </c>
      <c r="R125" s="237">
        <f t="shared" si="11"/>
        <v>490.501308</v>
      </c>
      <c r="S125" s="103">
        <f t="shared" si="12"/>
        <v>486.562593</v>
      </c>
      <c r="T125" s="109">
        <f t="shared" si="13"/>
        <v>5691950</v>
      </c>
      <c r="U125" s="103">
        <f t="shared" si="14"/>
        <v>8.30031887138854</v>
      </c>
      <c r="V125" s="103">
        <f t="shared" si="15"/>
        <v>468.7508485</v>
      </c>
      <c r="W125" s="103">
        <f t="shared" si="16"/>
        <v>14.1356105</v>
      </c>
      <c r="X125" s="103">
        <f t="shared" si="17"/>
        <v>7.614849</v>
      </c>
      <c r="Y125" s="103">
        <f t="shared" si="18"/>
        <v>440.30079225</v>
      </c>
      <c r="Z125" s="237">
        <f t="shared" si="19"/>
        <v>50.20051575000002</v>
      </c>
      <c r="AA125" s="78"/>
      <c r="AB125" s="77"/>
    </row>
    <row r="126" spans="1:28" s="7" customFormat="1" ht="15">
      <c r="A126" s="193" t="s">
        <v>203</v>
      </c>
      <c r="B126" s="164">
        <v>6700200</v>
      </c>
      <c r="C126" s="162">
        <v>269700</v>
      </c>
      <c r="D126" s="170">
        <v>0.04</v>
      </c>
      <c r="E126" s="164">
        <v>2494500</v>
      </c>
      <c r="F126" s="112">
        <v>36450</v>
      </c>
      <c r="G126" s="170">
        <v>0.01</v>
      </c>
      <c r="H126" s="164">
        <v>703800</v>
      </c>
      <c r="I126" s="112">
        <v>22950</v>
      </c>
      <c r="J126" s="170">
        <v>0.03</v>
      </c>
      <c r="K126" s="164">
        <v>9898500</v>
      </c>
      <c r="L126" s="112">
        <v>329100</v>
      </c>
      <c r="M126" s="127">
        <v>0.03</v>
      </c>
      <c r="N126" s="112">
        <v>9861450</v>
      </c>
      <c r="O126" s="173">
        <f t="shared" si="10"/>
        <v>0.9962570086376724</v>
      </c>
      <c r="P126" s="108">
        <f>Volume!K126</f>
        <v>1593.15</v>
      </c>
      <c r="Q126" s="69">
        <f>Volume!J126</f>
        <v>1598.25</v>
      </c>
      <c r="R126" s="237">
        <f t="shared" si="11"/>
        <v>1582.0277625</v>
      </c>
      <c r="S126" s="103">
        <f t="shared" si="12"/>
        <v>1576.10624625</v>
      </c>
      <c r="T126" s="109">
        <f t="shared" si="13"/>
        <v>9569400</v>
      </c>
      <c r="U126" s="103">
        <f t="shared" si="14"/>
        <v>3.439087090099693</v>
      </c>
      <c r="V126" s="103">
        <f t="shared" si="15"/>
        <v>1070.859465</v>
      </c>
      <c r="W126" s="103">
        <f t="shared" si="16"/>
        <v>398.6834625</v>
      </c>
      <c r="X126" s="103">
        <f t="shared" si="17"/>
        <v>112.484835</v>
      </c>
      <c r="Y126" s="103">
        <f t="shared" si="18"/>
        <v>1524.548961</v>
      </c>
      <c r="Z126" s="237">
        <f t="shared" si="19"/>
        <v>57.478801500000145</v>
      </c>
      <c r="AB126" s="77"/>
    </row>
    <row r="127" spans="1:28" s="7" customFormat="1" ht="15">
      <c r="A127" s="193" t="s">
        <v>298</v>
      </c>
      <c r="B127" s="164">
        <v>700000</v>
      </c>
      <c r="C127" s="162">
        <v>-82000</v>
      </c>
      <c r="D127" s="170">
        <v>-0.1</v>
      </c>
      <c r="E127" s="164">
        <v>1000</v>
      </c>
      <c r="F127" s="112">
        <v>0</v>
      </c>
      <c r="G127" s="170">
        <v>0</v>
      </c>
      <c r="H127" s="164">
        <v>1000</v>
      </c>
      <c r="I127" s="112">
        <v>0</v>
      </c>
      <c r="J127" s="170">
        <v>0</v>
      </c>
      <c r="K127" s="164">
        <v>702000</v>
      </c>
      <c r="L127" s="112">
        <v>-82000</v>
      </c>
      <c r="M127" s="127">
        <v>-0.1</v>
      </c>
      <c r="N127" s="112">
        <v>683000</v>
      </c>
      <c r="O127" s="173">
        <f t="shared" si="10"/>
        <v>0.9729344729344729</v>
      </c>
      <c r="P127" s="108">
        <f>Volume!K127</f>
        <v>473.05</v>
      </c>
      <c r="Q127" s="69">
        <f>Volume!J127</f>
        <v>479.05</v>
      </c>
      <c r="R127" s="237">
        <f t="shared" si="11"/>
        <v>33.62931</v>
      </c>
      <c r="S127" s="103">
        <f t="shared" si="12"/>
        <v>32.719115</v>
      </c>
      <c r="T127" s="109">
        <f t="shared" si="13"/>
        <v>784000</v>
      </c>
      <c r="U127" s="103">
        <f t="shared" si="14"/>
        <v>-10.459183673469388</v>
      </c>
      <c r="V127" s="103">
        <f t="shared" si="15"/>
        <v>33.5335</v>
      </c>
      <c r="W127" s="103">
        <f t="shared" si="16"/>
        <v>0.047905</v>
      </c>
      <c r="X127" s="103">
        <f t="shared" si="17"/>
        <v>0.047905</v>
      </c>
      <c r="Y127" s="103">
        <f t="shared" si="18"/>
        <v>37.08712</v>
      </c>
      <c r="Z127" s="237">
        <f t="shared" si="19"/>
        <v>-3.457810000000002</v>
      </c>
      <c r="AB127" s="77"/>
    </row>
    <row r="128" spans="1:28" s="58" customFormat="1" ht="13.5" customHeight="1">
      <c r="A128" s="193" t="s">
        <v>216</v>
      </c>
      <c r="B128" s="164">
        <v>59720450</v>
      </c>
      <c r="C128" s="162">
        <v>-673350</v>
      </c>
      <c r="D128" s="170">
        <v>-0.01</v>
      </c>
      <c r="E128" s="164">
        <v>8321400</v>
      </c>
      <c r="F128" s="112">
        <v>264650</v>
      </c>
      <c r="G128" s="170">
        <v>0.03</v>
      </c>
      <c r="H128" s="164">
        <v>1758750</v>
      </c>
      <c r="I128" s="112">
        <v>30150</v>
      </c>
      <c r="J128" s="170">
        <v>0.02</v>
      </c>
      <c r="K128" s="164">
        <v>69800600</v>
      </c>
      <c r="L128" s="112">
        <v>-378550</v>
      </c>
      <c r="M128" s="127">
        <v>-0.01</v>
      </c>
      <c r="N128" s="112">
        <v>67137350</v>
      </c>
      <c r="O128" s="173">
        <f t="shared" si="10"/>
        <v>0.9618448838548666</v>
      </c>
      <c r="P128" s="108">
        <f>Volume!K128</f>
        <v>79.35</v>
      </c>
      <c r="Q128" s="69">
        <f>Volume!J128</f>
        <v>79.5</v>
      </c>
      <c r="R128" s="237">
        <f t="shared" si="11"/>
        <v>554.91477</v>
      </c>
      <c r="S128" s="103">
        <f t="shared" si="12"/>
        <v>533.7419325</v>
      </c>
      <c r="T128" s="109">
        <f t="shared" si="13"/>
        <v>70179150</v>
      </c>
      <c r="U128" s="103">
        <f t="shared" si="14"/>
        <v>-0.5394052222063106</v>
      </c>
      <c r="V128" s="103">
        <f t="shared" si="15"/>
        <v>474.7775775</v>
      </c>
      <c r="W128" s="103">
        <f t="shared" si="16"/>
        <v>66.15513</v>
      </c>
      <c r="X128" s="103">
        <f t="shared" si="17"/>
        <v>13.9820625</v>
      </c>
      <c r="Y128" s="103">
        <f t="shared" si="18"/>
        <v>556.87155525</v>
      </c>
      <c r="Z128" s="237">
        <f t="shared" si="19"/>
        <v>-1.9567852500000527</v>
      </c>
      <c r="AA128" s="78"/>
      <c r="AB128" s="77"/>
    </row>
    <row r="129" spans="1:28" s="7" customFormat="1" ht="15">
      <c r="A129" s="193" t="s">
        <v>235</v>
      </c>
      <c r="B129" s="164">
        <v>22477500</v>
      </c>
      <c r="C129" s="162">
        <v>1755000</v>
      </c>
      <c r="D129" s="170">
        <v>0.08</v>
      </c>
      <c r="E129" s="164">
        <v>4646700</v>
      </c>
      <c r="F129" s="112">
        <v>772200</v>
      </c>
      <c r="G129" s="170">
        <v>0.2</v>
      </c>
      <c r="H129" s="164">
        <v>2292300</v>
      </c>
      <c r="I129" s="112">
        <v>248400</v>
      </c>
      <c r="J129" s="170">
        <v>0.12</v>
      </c>
      <c r="K129" s="164">
        <v>29416500</v>
      </c>
      <c r="L129" s="112">
        <v>2775600</v>
      </c>
      <c r="M129" s="127">
        <v>0.1</v>
      </c>
      <c r="N129" s="112">
        <v>29189700</v>
      </c>
      <c r="O129" s="173">
        <f t="shared" si="10"/>
        <v>0.9922900413033502</v>
      </c>
      <c r="P129" s="108">
        <f>Volume!K129</f>
        <v>135.5</v>
      </c>
      <c r="Q129" s="69">
        <f>Volume!J129</f>
        <v>133.5</v>
      </c>
      <c r="R129" s="237">
        <f t="shared" si="11"/>
        <v>392.710275</v>
      </c>
      <c r="S129" s="103">
        <f t="shared" si="12"/>
        <v>389.682495</v>
      </c>
      <c r="T129" s="109">
        <f t="shared" si="13"/>
        <v>26640900</v>
      </c>
      <c r="U129" s="103">
        <f t="shared" si="14"/>
        <v>10.41856694030607</v>
      </c>
      <c r="V129" s="103">
        <f t="shared" si="15"/>
        <v>300.074625</v>
      </c>
      <c r="W129" s="103">
        <f t="shared" si="16"/>
        <v>62.033445</v>
      </c>
      <c r="X129" s="103">
        <f t="shared" si="17"/>
        <v>30.602205</v>
      </c>
      <c r="Y129" s="103">
        <f t="shared" si="18"/>
        <v>360.984195</v>
      </c>
      <c r="Z129" s="237">
        <f t="shared" si="19"/>
        <v>31.726080000000024</v>
      </c>
      <c r="AB129" s="77"/>
    </row>
    <row r="130" spans="1:28" s="7" customFormat="1" ht="15">
      <c r="A130" s="193" t="s">
        <v>204</v>
      </c>
      <c r="B130" s="164">
        <v>11688600</v>
      </c>
      <c r="C130" s="162">
        <v>224400</v>
      </c>
      <c r="D130" s="170">
        <v>0.02</v>
      </c>
      <c r="E130" s="164">
        <v>663000</v>
      </c>
      <c r="F130" s="112">
        <v>86400</v>
      </c>
      <c r="G130" s="170">
        <v>0.15</v>
      </c>
      <c r="H130" s="164">
        <v>138600</v>
      </c>
      <c r="I130" s="112">
        <v>7200</v>
      </c>
      <c r="J130" s="170">
        <v>0.05</v>
      </c>
      <c r="K130" s="164">
        <v>12490200</v>
      </c>
      <c r="L130" s="112">
        <v>318000</v>
      </c>
      <c r="M130" s="127">
        <v>0.03</v>
      </c>
      <c r="N130" s="112">
        <v>12409800</v>
      </c>
      <c r="O130" s="173">
        <f t="shared" si="10"/>
        <v>0.9935629533554307</v>
      </c>
      <c r="P130" s="108">
        <f>Volume!K130</f>
        <v>454.9</v>
      </c>
      <c r="Q130" s="69">
        <f>Volume!J130</f>
        <v>452.6</v>
      </c>
      <c r="R130" s="237">
        <f t="shared" si="11"/>
        <v>565.306452</v>
      </c>
      <c r="S130" s="103">
        <f t="shared" si="12"/>
        <v>561.667548</v>
      </c>
      <c r="T130" s="109">
        <f t="shared" si="13"/>
        <v>12172200</v>
      </c>
      <c r="U130" s="103">
        <f t="shared" si="14"/>
        <v>2.612510474688224</v>
      </c>
      <c r="V130" s="103">
        <f t="shared" si="15"/>
        <v>529.026036</v>
      </c>
      <c r="W130" s="103">
        <f t="shared" si="16"/>
        <v>30.00738</v>
      </c>
      <c r="X130" s="103">
        <f t="shared" si="17"/>
        <v>6.273036</v>
      </c>
      <c r="Y130" s="103">
        <f t="shared" si="18"/>
        <v>553.713378</v>
      </c>
      <c r="Z130" s="237">
        <f t="shared" si="19"/>
        <v>11.593074000000001</v>
      </c>
      <c r="AB130" s="77"/>
    </row>
    <row r="131" spans="1:28" s="7" customFormat="1" ht="15">
      <c r="A131" s="193" t="s">
        <v>205</v>
      </c>
      <c r="B131" s="164">
        <v>6284500</v>
      </c>
      <c r="C131" s="162">
        <v>395500</v>
      </c>
      <c r="D131" s="170">
        <v>0.07</v>
      </c>
      <c r="E131" s="164">
        <v>461750</v>
      </c>
      <c r="F131" s="112">
        <v>37000</v>
      </c>
      <c r="G131" s="170">
        <v>0.09</v>
      </c>
      <c r="H131" s="164">
        <v>68000</v>
      </c>
      <c r="I131" s="112">
        <v>9500</v>
      </c>
      <c r="J131" s="170">
        <v>0.16</v>
      </c>
      <c r="K131" s="164">
        <v>6814250</v>
      </c>
      <c r="L131" s="112">
        <v>442000</v>
      </c>
      <c r="M131" s="127">
        <v>0.07</v>
      </c>
      <c r="N131" s="112">
        <v>6720000</v>
      </c>
      <c r="O131" s="173">
        <f t="shared" si="10"/>
        <v>0.986168690611586</v>
      </c>
      <c r="P131" s="108">
        <f>Volume!K131</f>
        <v>1081.65</v>
      </c>
      <c r="Q131" s="69">
        <f>Volume!J131</f>
        <v>1122.9</v>
      </c>
      <c r="R131" s="237">
        <f t="shared" si="11"/>
        <v>765.1721325000001</v>
      </c>
      <c r="S131" s="103">
        <f t="shared" si="12"/>
        <v>754.5888000000001</v>
      </c>
      <c r="T131" s="109">
        <f t="shared" si="13"/>
        <v>6372250</v>
      </c>
      <c r="U131" s="103">
        <f t="shared" si="14"/>
        <v>6.936325473733768</v>
      </c>
      <c r="V131" s="103">
        <f t="shared" si="15"/>
        <v>705.6865050000001</v>
      </c>
      <c r="W131" s="103">
        <f t="shared" si="16"/>
        <v>51.84990750000001</v>
      </c>
      <c r="X131" s="103">
        <f t="shared" si="17"/>
        <v>7.63572</v>
      </c>
      <c r="Y131" s="103">
        <f t="shared" si="18"/>
        <v>689.2544212500001</v>
      </c>
      <c r="Z131" s="237">
        <f t="shared" si="19"/>
        <v>75.91771125000002</v>
      </c>
      <c r="AB131" s="77"/>
    </row>
    <row r="132" spans="1:28" s="58" customFormat="1" ht="14.25" customHeight="1">
      <c r="A132" s="193" t="s">
        <v>37</v>
      </c>
      <c r="B132" s="164">
        <v>1912000</v>
      </c>
      <c r="C132" s="162">
        <v>433600</v>
      </c>
      <c r="D132" s="170">
        <v>0.29</v>
      </c>
      <c r="E132" s="164">
        <v>139200</v>
      </c>
      <c r="F132" s="112">
        <v>30400</v>
      </c>
      <c r="G132" s="170">
        <v>0.28</v>
      </c>
      <c r="H132" s="164">
        <v>14400</v>
      </c>
      <c r="I132" s="112">
        <v>0</v>
      </c>
      <c r="J132" s="170">
        <v>0</v>
      </c>
      <c r="K132" s="164">
        <v>2065600</v>
      </c>
      <c r="L132" s="112">
        <v>464000</v>
      </c>
      <c r="M132" s="127">
        <v>0.29</v>
      </c>
      <c r="N132" s="112">
        <v>2056000</v>
      </c>
      <c r="O132" s="173">
        <f t="shared" si="10"/>
        <v>0.9953524399690162</v>
      </c>
      <c r="P132" s="108">
        <f>Volume!K132</f>
        <v>224.95</v>
      </c>
      <c r="Q132" s="69">
        <f>Volume!J132</f>
        <v>231.5</v>
      </c>
      <c r="R132" s="237">
        <f t="shared" si="11"/>
        <v>47.81864</v>
      </c>
      <c r="S132" s="103">
        <f t="shared" si="12"/>
        <v>47.5964</v>
      </c>
      <c r="T132" s="109">
        <f t="shared" si="13"/>
        <v>1601600</v>
      </c>
      <c r="U132" s="103">
        <f t="shared" si="14"/>
        <v>28.97102897102897</v>
      </c>
      <c r="V132" s="103">
        <f t="shared" si="15"/>
        <v>44.2628</v>
      </c>
      <c r="W132" s="103">
        <f t="shared" si="16"/>
        <v>3.22248</v>
      </c>
      <c r="X132" s="103">
        <f t="shared" si="17"/>
        <v>0.33336</v>
      </c>
      <c r="Y132" s="103">
        <f t="shared" si="18"/>
        <v>36.027992</v>
      </c>
      <c r="Z132" s="237">
        <f t="shared" si="19"/>
        <v>11.790648000000004</v>
      </c>
      <c r="AA132" s="78"/>
      <c r="AB132" s="77"/>
    </row>
    <row r="133" spans="1:28" s="58" customFormat="1" ht="14.25" customHeight="1">
      <c r="A133" s="193" t="s">
        <v>299</v>
      </c>
      <c r="B133" s="164">
        <v>1594800</v>
      </c>
      <c r="C133" s="162">
        <v>16650</v>
      </c>
      <c r="D133" s="170">
        <v>0.01</v>
      </c>
      <c r="E133" s="164">
        <v>92100</v>
      </c>
      <c r="F133" s="112">
        <v>9450</v>
      </c>
      <c r="G133" s="170">
        <v>0.11</v>
      </c>
      <c r="H133" s="164">
        <v>3150</v>
      </c>
      <c r="I133" s="112">
        <v>0</v>
      </c>
      <c r="J133" s="170">
        <v>0</v>
      </c>
      <c r="K133" s="164">
        <v>1690050</v>
      </c>
      <c r="L133" s="112">
        <v>26100</v>
      </c>
      <c r="M133" s="127">
        <v>0.02</v>
      </c>
      <c r="N133" s="112">
        <v>1539750</v>
      </c>
      <c r="O133" s="173">
        <f aca="true" t="shared" si="20" ref="O133:O161">N133/K133</f>
        <v>0.9110677198899441</v>
      </c>
      <c r="P133" s="108">
        <f>Volume!K133</f>
        <v>1698.7</v>
      </c>
      <c r="Q133" s="69">
        <f>Volume!J133</f>
        <v>1699.75</v>
      </c>
      <c r="R133" s="237">
        <f aca="true" t="shared" si="21" ref="R133:R161">Q133*K133/10000000</f>
        <v>287.26624875</v>
      </c>
      <c r="S133" s="103">
        <f aca="true" t="shared" si="22" ref="S133:S161">Q133*N133/10000000</f>
        <v>261.71900625</v>
      </c>
      <c r="T133" s="109">
        <f aca="true" t="shared" si="23" ref="T133:T161">K133-L133</f>
        <v>1663950</v>
      </c>
      <c r="U133" s="103">
        <f aca="true" t="shared" si="24" ref="U133:U161">L133/T133*100</f>
        <v>1.5685567474984223</v>
      </c>
      <c r="V133" s="103">
        <f aca="true" t="shared" si="25" ref="V133:V161">Q133*B133/10000000</f>
        <v>271.07613</v>
      </c>
      <c r="W133" s="103">
        <f aca="true" t="shared" si="26" ref="W133:W161">Q133*E133/10000000</f>
        <v>15.6546975</v>
      </c>
      <c r="X133" s="103">
        <f aca="true" t="shared" si="27" ref="X133:X161">Q133*H133/10000000</f>
        <v>0.53542125</v>
      </c>
      <c r="Y133" s="103">
        <f aca="true" t="shared" si="28" ref="Y133:Y161">(T133*P133)/10000000</f>
        <v>282.6551865</v>
      </c>
      <c r="Z133" s="237">
        <f aca="true" t="shared" si="29" ref="Z133:Z161">R133-Y133</f>
        <v>4.611062249999975</v>
      </c>
      <c r="AA133" s="78"/>
      <c r="AB133" s="77"/>
    </row>
    <row r="134" spans="1:28" s="58" customFormat="1" ht="14.25" customHeight="1">
      <c r="A134" s="193" t="s">
        <v>228</v>
      </c>
      <c r="B134" s="164">
        <v>1361308</v>
      </c>
      <c r="C134" s="162">
        <v>2820</v>
      </c>
      <c r="D134" s="170">
        <v>0</v>
      </c>
      <c r="E134" s="164">
        <v>21808</v>
      </c>
      <c r="F134" s="112">
        <v>5076</v>
      </c>
      <c r="G134" s="170">
        <v>0.3</v>
      </c>
      <c r="H134" s="164">
        <v>1880</v>
      </c>
      <c r="I134" s="112">
        <v>0</v>
      </c>
      <c r="J134" s="170">
        <v>0</v>
      </c>
      <c r="K134" s="164">
        <v>1384996</v>
      </c>
      <c r="L134" s="112">
        <v>7896</v>
      </c>
      <c r="M134" s="127">
        <v>0.01</v>
      </c>
      <c r="N134" s="112">
        <v>1376348</v>
      </c>
      <c r="O134" s="173">
        <f t="shared" si="20"/>
        <v>0.9937559386453102</v>
      </c>
      <c r="P134" s="108">
        <f>Volume!K134</f>
        <v>1213.75</v>
      </c>
      <c r="Q134" s="69">
        <f>Volume!J134</f>
        <v>1247.15</v>
      </c>
      <c r="R134" s="237">
        <f t="shared" si="21"/>
        <v>172.72977614</v>
      </c>
      <c r="S134" s="103">
        <f t="shared" si="22"/>
        <v>171.65124082</v>
      </c>
      <c r="T134" s="109">
        <f t="shared" si="23"/>
        <v>1377100</v>
      </c>
      <c r="U134" s="103">
        <f t="shared" si="24"/>
        <v>0.5733788395904437</v>
      </c>
      <c r="V134" s="103">
        <f t="shared" si="25"/>
        <v>169.77552722000001</v>
      </c>
      <c r="W134" s="103">
        <f t="shared" si="26"/>
        <v>2.7197847200000003</v>
      </c>
      <c r="X134" s="103">
        <f t="shared" si="27"/>
        <v>0.2344642</v>
      </c>
      <c r="Y134" s="103">
        <f t="shared" si="28"/>
        <v>167.1455125</v>
      </c>
      <c r="Z134" s="237">
        <f t="shared" si="29"/>
        <v>5.584263640000017</v>
      </c>
      <c r="AA134" s="78"/>
      <c r="AB134" s="77"/>
    </row>
    <row r="135" spans="1:28" s="58" customFormat="1" ht="14.25" customHeight="1">
      <c r="A135" s="193" t="s">
        <v>276</v>
      </c>
      <c r="B135" s="164">
        <v>684250</v>
      </c>
      <c r="C135" s="162">
        <v>8750</v>
      </c>
      <c r="D135" s="170">
        <v>0.01</v>
      </c>
      <c r="E135" s="164">
        <v>3150</v>
      </c>
      <c r="F135" s="112">
        <v>0</v>
      </c>
      <c r="G135" s="170">
        <v>0</v>
      </c>
      <c r="H135" s="164">
        <v>350</v>
      </c>
      <c r="I135" s="112">
        <v>0</v>
      </c>
      <c r="J135" s="170">
        <v>0</v>
      </c>
      <c r="K135" s="164">
        <v>687750</v>
      </c>
      <c r="L135" s="112">
        <v>8750</v>
      </c>
      <c r="M135" s="127">
        <v>0.01</v>
      </c>
      <c r="N135" s="112">
        <v>681800</v>
      </c>
      <c r="O135" s="173">
        <f t="shared" si="20"/>
        <v>0.9913486005089058</v>
      </c>
      <c r="P135" s="108">
        <f>Volume!K135</f>
        <v>854.95</v>
      </c>
      <c r="Q135" s="69">
        <f>Volume!J135</f>
        <v>867.9</v>
      </c>
      <c r="R135" s="237">
        <f t="shared" si="21"/>
        <v>59.6898225</v>
      </c>
      <c r="S135" s="103">
        <f t="shared" si="22"/>
        <v>59.173422</v>
      </c>
      <c r="T135" s="109">
        <f t="shared" si="23"/>
        <v>679000</v>
      </c>
      <c r="U135" s="103">
        <f t="shared" si="24"/>
        <v>1.2886597938144329</v>
      </c>
      <c r="V135" s="103">
        <f t="shared" si="25"/>
        <v>59.3860575</v>
      </c>
      <c r="W135" s="103">
        <f t="shared" si="26"/>
        <v>0.2733885</v>
      </c>
      <c r="X135" s="103">
        <f t="shared" si="27"/>
        <v>0.0303765</v>
      </c>
      <c r="Y135" s="103">
        <f t="shared" si="28"/>
        <v>58.051105</v>
      </c>
      <c r="Z135" s="237">
        <f t="shared" si="29"/>
        <v>1.6387174999999985</v>
      </c>
      <c r="AA135" s="78"/>
      <c r="AB135" s="77"/>
    </row>
    <row r="136" spans="1:28" s="58" customFormat="1" ht="14.25" customHeight="1">
      <c r="A136" s="193" t="s">
        <v>180</v>
      </c>
      <c r="B136" s="164">
        <v>6054000</v>
      </c>
      <c r="C136" s="162">
        <v>64500</v>
      </c>
      <c r="D136" s="170">
        <v>0.01</v>
      </c>
      <c r="E136" s="164">
        <v>334500</v>
      </c>
      <c r="F136" s="112">
        <v>30000</v>
      </c>
      <c r="G136" s="170">
        <v>0.1</v>
      </c>
      <c r="H136" s="164">
        <v>63000</v>
      </c>
      <c r="I136" s="112">
        <v>6000</v>
      </c>
      <c r="J136" s="170">
        <v>0.11</v>
      </c>
      <c r="K136" s="164">
        <v>6451500</v>
      </c>
      <c r="L136" s="112">
        <v>100500</v>
      </c>
      <c r="M136" s="127">
        <v>0.02</v>
      </c>
      <c r="N136" s="112">
        <v>6400500</v>
      </c>
      <c r="O136" s="173">
        <f t="shared" si="20"/>
        <v>0.9920948616600791</v>
      </c>
      <c r="P136" s="108">
        <f>Volume!K136</f>
        <v>156.75</v>
      </c>
      <c r="Q136" s="69">
        <f>Volume!J136</f>
        <v>156.85</v>
      </c>
      <c r="R136" s="237">
        <f t="shared" si="21"/>
        <v>101.1917775</v>
      </c>
      <c r="S136" s="103">
        <f t="shared" si="22"/>
        <v>100.3918425</v>
      </c>
      <c r="T136" s="109">
        <f t="shared" si="23"/>
        <v>6351000</v>
      </c>
      <c r="U136" s="103">
        <f t="shared" si="24"/>
        <v>1.582427964100142</v>
      </c>
      <c r="V136" s="103">
        <f t="shared" si="25"/>
        <v>94.95699</v>
      </c>
      <c r="W136" s="103">
        <f t="shared" si="26"/>
        <v>5.2466325</v>
      </c>
      <c r="X136" s="103">
        <f t="shared" si="27"/>
        <v>0.988155</v>
      </c>
      <c r="Y136" s="103">
        <f t="shared" si="28"/>
        <v>99.551925</v>
      </c>
      <c r="Z136" s="237">
        <f t="shared" si="29"/>
        <v>1.6398525000000035</v>
      </c>
      <c r="AA136" s="78"/>
      <c r="AB136" s="77"/>
    </row>
    <row r="137" spans="1:28" s="58" customFormat="1" ht="14.25" customHeight="1">
      <c r="A137" s="193" t="s">
        <v>181</v>
      </c>
      <c r="B137" s="164">
        <v>385900</v>
      </c>
      <c r="C137" s="162">
        <v>-10200</v>
      </c>
      <c r="D137" s="170">
        <v>-0.03</v>
      </c>
      <c r="E137" s="164">
        <v>0</v>
      </c>
      <c r="F137" s="112">
        <v>0</v>
      </c>
      <c r="G137" s="170">
        <v>0</v>
      </c>
      <c r="H137" s="164">
        <v>0</v>
      </c>
      <c r="I137" s="112">
        <v>0</v>
      </c>
      <c r="J137" s="170">
        <v>0</v>
      </c>
      <c r="K137" s="164">
        <v>385900</v>
      </c>
      <c r="L137" s="112">
        <v>-10200</v>
      </c>
      <c r="M137" s="127">
        <v>-0.03</v>
      </c>
      <c r="N137" s="112">
        <v>385900</v>
      </c>
      <c r="O137" s="173">
        <f t="shared" si="20"/>
        <v>1</v>
      </c>
      <c r="P137" s="108">
        <f>Volume!K137</f>
        <v>308.7</v>
      </c>
      <c r="Q137" s="69">
        <f>Volume!J137</f>
        <v>323.3</v>
      </c>
      <c r="R137" s="237">
        <f t="shared" si="21"/>
        <v>12.476147</v>
      </c>
      <c r="S137" s="103">
        <f t="shared" si="22"/>
        <v>12.476147</v>
      </c>
      <c r="T137" s="109">
        <f t="shared" si="23"/>
        <v>396100</v>
      </c>
      <c r="U137" s="103">
        <f t="shared" si="24"/>
        <v>-2.575107296137339</v>
      </c>
      <c r="V137" s="103">
        <f t="shared" si="25"/>
        <v>12.476147</v>
      </c>
      <c r="W137" s="103">
        <f t="shared" si="26"/>
        <v>0</v>
      </c>
      <c r="X137" s="103">
        <f t="shared" si="27"/>
        <v>0</v>
      </c>
      <c r="Y137" s="103">
        <f t="shared" si="28"/>
        <v>12.227607</v>
      </c>
      <c r="Z137" s="237">
        <f t="shared" si="29"/>
        <v>0.24853999999999843</v>
      </c>
      <c r="AA137" s="78"/>
      <c r="AB137" s="77"/>
    </row>
    <row r="138" spans="1:28" s="58" customFormat="1" ht="14.25" customHeight="1">
      <c r="A138" s="193" t="s">
        <v>150</v>
      </c>
      <c r="B138" s="164">
        <v>3425598</v>
      </c>
      <c r="C138" s="162">
        <v>-31098</v>
      </c>
      <c r="D138" s="170">
        <v>-0.01</v>
      </c>
      <c r="E138" s="164">
        <v>48618</v>
      </c>
      <c r="F138" s="112">
        <v>3504</v>
      </c>
      <c r="G138" s="170">
        <v>0.08</v>
      </c>
      <c r="H138" s="164">
        <v>4380</v>
      </c>
      <c r="I138" s="112">
        <v>0</v>
      </c>
      <c r="J138" s="170">
        <v>0</v>
      </c>
      <c r="K138" s="164">
        <v>3478596</v>
      </c>
      <c r="L138" s="112">
        <v>-27594</v>
      </c>
      <c r="M138" s="127">
        <v>-0.01</v>
      </c>
      <c r="N138" s="112">
        <v>3472026</v>
      </c>
      <c r="O138" s="173">
        <f t="shared" si="20"/>
        <v>0.9981113069755729</v>
      </c>
      <c r="P138" s="108">
        <f>Volume!K138</f>
        <v>543</v>
      </c>
      <c r="Q138" s="69">
        <f>Volume!J138</f>
        <v>542.05</v>
      </c>
      <c r="R138" s="237">
        <f t="shared" si="21"/>
        <v>188.55729618</v>
      </c>
      <c r="S138" s="103">
        <f t="shared" si="22"/>
        <v>188.20116933</v>
      </c>
      <c r="T138" s="109">
        <f t="shared" si="23"/>
        <v>3506190</v>
      </c>
      <c r="U138" s="103">
        <f t="shared" si="24"/>
        <v>-0.7870081199250468</v>
      </c>
      <c r="V138" s="103">
        <f t="shared" si="25"/>
        <v>185.68453958999999</v>
      </c>
      <c r="W138" s="103">
        <f t="shared" si="26"/>
        <v>2.6353386899999998</v>
      </c>
      <c r="X138" s="103">
        <f t="shared" si="27"/>
        <v>0.2374179</v>
      </c>
      <c r="Y138" s="103">
        <f t="shared" si="28"/>
        <v>190.386117</v>
      </c>
      <c r="Z138" s="237">
        <f t="shared" si="29"/>
        <v>-1.8288208200000042</v>
      </c>
      <c r="AA138" s="78"/>
      <c r="AB138" s="77"/>
    </row>
    <row r="139" spans="1:28" s="58" customFormat="1" ht="14.25" customHeight="1">
      <c r="A139" s="193" t="s">
        <v>151</v>
      </c>
      <c r="B139" s="164">
        <v>955125</v>
      </c>
      <c r="C139" s="162">
        <v>-8550</v>
      </c>
      <c r="D139" s="170">
        <v>-0.01</v>
      </c>
      <c r="E139" s="164">
        <v>0</v>
      </c>
      <c r="F139" s="112">
        <v>0</v>
      </c>
      <c r="G139" s="170">
        <v>0</v>
      </c>
      <c r="H139" s="164">
        <v>0</v>
      </c>
      <c r="I139" s="112">
        <v>0</v>
      </c>
      <c r="J139" s="170">
        <v>0</v>
      </c>
      <c r="K139" s="164">
        <v>955125</v>
      </c>
      <c r="L139" s="112">
        <v>-8550</v>
      </c>
      <c r="M139" s="127">
        <v>-0.01</v>
      </c>
      <c r="N139" s="112">
        <v>952875</v>
      </c>
      <c r="O139" s="173">
        <f t="shared" si="20"/>
        <v>0.9976442873969376</v>
      </c>
      <c r="P139" s="108">
        <f>Volume!K139</f>
        <v>1005.15</v>
      </c>
      <c r="Q139" s="69">
        <f>Volume!J139</f>
        <v>1009.6</v>
      </c>
      <c r="R139" s="237">
        <f t="shared" si="21"/>
        <v>96.42942</v>
      </c>
      <c r="S139" s="103">
        <f t="shared" si="22"/>
        <v>96.20226</v>
      </c>
      <c r="T139" s="109">
        <f t="shared" si="23"/>
        <v>963675</v>
      </c>
      <c r="U139" s="103">
        <f t="shared" si="24"/>
        <v>-0.8872285780994631</v>
      </c>
      <c r="V139" s="103">
        <f t="shared" si="25"/>
        <v>96.42942</v>
      </c>
      <c r="W139" s="103">
        <f t="shared" si="26"/>
        <v>0</v>
      </c>
      <c r="X139" s="103">
        <f t="shared" si="27"/>
        <v>0</v>
      </c>
      <c r="Y139" s="103">
        <f t="shared" si="28"/>
        <v>96.863792625</v>
      </c>
      <c r="Z139" s="237">
        <f t="shared" si="29"/>
        <v>-0.43437262500000884</v>
      </c>
      <c r="AA139" s="78"/>
      <c r="AB139" s="77"/>
    </row>
    <row r="140" spans="1:28" s="58" customFormat="1" ht="14.25" customHeight="1">
      <c r="A140" s="193" t="s">
        <v>214</v>
      </c>
      <c r="B140" s="164">
        <v>341375</v>
      </c>
      <c r="C140" s="162">
        <v>3250</v>
      </c>
      <c r="D140" s="170">
        <v>0.01</v>
      </c>
      <c r="E140" s="164">
        <v>0</v>
      </c>
      <c r="F140" s="112">
        <v>0</v>
      </c>
      <c r="G140" s="170">
        <v>0</v>
      </c>
      <c r="H140" s="164">
        <v>0</v>
      </c>
      <c r="I140" s="112">
        <v>0</v>
      </c>
      <c r="J140" s="170">
        <v>0</v>
      </c>
      <c r="K140" s="164">
        <v>341375</v>
      </c>
      <c r="L140" s="112">
        <v>3250</v>
      </c>
      <c r="M140" s="127">
        <v>0.01</v>
      </c>
      <c r="N140" s="112">
        <v>340750</v>
      </c>
      <c r="O140" s="173">
        <f t="shared" si="20"/>
        <v>0.9981691688026364</v>
      </c>
      <c r="P140" s="108">
        <f>Volume!K140</f>
        <v>1603.05</v>
      </c>
      <c r="Q140" s="69">
        <f>Volume!J140</f>
        <v>1616.7</v>
      </c>
      <c r="R140" s="237">
        <f t="shared" si="21"/>
        <v>55.19009625</v>
      </c>
      <c r="S140" s="103">
        <f t="shared" si="22"/>
        <v>55.0890525</v>
      </c>
      <c r="T140" s="109">
        <f t="shared" si="23"/>
        <v>338125</v>
      </c>
      <c r="U140" s="103">
        <f t="shared" si="24"/>
        <v>0.9611829944547136</v>
      </c>
      <c r="V140" s="103">
        <f t="shared" si="25"/>
        <v>55.19009625</v>
      </c>
      <c r="W140" s="103">
        <f t="shared" si="26"/>
        <v>0</v>
      </c>
      <c r="X140" s="103">
        <f t="shared" si="27"/>
        <v>0</v>
      </c>
      <c r="Y140" s="103">
        <f t="shared" si="28"/>
        <v>54.203128125</v>
      </c>
      <c r="Z140" s="237">
        <f t="shared" si="29"/>
        <v>0.9869681250000042</v>
      </c>
      <c r="AA140" s="78"/>
      <c r="AB140" s="77"/>
    </row>
    <row r="141" spans="1:28" s="58" customFormat="1" ht="14.25" customHeight="1">
      <c r="A141" s="193" t="s">
        <v>229</v>
      </c>
      <c r="B141" s="164">
        <v>1499600</v>
      </c>
      <c r="C141" s="162">
        <v>-27800</v>
      </c>
      <c r="D141" s="170">
        <v>-0.02</v>
      </c>
      <c r="E141" s="164">
        <v>2000</v>
      </c>
      <c r="F141" s="112">
        <v>200</v>
      </c>
      <c r="G141" s="170">
        <v>0.11</v>
      </c>
      <c r="H141" s="164">
        <v>0</v>
      </c>
      <c r="I141" s="112">
        <v>0</v>
      </c>
      <c r="J141" s="170">
        <v>0</v>
      </c>
      <c r="K141" s="164">
        <v>1501600</v>
      </c>
      <c r="L141" s="112">
        <v>-27600</v>
      </c>
      <c r="M141" s="127">
        <v>-0.02</v>
      </c>
      <c r="N141" s="112">
        <v>1495800</v>
      </c>
      <c r="O141" s="173">
        <f t="shared" si="20"/>
        <v>0.996137453383058</v>
      </c>
      <c r="P141" s="108">
        <f>Volume!K141</f>
        <v>1209.55</v>
      </c>
      <c r="Q141" s="69">
        <f>Volume!J141</f>
        <v>1249.15</v>
      </c>
      <c r="R141" s="237">
        <f t="shared" si="21"/>
        <v>187.57236400000002</v>
      </c>
      <c r="S141" s="103">
        <f t="shared" si="22"/>
        <v>186.84785700000003</v>
      </c>
      <c r="T141" s="109">
        <f t="shared" si="23"/>
        <v>1529200</v>
      </c>
      <c r="U141" s="103">
        <f t="shared" si="24"/>
        <v>-1.804865289040021</v>
      </c>
      <c r="V141" s="103">
        <f t="shared" si="25"/>
        <v>187.32253400000002</v>
      </c>
      <c r="W141" s="103">
        <f t="shared" si="26"/>
        <v>0.24983</v>
      </c>
      <c r="X141" s="103">
        <f t="shared" si="27"/>
        <v>0</v>
      </c>
      <c r="Y141" s="103">
        <f t="shared" si="28"/>
        <v>184.964386</v>
      </c>
      <c r="Z141" s="237">
        <f t="shared" si="29"/>
        <v>2.607978000000031</v>
      </c>
      <c r="AA141" s="78"/>
      <c r="AB141" s="77"/>
    </row>
    <row r="142" spans="1:28" s="58" customFormat="1" ht="14.25" customHeight="1">
      <c r="A142" s="193" t="s">
        <v>91</v>
      </c>
      <c r="B142" s="164">
        <v>5745600</v>
      </c>
      <c r="C142" s="162">
        <v>862600</v>
      </c>
      <c r="D142" s="170">
        <v>0.18</v>
      </c>
      <c r="E142" s="164">
        <v>1140000</v>
      </c>
      <c r="F142" s="112">
        <v>490200</v>
      </c>
      <c r="G142" s="170">
        <v>0.75</v>
      </c>
      <c r="H142" s="164">
        <v>201400</v>
      </c>
      <c r="I142" s="112">
        <v>117800</v>
      </c>
      <c r="J142" s="170">
        <v>1.41</v>
      </c>
      <c r="K142" s="164">
        <v>7087000</v>
      </c>
      <c r="L142" s="112">
        <v>1470600</v>
      </c>
      <c r="M142" s="127">
        <v>0.26</v>
      </c>
      <c r="N142" s="112">
        <v>6919800</v>
      </c>
      <c r="O142" s="173">
        <f t="shared" si="20"/>
        <v>0.9764075067024128</v>
      </c>
      <c r="P142" s="108">
        <f>Volume!K142</f>
        <v>76.25</v>
      </c>
      <c r="Q142" s="69">
        <f>Volume!J142</f>
        <v>79.7</v>
      </c>
      <c r="R142" s="237">
        <f t="shared" si="21"/>
        <v>56.48339</v>
      </c>
      <c r="S142" s="103">
        <f t="shared" si="22"/>
        <v>55.150806</v>
      </c>
      <c r="T142" s="109">
        <f t="shared" si="23"/>
        <v>5616400</v>
      </c>
      <c r="U142" s="103">
        <f t="shared" si="24"/>
        <v>26.184032476319352</v>
      </c>
      <c r="V142" s="103">
        <f t="shared" si="25"/>
        <v>45.792432</v>
      </c>
      <c r="W142" s="103">
        <f t="shared" si="26"/>
        <v>9.0858</v>
      </c>
      <c r="X142" s="103">
        <f t="shared" si="27"/>
        <v>1.605158</v>
      </c>
      <c r="Y142" s="103">
        <f t="shared" si="28"/>
        <v>42.82505</v>
      </c>
      <c r="Z142" s="237">
        <f t="shared" si="29"/>
        <v>13.658340000000003</v>
      </c>
      <c r="AA142" s="78"/>
      <c r="AB142" s="77"/>
    </row>
    <row r="143" spans="1:28" s="58" customFormat="1" ht="14.25" customHeight="1">
      <c r="A143" s="193" t="s">
        <v>152</v>
      </c>
      <c r="B143" s="164">
        <v>1406700</v>
      </c>
      <c r="C143" s="162">
        <v>8100</v>
      </c>
      <c r="D143" s="170">
        <v>0.01</v>
      </c>
      <c r="E143" s="164">
        <v>152550</v>
      </c>
      <c r="F143" s="112">
        <v>0</v>
      </c>
      <c r="G143" s="170">
        <v>0</v>
      </c>
      <c r="H143" s="164">
        <v>33750</v>
      </c>
      <c r="I143" s="112">
        <v>8100</v>
      </c>
      <c r="J143" s="170">
        <v>0.32</v>
      </c>
      <c r="K143" s="164">
        <v>1593000</v>
      </c>
      <c r="L143" s="112">
        <v>16200</v>
      </c>
      <c r="M143" s="127">
        <v>0.01</v>
      </c>
      <c r="N143" s="112">
        <v>1563300</v>
      </c>
      <c r="O143" s="173">
        <f t="shared" si="20"/>
        <v>0.9813559322033898</v>
      </c>
      <c r="P143" s="108">
        <f>Volume!K143</f>
        <v>230.3</v>
      </c>
      <c r="Q143" s="69">
        <f>Volume!J143</f>
        <v>227.7</v>
      </c>
      <c r="R143" s="237">
        <f t="shared" si="21"/>
        <v>36.27261</v>
      </c>
      <c r="S143" s="103">
        <f t="shared" si="22"/>
        <v>35.596341</v>
      </c>
      <c r="T143" s="109">
        <f t="shared" si="23"/>
        <v>1576800</v>
      </c>
      <c r="U143" s="103">
        <f t="shared" si="24"/>
        <v>1.0273972602739725</v>
      </c>
      <c r="V143" s="103">
        <f t="shared" si="25"/>
        <v>32.030559</v>
      </c>
      <c r="W143" s="103">
        <f t="shared" si="26"/>
        <v>3.4735635</v>
      </c>
      <c r="X143" s="103">
        <f t="shared" si="27"/>
        <v>0.7684875</v>
      </c>
      <c r="Y143" s="103">
        <f t="shared" si="28"/>
        <v>36.313704</v>
      </c>
      <c r="Z143" s="237">
        <f t="shared" si="29"/>
        <v>-0.041094000000001074</v>
      </c>
      <c r="AA143" s="78"/>
      <c r="AB143" s="77"/>
    </row>
    <row r="144" spans="1:28" s="58" customFormat="1" ht="14.25" customHeight="1">
      <c r="A144" s="193" t="s">
        <v>208</v>
      </c>
      <c r="B144" s="164">
        <v>4780848</v>
      </c>
      <c r="C144" s="162">
        <v>175100</v>
      </c>
      <c r="D144" s="170">
        <v>0.04</v>
      </c>
      <c r="E144" s="164">
        <v>144612</v>
      </c>
      <c r="F144" s="112">
        <v>15244</v>
      </c>
      <c r="G144" s="170">
        <v>0.12</v>
      </c>
      <c r="H144" s="164">
        <v>25956</v>
      </c>
      <c r="I144" s="112">
        <v>1648</v>
      </c>
      <c r="J144" s="170">
        <v>0.07</v>
      </c>
      <c r="K144" s="164">
        <v>4951416</v>
      </c>
      <c r="L144" s="112">
        <v>191992</v>
      </c>
      <c r="M144" s="127">
        <v>0.04</v>
      </c>
      <c r="N144" s="112">
        <v>4820812</v>
      </c>
      <c r="O144" s="173">
        <f t="shared" si="20"/>
        <v>0.9736228989848561</v>
      </c>
      <c r="P144" s="108">
        <f>Volume!K144</f>
        <v>725.1</v>
      </c>
      <c r="Q144" s="69">
        <f>Volume!J144</f>
        <v>723.25</v>
      </c>
      <c r="R144" s="237">
        <f t="shared" si="21"/>
        <v>358.1111622</v>
      </c>
      <c r="S144" s="103">
        <f t="shared" si="22"/>
        <v>348.6652279</v>
      </c>
      <c r="T144" s="109">
        <f t="shared" si="23"/>
        <v>4759424</v>
      </c>
      <c r="U144" s="103">
        <f t="shared" si="24"/>
        <v>4.033933518005541</v>
      </c>
      <c r="V144" s="103">
        <f t="shared" si="25"/>
        <v>345.7748316</v>
      </c>
      <c r="W144" s="103">
        <f t="shared" si="26"/>
        <v>10.4590629</v>
      </c>
      <c r="X144" s="103">
        <f t="shared" si="27"/>
        <v>1.8772677</v>
      </c>
      <c r="Y144" s="103">
        <f t="shared" si="28"/>
        <v>345.10583424000004</v>
      </c>
      <c r="Z144" s="237">
        <f t="shared" si="29"/>
        <v>13.005327959999988</v>
      </c>
      <c r="AA144" s="78"/>
      <c r="AB144" s="77"/>
    </row>
    <row r="145" spans="1:28" s="58" customFormat="1" ht="14.25" customHeight="1">
      <c r="A145" s="193" t="s">
        <v>230</v>
      </c>
      <c r="B145" s="164">
        <v>1124800</v>
      </c>
      <c r="C145" s="162">
        <v>4000</v>
      </c>
      <c r="D145" s="170">
        <v>0</v>
      </c>
      <c r="E145" s="164">
        <v>8800</v>
      </c>
      <c r="F145" s="112">
        <v>-400</v>
      </c>
      <c r="G145" s="170">
        <v>-0.04</v>
      </c>
      <c r="H145" s="164">
        <v>0</v>
      </c>
      <c r="I145" s="112">
        <v>0</v>
      </c>
      <c r="J145" s="170">
        <v>0</v>
      </c>
      <c r="K145" s="164">
        <v>1133600</v>
      </c>
      <c r="L145" s="112">
        <v>3600</v>
      </c>
      <c r="M145" s="127">
        <v>0</v>
      </c>
      <c r="N145" s="112">
        <v>1120000</v>
      </c>
      <c r="O145" s="173">
        <f t="shared" si="20"/>
        <v>0.9880028228652082</v>
      </c>
      <c r="P145" s="108">
        <f>Volume!K145</f>
        <v>593</v>
      </c>
      <c r="Q145" s="69">
        <f>Volume!J145</f>
        <v>588.05</v>
      </c>
      <c r="R145" s="237">
        <f t="shared" si="21"/>
        <v>66.661348</v>
      </c>
      <c r="S145" s="103">
        <f t="shared" si="22"/>
        <v>65.8616</v>
      </c>
      <c r="T145" s="109">
        <f t="shared" si="23"/>
        <v>1130000</v>
      </c>
      <c r="U145" s="103">
        <f t="shared" si="24"/>
        <v>0.3185840707964602</v>
      </c>
      <c r="V145" s="103">
        <f t="shared" si="25"/>
        <v>66.143864</v>
      </c>
      <c r="W145" s="103">
        <f t="shared" si="26"/>
        <v>0.517484</v>
      </c>
      <c r="X145" s="103">
        <f t="shared" si="27"/>
        <v>0</v>
      </c>
      <c r="Y145" s="103">
        <f t="shared" si="28"/>
        <v>67.009</v>
      </c>
      <c r="Z145" s="237">
        <f t="shared" si="29"/>
        <v>-0.3476519999999965</v>
      </c>
      <c r="AA145" s="78"/>
      <c r="AB145" s="77"/>
    </row>
    <row r="146" spans="1:28" s="58" customFormat="1" ht="14.25" customHeight="1">
      <c r="A146" s="193" t="s">
        <v>185</v>
      </c>
      <c r="B146" s="164">
        <v>10259325</v>
      </c>
      <c r="C146" s="162">
        <v>496125</v>
      </c>
      <c r="D146" s="170">
        <v>0.05</v>
      </c>
      <c r="E146" s="164">
        <v>2135025</v>
      </c>
      <c r="F146" s="112">
        <v>1350</v>
      </c>
      <c r="G146" s="170">
        <v>0</v>
      </c>
      <c r="H146" s="164">
        <v>619650</v>
      </c>
      <c r="I146" s="112">
        <v>41175</v>
      </c>
      <c r="J146" s="170">
        <v>0.07</v>
      </c>
      <c r="K146" s="164">
        <v>13014000</v>
      </c>
      <c r="L146" s="112">
        <v>538650</v>
      </c>
      <c r="M146" s="127">
        <v>0.04</v>
      </c>
      <c r="N146" s="112">
        <v>12823650</v>
      </c>
      <c r="O146" s="173">
        <f t="shared" si="20"/>
        <v>0.9853734439834025</v>
      </c>
      <c r="P146" s="108">
        <f>Volume!K146</f>
        <v>553.35</v>
      </c>
      <c r="Q146" s="69">
        <f>Volume!J146</f>
        <v>562.35</v>
      </c>
      <c r="R146" s="237">
        <f t="shared" si="21"/>
        <v>731.84229</v>
      </c>
      <c r="S146" s="103">
        <f t="shared" si="22"/>
        <v>721.13795775</v>
      </c>
      <c r="T146" s="109">
        <f t="shared" si="23"/>
        <v>12475350</v>
      </c>
      <c r="U146" s="103">
        <f t="shared" si="24"/>
        <v>4.317714533059193</v>
      </c>
      <c r="V146" s="103">
        <f t="shared" si="25"/>
        <v>576.933141375</v>
      </c>
      <c r="W146" s="103">
        <f t="shared" si="26"/>
        <v>120.063130875</v>
      </c>
      <c r="X146" s="103">
        <f t="shared" si="27"/>
        <v>34.84601775</v>
      </c>
      <c r="Y146" s="103">
        <f t="shared" si="28"/>
        <v>690.32349225</v>
      </c>
      <c r="Z146" s="237">
        <f t="shared" si="29"/>
        <v>41.51879775000009</v>
      </c>
      <c r="AA146" s="78"/>
      <c r="AB146" s="77"/>
    </row>
    <row r="147" spans="1:28" s="58" customFormat="1" ht="14.25" customHeight="1">
      <c r="A147" s="193" t="s">
        <v>206</v>
      </c>
      <c r="B147" s="164">
        <v>1449250</v>
      </c>
      <c r="C147" s="162">
        <v>69850</v>
      </c>
      <c r="D147" s="170">
        <v>0.05</v>
      </c>
      <c r="E147" s="164">
        <v>4950</v>
      </c>
      <c r="F147" s="112">
        <v>550</v>
      </c>
      <c r="G147" s="170">
        <v>0.13</v>
      </c>
      <c r="H147" s="164">
        <v>0</v>
      </c>
      <c r="I147" s="112">
        <v>0</v>
      </c>
      <c r="J147" s="170">
        <v>0</v>
      </c>
      <c r="K147" s="164">
        <v>1454200</v>
      </c>
      <c r="L147" s="112">
        <v>70400</v>
      </c>
      <c r="M147" s="127">
        <v>0.05</v>
      </c>
      <c r="N147" s="112">
        <v>1452550</v>
      </c>
      <c r="O147" s="173">
        <f t="shared" si="20"/>
        <v>0.9988653555219364</v>
      </c>
      <c r="P147" s="108">
        <f>Volume!K147</f>
        <v>761.6</v>
      </c>
      <c r="Q147" s="69">
        <f>Volume!J147</f>
        <v>774.45</v>
      </c>
      <c r="R147" s="237">
        <f t="shared" si="21"/>
        <v>112.620519</v>
      </c>
      <c r="S147" s="103">
        <f t="shared" si="22"/>
        <v>112.49273475</v>
      </c>
      <c r="T147" s="109">
        <f t="shared" si="23"/>
        <v>1383800</v>
      </c>
      <c r="U147" s="103">
        <f t="shared" si="24"/>
        <v>5.087440381558029</v>
      </c>
      <c r="V147" s="103">
        <f t="shared" si="25"/>
        <v>112.23716625</v>
      </c>
      <c r="W147" s="103">
        <f t="shared" si="26"/>
        <v>0.38335275</v>
      </c>
      <c r="X147" s="103">
        <f t="shared" si="27"/>
        <v>0</v>
      </c>
      <c r="Y147" s="103">
        <f t="shared" si="28"/>
        <v>105.390208</v>
      </c>
      <c r="Z147" s="237">
        <f t="shared" si="29"/>
        <v>7.230311</v>
      </c>
      <c r="AA147" s="78"/>
      <c r="AB147" s="77"/>
    </row>
    <row r="148" spans="1:28" s="58" customFormat="1" ht="14.25" customHeight="1">
      <c r="A148" s="193" t="s">
        <v>118</v>
      </c>
      <c r="B148" s="164">
        <v>3125000</v>
      </c>
      <c r="C148" s="162">
        <v>49250</v>
      </c>
      <c r="D148" s="170">
        <v>0.02</v>
      </c>
      <c r="E148" s="164">
        <v>162000</v>
      </c>
      <c r="F148" s="112">
        <v>9000</v>
      </c>
      <c r="G148" s="170">
        <v>0.06</v>
      </c>
      <c r="H148" s="164">
        <v>48000</v>
      </c>
      <c r="I148" s="112">
        <v>4250</v>
      </c>
      <c r="J148" s="170">
        <v>0.1</v>
      </c>
      <c r="K148" s="164">
        <v>3335000</v>
      </c>
      <c r="L148" s="112">
        <v>62500</v>
      </c>
      <c r="M148" s="127">
        <v>0.02</v>
      </c>
      <c r="N148" s="112">
        <v>3298750</v>
      </c>
      <c r="O148" s="173">
        <f t="shared" si="20"/>
        <v>0.9891304347826086</v>
      </c>
      <c r="P148" s="108">
        <f>Volume!K148</f>
        <v>1266.55</v>
      </c>
      <c r="Q148" s="69">
        <f>Volume!J148</f>
        <v>1239.5</v>
      </c>
      <c r="R148" s="237">
        <f t="shared" si="21"/>
        <v>413.37325</v>
      </c>
      <c r="S148" s="103">
        <f t="shared" si="22"/>
        <v>408.8800625</v>
      </c>
      <c r="T148" s="109">
        <f t="shared" si="23"/>
        <v>3272500</v>
      </c>
      <c r="U148" s="103">
        <f t="shared" si="24"/>
        <v>1.9098548510313216</v>
      </c>
      <c r="V148" s="103">
        <f t="shared" si="25"/>
        <v>387.34375</v>
      </c>
      <c r="W148" s="103">
        <f t="shared" si="26"/>
        <v>20.0799</v>
      </c>
      <c r="X148" s="103">
        <f t="shared" si="27"/>
        <v>5.9496</v>
      </c>
      <c r="Y148" s="103">
        <f t="shared" si="28"/>
        <v>414.4784875</v>
      </c>
      <c r="Z148" s="237">
        <f t="shared" si="29"/>
        <v>-1.1052375000000438</v>
      </c>
      <c r="AA148" s="78"/>
      <c r="AB148" s="77"/>
    </row>
    <row r="149" spans="1:28" s="58" customFormat="1" ht="14.25" customHeight="1">
      <c r="A149" s="193" t="s">
        <v>231</v>
      </c>
      <c r="B149" s="164">
        <v>1043802</v>
      </c>
      <c r="C149" s="162">
        <v>7210</v>
      </c>
      <c r="D149" s="170">
        <v>0.01</v>
      </c>
      <c r="E149" s="164">
        <v>1854</v>
      </c>
      <c r="F149" s="112">
        <v>206</v>
      </c>
      <c r="G149" s="170">
        <v>0.13</v>
      </c>
      <c r="H149" s="164">
        <v>0</v>
      </c>
      <c r="I149" s="112">
        <v>0</v>
      </c>
      <c r="J149" s="170">
        <v>0</v>
      </c>
      <c r="K149" s="164">
        <v>1045656</v>
      </c>
      <c r="L149" s="112">
        <v>7416</v>
      </c>
      <c r="M149" s="127">
        <v>0.01</v>
      </c>
      <c r="N149" s="112">
        <v>1043390</v>
      </c>
      <c r="O149" s="173">
        <f t="shared" si="20"/>
        <v>0.997832939322301</v>
      </c>
      <c r="P149" s="108">
        <f>Volume!K149</f>
        <v>971.1</v>
      </c>
      <c r="Q149" s="69">
        <f>Volume!J149</f>
        <v>972.5</v>
      </c>
      <c r="R149" s="237">
        <f t="shared" si="21"/>
        <v>101.690046</v>
      </c>
      <c r="S149" s="103">
        <f t="shared" si="22"/>
        <v>101.4696775</v>
      </c>
      <c r="T149" s="109">
        <f t="shared" si="23"/>
        <v>1038240</v>
      </c>
      <c r="U149" s="103">
        <f t="shared" si="24"/>
        <v>0.7142857142857143</v>
      </c>
      <c r="V149" s="103">
        <f t="shared" si="25"/>
        <v>101.5097445</v>
      </c>
      <c r="W149" s="103">
        <f t="shared" si="26"/>
        <v>0.1803015</v>
      </c>
      <c r="X149" s="103">
        <f t="shared" si="27"/>
        <v>0</v>
      </c>
      <c r="Y149" s="103">
        <f t="shared" si="28"/>
        <v>100.8234864</v>
      </c>
      <c r="Z149" s="237">
        <f t="shared" si="29"/>
        <v>0.8665596000000022</v>
      </c>
      <c r="AA149" s="78"/>
      <c r="AB149" s="77"/>
    </row>
    <row r="150" spans="1:28" s="58" customFormat="1" ht="14.25" customHeight="1">
      <c r="A150" s="193" t="s">
        <v>300</v>
      </c>
      <c r="B150" s="164">
        <v>2918300</v>
      </c>
      <c r="C150" s="162">
        <v>0</v>
      </c>
      <c r="D150" s="170">
        <v>0</v>
      </c>
      <c r="E150" s="164">
        <v>92400</v>
      </c>
      <c r="F150" s="112">
        <v>15400</v>
      </c>
      <c r="G150" s="170">
        <v>0.2</v>
      </c>
      <c r="H150" s="164">
        <v>0</v>
      </c>
      <c r="I150" s="112">
        <v>0</v>
      </c>
      <c r="J150" s="170">
        <v>0</v>
      </c>
      <c r="K150" s="164">
        <v>3010700</v>
      </c>
      <c r="L150" s="112">
        <v>15400</v>
      </c>
      <c r="M150" s="127">
        <v>0.01</v>
      </c>
      <c r="N150" s="112">
        <v>3003000</v>
      </c>
      <c r="O150" s="173">
        <f t="shared" si="20"/>
        <v>0.9974424552429667</v>
      </c>
      <c r="P150" s="108">
        <f>Volume!K150</f>
        <v>49.8</v>
      </c>
      <c r="Q150" s="69">
        <f>Volume!J150</f>
        <v>50.3</v>
      </c>
      <c r="R150" s="237">
        <f t="shared" si="21"/>
        <v>15.143821</v>
      </c>
      <c r="S150" s="103">
        <f t="shared" si="22"/>
        <v>15.10509</v>
      </c>
      <c r="T150" s="109">
        <f t="shared" si="23"/>
        <v>2995300</v>
      </c>
      <c r="U150" s="103">
        <f t="shared" si="24"/>
        <v>0.5141388174807198</v>
      </c>
      <c r="V150" s="103">
        <f t="shared" si="25"/>
        <v>14.679049</v>
      </c>
      <c r="W150" s="103">
        <f t="shared" si="26"/>
        <v>0.464772</v>
      </c>
      <c r="X150" s="103">
        <f t="shared" si="27"/>
        <v>0</v>
      </c>
      <c r="Y150" s="103">
        <f t="shared" si="28"/>
        <v>14.916594</v>
      </c>
      <c r="Z150" s="237">
        <f t="shared" si="29"/>
        <v>0.22722700000000096</v>
      </c>
      <c r="AA150" s="78"/>
      <c r="AB150" s="77"/>
    </row>
    <row r="151" spans="1:28" s="58" customFormat="1" ht="14.25" customHeight="1">
      <c r="A151" s="193" t="s">
        <v>301</v>
      </c>
      <c r="B151" s="164">
        <v>74414450</v>
      </c>
      <c r="C151" s="162">
        <v>83600</v>
      </c>
      <c r="D151" s="170">
        <v>0</v>
      </c>
      <c r="E151" s="164">
        <v>23502050</v>
      </c>
      <c r="F151" s="112">
        <v>1703350</v>
      </c>
      <c r="G151" s="170">
        <v>0.08</v>
      </c>
      <c r="H151" s="164">
        <v>5068250</v>
      </c>
      <c r="I151" s="112">
        <v>261250</v>
      </c>
      <c r="J151" s="170">
        <v>0.05</v>
      </c>
      <c r="K151" s="164">
        <v>102984750</v>
      </c>
      <c r="L151" s="112">
        <v>2048200</v>
      </c>
      <c r="M151" s="127">
        <v>0.02</v>
      </c>
      <c r="N151" s="112">
        <v>101720300</v>
      </c>
      <c r="O151" s="173">
        <f t="shared" si="20"/>
        <v>0.9877219685438864</v>
      </c>
      <c r="P151" s="108">
        <f>Volume!K151</f>
        <v>28.7</v>
      </c>
      <c r="Q151" s="69">
        <f>Volume!J151</f>
        <v>28.6</v>
      </c>
      <c r="R151" s="237">
        <f t="shared" si="21"/>
        <v>294.536385</v>
      </c>
      <c r="S151" s="103">
        <f t="shared" si="22"/>
        <v>290.920058</v>
      </c>
      <c r="T151" s="109">
        <f t="shared" si="23"/>
        <v>100936550</v>
      </c>
      <c r="U151" s="103">
        <f t="shared" si="24"/>
        <v>2.029195568899472</v>
      </c>
      <c r="V151" s="103">
        <f t="shared" si="25"/>
        <v>212.825327</v>
      </c>
      <c r="W151" s="103">
        <f t="shared" si="26"/>
        <v>67.215863</v>
      </c>
      <c r="X151" s="103">
        <f t="shared" si="27"/>
        <v>14.495195</v>
      </c>
      <c r="Y151" s="103">
        <f t="shared" si="28"/>
        <v>289.6878985</v>
      </c>
      <c r="Z151" s="237">
        <f t="shared" si="29"/>
        <v>4.848486499999979</v>
      </c>
      <c r="AA151" s="78"/>
      <c r="AB151" s="77"/>
    </row>
    <row r="152" spans="1:28" s="58" customFormat="1" ht="14.25" customHeight="1">
      <c r="A152" s="193" t="s">
        <v>173</v>
      </c>
      <c r="B152" s="164">
        <v>7658200</v>
      </c>
      <c r="C152" s="162">
        <v>-82600</v>
      </c>
      <c r="D152" s="170">
        <v>-0.01</v>
      </c>
      <c r="E152" s="164">
        <v>649000</v>
      </c>
      <c r="F152" s="112">
        <v>17700</v>
      </c>
      <c r="G152" s="170">
        <v>0.03</v>
      </c>
      <c r="H152" s="164">
        <v>41300</v>
      </c>
      <c r="I152" s="112">
        <v>0</v>
      </c>
      <c r="J152" s="170">
        <v>0</v>
      </c>
      <c r="K152" s="164">
        <v>8348500</v>
      </c>
      <c r="L152" s="112">
        <v>-64900</v>
      </c>
      <c r="M152" s="127">
        <v>-0.01</v>
      </c>
      <c r="N152" s="112">
        <v>8215750</v>
      </c>
      <c r="O152" s="173">
        <f t="shared" si="20"/>
        <v>0.9840989399293286</v>
      </c>
      <c r="P152" s="108">
        <f>Volume!K152</f>
        <v>61.65</v>
      </c>
      <c r="Q152" s="69">
        <f>Volume!J152</f>
        <v>62.45</v>
      </c>
      <c r="R152" s="237">
        <f t="shared" si="21"/>
        <v>52.1363825</v>
      </c>
      <c r="S152" s="103">
        <f t="shared" si="22"/>
        <v>51.30735875</v>
      </c>
      <c r="T152" s="109">
        <f t="shared" si="23"/>
        <v>8413400</v>
      </c>
      <c r="U152" s="103">
        <f t="shared" si="24"/>
        <v>-0.7713884992987377</v>
      </c>
      <c r="V152" s="103">
        <f t="shared" si="25"/>
        <v>47.825459</v>
      </c>
      <c r="W152" s="103">
        <f t="shared" si="26"/>
        <v>4.053005</v>
      </c>
      <c r="X152" s="103">
        <f t="shared" si="27"/>
        <v>0.2579185</v>
      </c>
      <c r="Y152" s="103">
        <f t="shared" si="28"/>
        <v>51.868611</v>
      </c>
      <c r="Z152" s="237">
        <f t="shared" si="29"/>
        <v>0.26777150000000205</v>
      </c>
      <c r="AA152" s="78"/>
      <c r="AB152" s="77"/>
    </row>
    <row r="153" spans="1:28" s="58" customFormat="1" ht="14.25" customHeight="1">
      <c r="A153" s="193" t="s">
        <v>302</v>
      </c>
      <c r="B153" s="164">
        <v>725200</v>
      </c>
      <c r="C153" s="162">
        <v>15400</v>
      </c>
      <c r="D153" s="170">
        <v>0.02</v>
      </c>
      <c r="E153" s="164">
        <v>0</v>
      </c>
      <c r="F153" s="112">
        <v>0</v>
      </c>
      <c r="G153" s="170">
        <v>0</v>
      </c>
      <c r="H153" s="164">
        <v>0</v>
      </c>
      <c r="I153" s="112">
        <v>0</v>
      </c>
      <c r="J153" s="170">
        <v>0</v>
      </c>
      <c r="K153" s="164">
        <v>725200</v>
      </c>
      <c r="L153" s="112">
        <v>15400</v>
      </c>
      <c r="M153" s="127">
        <v>0.02</v>
      </c>
      <c r="N153" s="112">
        <v>725200</v>
      </c>
      <c r="O153" s="173">
        <f t="shared" si="20"/>
        <v>1</v>
      </c>
      <c r="P153" s="108">
        <f>Volume!K153</f>
        <v>817.8</v>
      </c>
      <c r="Q153" s="69">
        <f>Volume!J153</f>
        <v>819.7</v>
      </c>
      <c r="R153" s="237">
        <f t="shared" si="21"/>
        <v>59.444644</v>
      </c>
      <c r="S153" s="103">
        <f t="shared" si="22"/>
        <v>59.444644</v>
      </c>
      <c r="T153" s="109">
        <f t="shared" si="23"/>
        <v>709800</v>
      </c>
      <c r="U153" s="103">
        <f t="shared" si="24"/>
        <v>2.1696252465483234</v>
      </c>
      <c r="V153" s="103">
        <f t="shared" si="25"/>
        <v>59.444644</v>
      </c>
      <c r="W153" s="103">
        <f t="shared" si="26"/>
        <v>0</v>
      </c>
      <c r="X153" s="103">
        <f t="shared" si="27"/>
        <v>0</v>
      </c>
      <c r="Y153" s="103">
        <f t="shared" si="28"/>
        <v>58.047444</v>
      </c>
      <c r="Z153" s="237">
        <f t="shared" si="29"/>
        <v>1.397199999999998</v>
      </c>
      <c r="AA153" s="78"/>
      <c r="AB153" s="77"/>
    </row>
    <row r="154" spans="1:28" s="58" customFormat="1" ht="14.25" customHeight="1">
      <c r="A154" s="193" t="s">
        <v>82</v>
      </c>
      <c r="B154" s="164">
        <v>9426900</v>
      </c>
      <c r="C154" s="162">
        <v>178500</v>
      </c>
      <c r="D154" s="170">
        <v>0.02</v>
      </c>
      <c r="E154" s="164">
        <v>102900</v>
      </c>
      <c r="F154" s="112">
        <v>16800</v>
      </c>
      <c r="G154" s="170">
        <v>0.2</v>
      </c>
      <c r="H154" s="164">
        <v>4200</v>
      </c>
      <c r="I154" s="112">
        <v>0</v>
      </c>
      <c r="J154" s="170">
        <v>0</v>
      </c>
      <c r="K154" s="164">
        <v>9534000</v>
      </c>
      <c r="L154" s="112">
        <v>195300</v>
      </c>
      <c r="M154" s="127">
        <v>0.02</v>
      </c>
      <c r="N154" s="112">
        <v>9389100</v>
      </c>
      <c r="O154" s="173">
        <f t="shared" si="20"/>
        <v>0.9848017621145374</v>
      </c>
      <c r="P154" s="108">
        <f>Volume!K154</f>
        <v>107.35</v>
      </c>
      <c r="Q154" s="69">
        <f>Volume!J154</f>
        <v>109.2</v>
      </c>
      <c r="R154" s="237">
        <f t="shared" si="21"/>
        <v>104.11128</v>
      </c>
      <c r="S154" s="103">
        <f t="shared" si="22"/>
        <v>102.528972</v>
      </c>
      <c r="T154" s="109">
        <f t="shared" si="23"/>
        <v>9338700</v>
      </c>
      <c r="U154" s="103">
        <f t="shared" si="24"/>
        <v>2.091297503935237</v>
      </c>
      <c r="V154" s="103">
        <f t="shared" si="25"/>
        <v>102.941748</v>
      </c>
      <c r="W154" s="103">
        <f t="shared" si="26"/>
        <v>1.123668</v>
      </c>
      <c r="X154" s="103">
        <f t="shared" si="27"/>
        <v>0.045864</v>
      </c>
      <c r="Y154" s="103">
        <f t="shared" si="28"/>
        <v>100.2509445</v>
      </c>
      <c r="Z154" s="237">
        <f t="shared" si="29"/>
        <v>3.860335499999991</v>
      </c>
      <c r="AA154" s="78"/>
      <c r="AB154" s="77"/>
    </row>
    <row r="155" spans="1:28" s="58" customFormat="1" ht="14.25" customHeight="1">
      <c r="A155" s="193" t="s">
        <v>153</v>
      </c>
      <c r="B155" s="164">
        <v>2057850</v>
      </c>
      <c r="C155" s="162">
        <v>-165600</v>
      </c>
      <c r="D155" s="170">
        <v>-0.07</v>
      </c>
      <c r="E155" s="164">
        <v>8100</v>
      </c>
      <c r="F155" s="112">
        <v>0</v>
      </c>
      <c r="G155" s="170">
        <v>0</v>
      </c>
      <c r="H155" s="164">
        <v>450</v>
      </c>
      <c r="I155" s="112">
        <v>0</v>
      </c>
      <c r="J155" s="170">
        <v>0</v>
      </c>
      <c r="K155" s="164">
        <v>2066400</v>
      </c>
      <c r="L155" s="112">
        <v>-165600</v>
      </c>
      <c r="M155" s="127">
        <v>-0.07</v>
      </c>
      <c r="N155" s="112">
        <v>2052900</v>
      </c>
      <c r="O155" s="173">
        <f t="shared" si="20"/>
        <v>0.9934668989547039</v>
      </c>
      <c r="P155" s="108">
        <f>Volume!K155</f>
        <v>506.7</v>
      </c>
      <c r="Q155" s="69">
        <f>Volume!J155</f>
        <v>518.15</v>
      </c>
      <c r="R155" s="237">
        <f t="shared" si="21"/>
        <v>107.070516</v>
      </c>
      <c r="S155" s="103">
        <f t="shared" si="22"/>
        <v>106.3710135</v>
      </c>
      <c r="T155" s="109">
        <f t="shared" si="23"/>
        <v>2232000</v>
      </c>
      <c r="U155" s="103">
        <f t="shared" si="24"/>
        <v>-7.419354838709677</v>
      </c>
      <c r="V155" s="103">
        <f t="shared" si="25"/>
        <v>106.62749775</v>
      </c>
      <c r="W155" s="103">
        <f t="shared" si="26"/>
        <v>0.4197015</v>
      </c>
      <c r="X155" s="103">
        <f t="shared" si="27"/>
        <v>0.02331675</v>
      </c>
      <c r="Y155" s="103">
        <f t="shared" si="28"/>
        <v>113.09544</v>
      </c>
      <c r="Z155" s="237">
        <f t="shared" si="29"/>
        <v>-6.024923999999999</v>
      </c>
      <c r="AA155" s="78"/>
      <c r="AB155" s="77"/>
    </row>
    <row r="156" spans="1:28" s="58" customFormat="1" ht="14.25" customHeight="1">
      <c r="A156" s="193" t="s">
        <v>154</v>
      </c>
      <c r="B156" s="164">
        <v>6582600</v>
      </c>
      <c r="C156" s="162">
        <v>151800</v>
      </c>
      <c r="D156" s="170">
        <v>0.02</v>
      </c>
      <c r="E156" s="164">
        <v>310500</v>
      </c>
      <c r="F156" s="112">
        <v>20700</v>
      </c>
      <c r="G156" s="170">
        <v>0.07</v>
      </c>
      <c r="H156" s="164">
        <v>6900</v>
      </c>
      <c r="I156" s="112">
        <v>0</v>
      </c>
      <c r="J156" s="170">
        <v>0</v>
      </c>
      <c r="K156" s="164">
        <v>6900000</v>
      </c>
      <c r="L156" s="112">
        <v>172500</v>
      </c>
      <c r="M156" s="127">
        <v>0.03</v>
      </c>
      <c r="N156" s="112">
        <v>6603300</v>
      </c>
      <c r="O156" s="173">
        <f t="shared" si="20"/>
        <v>0.957</v>
      </c>
      <c r="P156" s="108">
        <f>Volume!K156</f>
        <v>47.5</v>
      </c>
      <c r="Q156" s="69">
        <f>Volume!J156</f>
        <v>48.05</v>
      </c>
      <c r="R156" s="237">
        <f t="shared" si="21"/>
        <v>33.1545</v>
      </c>
      <c r="S156" s="103">
        <f t="shared" si="22"/>
        <v>31.7288565</v>
      </c>
      <c r="T156" s="109">
        <f t="shared" si="23"/>
        <v>6727500</v>
      </c>
      <c r="U156" s="103">
        <f t="shared" si="24"/>
        <v>2.564102564102564</v>
      </c>
      <c r="V156" s="103">
        <f t="shared" si="25"/>
        <v>31.629393</v>
      </c>
      <c r="W156" s="103">
        <f t="shared" si="26"/>
        <v>1.4919525</v>
      </c>
      <c r="X156" s="103">
        <f t="shared" si="27"/>
        <v>0.0331545</v>
      </c>
      <c r="Y156" s="103">
        <f t="shared" si="28"/>
        <v>31.955625</v>
      </c>
      <c r="Z156" s="237">
        <f t="shared" si="29"/>
        <v>1.1988749999999975</v>
      </c>
      <c r="AA156" s="78"/>
      <c r="AB156" s="77"/>
    </row>
    <row r="157" spans="1:28" s="58" customFormat="1" ht="14.25" customHeight="1">
      <c r="A157" s="193" t="s">
        <v>303</v>
      </c>
      <c r="B157" s="164">
        <v>6091200</v>
      </c>
      <c r="C157" s="162">
        <v>61200</v>
      </c>
      <c r="D157" s="170">
        <v>0.01</v>
      </c>
      <c r="E157" s="164">
        <v>172800</v>
      </c>
      <c r="F157" s="112">
        <v>32400</v>
      </c>
      <c r="G157" s="170">
        <v>0.23</v>
      </c>
      <c r="H157" s="164">
        <v>0</v>
      </c>
      <c r="I157" s="112">
        <v>0</v>
      </c>
      <c r="J157" s="170">
        <v>0</v>
      </c>
      <c r="K157" s="164">
        <v>6264000</v>
      </c>
      <c r="L157" s="112">
        <v>93600</v>
      </c>
      <c r="M157" s="127">
        <v>0.02</v>
      </c>
      <c r="N157" s="112">
        <v>6228000</v>
      </c>
      <c r="O157" s="173">
        <f t="shared" si="20"/>
        <v>0.9942528735632183</v>
      </c>
      <c r="P157" s="108">
        <f>Volume!K157</f>
        <v>93.45</v>
      </c>
      <c r="Q157" s="69">
        <f>Volume!J157</f>
        <v>92.9</v>
      </c>
      <c r="R157" s="237">
        <f t="shared" si="21"/>
        <v>58.19256</v>
      </c>
      <c r="S157" s="103">
        <f t="shared" si="22"/>
        <v>57.85812</v>
      </c>
      <c r="T157" s="109">
        <f t="shared" si="23"/>
        <v>6170400</v>
      </c>
      <c r="U157" s="103">
        <f t="shared" si="24"/>
        <v>1.5169194865810969</v>
      </c>
      <c r="V157" s="103">
        <f t="shared" si="25"/>
        <v>56.587248</v>
      </c>
      <c r="W157" s="103">
        <f t="shared" si="26"/>
        <v>1.6053120000000003</v>
      </c>
      <c r="X157" s="103">
        <f t="shared" si="27"/>
        <v>0</v>
      </c>
      <c r="Y157" s="103">
        <f t="shared" si="28"/>
        <v>57.662388</v>
      </c>
      <c r="Z157" s="237">
        <f t="shared" si="29"/>
        <v>0.5301720000000003</v>
      </c>
      <c r="AA157" s="78"/>
      <c r="AB157" s="77"/>
    </row>
    <row r="158" spans="1:28" s="58" customFormat="1" ht="14.25" customHeight="1">
      <c r="A158" s="193" t="s">
        <v>155</v>
      </c>
      <c r="B158" s="164">
        <v>1276275</v>
      </c>
      <c r="C158" s="162">
        <v>4200</v>
      </c>
      <c r="D158" s="170">
        <v>0</v>
      </c>
      <c r="E158" s="164">
        <v>11025</v>
      </c>
      <c r="F158" s="112">
        <v>1050</v>
      </c>
      <c r="G158" s="170">
        <v>0.11</v>
      </c>
      <c r="H158" s="164">
        <v>0</v>
      </c>
      <c r="I158" s="112">
        <v>0</v>
      </c>
      <c r="J158" s="170">
        <v>0</v>
      </c>
      <c r="K158" s="164">
        <v>1287300</v>
      </c>
      <c r="L158" s="112">
        <v>5250</v>
      </c>
      <c r="M158" s="127">
        <v>0</v>
      </c>
      <c r="N158" s="112">
        <v>1284150</v>
      </c>
      <c r="O158" s="173">
        <f t="shared" si="20"/>
        <v>0.9975530179445351</v>
      </c>
      <c r="P158" s="108">
        <f>Volume!K158</f>
        <v>449.05</v>
      </c>
      <c r="Q158" s="69">
        <f>Volume!J158</f>
        <v>451.3</v>
      </c>
      <c r="R158" s="237">
        <f t="shared" si="21"/>
        <v>58.095849</v>
      </c>
      <c r="S158" s="103">
        <f t="shared" si="22"/>
        <v>57.9536895</v>
      </c>
      <c r="T158" s="109">
        <f t="shared" si="23"/>
        <v>1282050</v>
      </c>
      <c r="U158" s="103">
        <f t="shared" si="24"/>
        <v>0.4095004095004095</v>
      </c>
      <c r="V158" s="103">
        <f t="shared" si="25"/>
        <v>57.59829075</v>
      </c>
      <c r="W158" s="103">
        <f t="shared" si="26"/>
        <v>0.49755825</v>
      </c>
      <c r="X158" s="103">
        <f t="shared" si="27"/>
        <v>0</v>
      </c>
      <c r="Y158" s="103">
        <f t="shared" si="28"/>
        <v>57.57045525</v>
      </c>
      <c r="Z158" s="237">
        <f t="shared" si="29"/>
        <v>0.5253937499999992</v>
      </c>
      <c r="AA158" s="78"/>
      <c r="AB158" s="77"/>
    </row>
    <row r="159" spans="1:28" s="58" customFormat="1" ht="14.25" customHeight="1">
      <c r="A159" s="193" t="s">
        <v>38</v>
      </c>
      <c r="B159" s="164">
        <v>4613400</v>
      </c>
      <c r="C159" s="162">
        <v>-81000</v>
      </c>
      <c r="D159" s="170">
        <v>-0.02</v>
      </c>
      <c r="E159" s="164">
        <v>48600</v>
      </c>
      <c r="F159" s="112">
        <v>3000</v>
      </c>
      <c r="G159" s="170">
        <v>0.07</v>
      </c>
      <c r="H159" s="164">
        <v>10800</v>
      </c>
      <c r="I159" s="112">
        <v>0</v>
      </c>
      <c r="J159" s="170">
        <v>0</v>
      </c>
      <c r="K159" s="164">
        <v>4672800</v>
      </c>
      <c r="L159" s="112">
        <v>-78000</v>
      </c>
      <c r="M159" s="127">
        <v>-0.02</v>
      </c>
      <c r="N159" s="112">
        <v>4617000</v>
      </c>
      <c r="O159" s="173">
        <f t="shared" si="20"/>
        <v>0.9880585516178737</v>
      </c>
      <c r="P159" s="108">
        <f>Volume!K159</f>
        <v>547.35</v>
      </c>
      <c r="Q159" s="69">
        <f>Volume!J159</f>
        <v>550.45</v>
      </c>
      <c r="R159" s="237">
        <f t="shared" si="21"/>
        <v>257.214276</v>
      </c>
      <c r="S159" s="103">
        <f t="shared" si="22"/>
        <v>254.142765</v>
      </c>
      <c r="T159" s="109">
        <f t="shared" si="23"/>
        <v>4750800</v>
      </c>
      <c r="U159" s="103">
        <f t="shared" si="24"/>
        <v>-1.6418287446324829</v>
      </c>
      <c r="V159" s="103">
        <f t="shared" si="25"/>
        <v>253.944603</v>
      </c>
      <c r="W159" s="103">
        <f t="shared" si="26"/>
        <v>2.675187</v>
      </c>
      <c r="X159" s="103">
        <f t="shared" si="27"/>
        <v>0.5944860000000001</v>
      </c>
      <c r="Y159" s="103">
        <f t="shared" si="28"/>
        <v>260.035038</v>
      </c>
      <c r="Z159" s="237">
        <f t="shared" si="29"/>
        <v>-2.820762000000002</v>
      </c>
      <c r="AA159" s="78"/>
      <c r="AB159" s="77"/>
    </row>
    <row r="160" spans="1:28" s="58" customFormat="1" ht="14.25" customHeight="1">
      <c r="A160" s="193" t="s">
        <v>156</v>
      </c>
      <c r="B160" s="164">
        <v>534000</v>
      </c>
      <c r="C160" s="162">
        <v>2400</v>
      </c>
      <c r="D160" s="170">
        <v>0</v>
      </c>
      <c r="E160" s="164">
        <v>2400</v>
      </c>
      <c r="F160" s="112">
        <v>0</v>
      </c>
      <c r="G160" s="170">
        <v>0</v>
      </c>
      <c r="H160" s="164">
        <v>0</v>
      </c>
      <c r="I160" s="112">
        <v>0</v>
      </c>
      <c r="J160" s="170">
        <v>0</v>
      </c>
      <c r="K160" s="164">
        <v>536400</v>
      </c>
      <c r="L160" s="112">
        <v>2400</v>
      </c>
      <c r="M160" s="127">
        <v>0</v>
      </c>
      <c r="N160" s="112">
        <v>532200</v>
      </c>
      <c r="O160" s="173">
        <f t="shared" si="20"/>
        <v>0.9921700223713646</v>
      </c>
      <c r="P160" s="108">
        <f>Volume!K160</f>
        <v>411.25</v>
      </c>
      <c r="Q160" s="69">
        <f>Volume!J160</f>
        <v>408.95</v>
      </c>
      <c r="R160" s="237">
        <f t="shared" si="21"/>
        <v>21.936078</v>
      </c>
      <c r="S160" s="103">
        <f t="shared" si="22"/>
        <v>21.764319</v>
      </c>
      <c r="T160" s="109">
        <f t="shared" si="23"/>
        <v>534000</v>
      </c>
      <c r="U160" s="103">
        <f t="shared" si="24"/>
        <v>0.44943820224719105</v>
      </c>
      <c r="V160" s="103">
        <f t="shared" si="25"/>
        <v>21.83793</v>
      </c>
      <c r="W160" s="103">
        <f t="shared" si="26"/>
        <v>0.098148</v>
      </c>
      <c r="X160" s="103">
        <f t="shared" si="27"/>
        <v>0</v>
      </c>
      <c r="Y160" s="103">
        <f t="shared" si="28"/>
        <v>21.96075</v>
      </c>
      <c r="Z160" s="237">
        <f t="shared" si="29"/>
        <v>-0.02467200000000247</v>
      </c>
      <c r="AA160" s="78"/>
      <c r="AB160" s="77"/>
    </row>
    <row r="161" spans="1:28" s="58" customFormat="1" ht="14.25" customHeight="1">
      <c r="A161" s="193" t="s">
        <v>395</v>
      </c>
      <c r="B161" s="164">
        <v>1881600</v>
      </c>
      <c r="C161" s="162">
        <v>-34300</v>
      </c>
      <c r="D161" s="170">
        <v>-0.02</v>
      </c>
      <c r="E161" s="164">
        <v>700</v>
      </c>
      <c r="F161" s="112">
        <v>0</v>
      </c>
      <c r="G161" s="170">
        <v>0</v>
      </c>
      <c r="H161" s="164">
        <v>2100</v>
      </c>
      <c r="I161" s="112">
        <v>0</v>
      </c>
      <c r="J161" s="170">
        <v>0</v>
      </c>
      <c r="K161" s="164">
        <v>1884400</v>
      </c>
      <c r="L161" s="112">
        <v>-34300</v>
      </c>
      <c r="M161" s="127">
        <v>-0.02</v>
      </c>
      <c r="N161" s="112">
        <v>1882300</v>
      </c>
      <c r="O161" s="173">
        <f t="shared" si="20"/>
        <v>0.9988855869242199</v>
      </c>
      <c r="P161" s="108">
        <f>Volume!K161</f>
        <v>286.75</v>
      </c>
      <c r="Q161" s="69">
        <f>Volume!J161</f>
        <v>286.75</v>
      </c>
      <c r="R161" s="237">
        <f t="shared" si="21"/>
        <v>54.03517</v>
      </c>
      <c r="S161" s="103">
        <f t="shared" si="22"/>
        <v>53.9749525</v>
      </c>
      <c r="T161" s="109">
        <f t="shared" si="23"/>
        <v>1918700</v>
      </c>
      <c r="U161" s="103">
        <f t="shared" si="24"/>
        <v>-1.787668734038672</v>
      </c>
      <c r="V161" s="103">
        <f t="shared" si="25"/>
        <v>53.95488</v>
      </c>
      <c r="W161" s="103">
        <f t="shared" si="26"/>
        <v>0.0200725</v>
      </c>
      <c r="X161" s="103">
        <f t="shared" si="27"/>
        <v>0.0602175</v>
      </c>
      <c r="Y161" s="103">
        <f t="shared" si="28"/>
        <v>55.0187225</v>
      </c>
      <c r="Z161" s="237">
        <f t="shared" si="29"/>
        <v>-0.9835525000000018</v>
      </c>
      <c r="AA161" s="78"/>
      <c r="AB161" s="77"/>
    </row>
    <row r="162" spans="1:27" s="2" customFormat="1" ht="15" customHeight="1" hidden="1" thickBot="1">
      <c r="A162" s="72"/>
      <c r="B162" s="162">
        <f>SUM(B4:B161)</f>
        <v>1057428356</v>
      </c>
      <c r="C162" s="162">
        <f>SUM(C4:C161)</f>
        <v>20872539</v>
      </c>
      <c r="D162" s="335">
        <f>C162/B162</f>
        <v>0.01973896281631396</v>
      </c>
      <c r="E162" s="162">
        <f>SUM(E4:E161)</f>
        <v>139615949</v>
      </c>
      <c r="F162" s="162">
        <f>SUM(F4:F161)</f>
        <v>9914960</v>
      </c>
      <c r="G162" s="335">
        <f>F162/E162</f>
        <v>0.07101595534762292</v>
      </c>
      <c r="H162" s="162">
        <f>SUM(H4:H161)</f>
        <v>44989769</v>
      </c>
      <c r="I162" s="162">
        <f>SUM(I4:I161)</f>
        <v>2353945</v>
      </c>
      <c r="J162" s="335">
        <f>I162/H162</f>
        <v>0.05232178453728002</v>
      </c>
      <c r="K162" s="162">
        <f>SUM(K4:K161)</f>
        <v>1242034074</v>
      </c>
      <c r="L162" s="162">
        <f>SUM(L4:L161)</f>
        <v>33141444</v>
      </c>
      <c r="M162" s="335">
        <f>L162/K162</f>
        <v>0.026683200319349693</v>
      </c>
      <c r="N162" s="112">
        <f>SUM(N4:N161)</f>
        <v>1223385089</v>
      </c>
      <c r="O162" s="346"/>
      <c r="P162" s="169"/>
      <c r="Q162" s="14"/>
      <c r="R162" s="238">
        <f>SUM(R4:R161)</f>
        <v>50705.015270179996</v>
      </c>
      <c r="S162" s="103">
        <f>SUM(S4:S161)</f>
        <v>49025.71550517499</v>
      </c>
      <c r="T162" s="109">
        <f>SUM(T4:T161)</f>
        <v>1208892630</v>
      </c>
      <c r="U162" s="285"/>
      <c r="V162" s="103">
        <f>SUM(V4:V161)</f>
        <v>37414.18644537</v>
      </c>
      <c r="W162" s="103">
        <f>SUM(W4:W161)</f>
        <v>7005.5033785649985</v>
      </c>
      <c r="X162" s="103">
        <f>SUM(X4:X161)</f>
        <v>6285.3254462449995</v>
      </c>
      <c r="Y162" s="103">
        <f>SUM(Y4:Y161)</f>
        <v>49007.66025325496</v>
      </c>
      <c r="Z162" s="103">
        <f>SUM(Z4:Z161)</f>
        <v>1697.3550169249995</v>
      </c>
      <c r="AA162" s="75"/>
    </row>
    <row r="163" spans="2:27" s="2" customFormat="1" ht="15" customHeight="1" hidden="1">
      <c r="B163" s="5"/>
      <c r="C163" s="5"/>
      <c r="D163" s="127"/>
      <c r="E163" s="1">
        <f>H162/E162</f>
        <v>0.32223946706833617</v>
      </c>
      <c r="F163" s="5"/>
      <c r="G163" s="62"/>
      <c r="H163" s="5"/>
      <c r="I163" s="5"/>
      <c r="J163" s="62"/>
      <c r="K163" s="5"/>
      <c r="L163" s="5"/>
      <c r="M163" s="62"/>
      <c r="N163" s="112"/>
      <c r="O163" s="3"/>
      <c r="P163" s="108"/>
      <c r="Q163" s="69"/>
      <c r="R163" s="103"/>
      <c r="S163" s="103"/>
      <c r="T163" s="109"/>
      <c r="U163" s="103"/>
      <c r="V163" s="103"/>
      <c r="W163" s="103"/>
      <c r="X163" s="103"/>
      <c r="Y163" s="103"/>
      <c r="Z163" s="103"/>
      <c r="AA163" s="75"/>
    </row>
    <row r="164" spans="2:27" s="2" customFormat="1" ht="15" customHeight="1">
      <c r="B164" s="5"/>
      <c r="C164" s="5"/>
      <c r="D164" s="127"/>
      <c r="E164" s="1"/>
      <c r="F164" s="5"/>
      <c r="G164" s="62"/>
      <c r="H164" s="5"/>
      <c r="I164" s="5"/>
      <c r="J164" s="62"/>
      <c r="K164" s="5"/>
      <c r="L164" s="5"/>
      <c r="M164" s="62"/>
      <c r="N164" s="112"/>
      <c r="O164" s="107"/>
      <c r="P164" s="108"/>
      <c r="Q164" s="69"/>
      <c r="R164" s="103"/>
      <c r="S164" s="103"/>
      <c r="T164" s="109"/>
      <c r="U164" s="103"/>
      <c r="V164" s="103"/>
      <c r="W164" s="103"/>
      <c r="X164" s="103"/>
      <c r="Y164" s="103"/>
      <c r="Z164" s="103"/>
      <c r="AA164" s="1"/>
    </row>
    <row r="165" spans="1:25" ht="14.25">
      <c r="A165" s="2"/>
      <c r="B165" s="5"/>
      <c r="C165" s="5"/>
      <c r="D165" s="127"/>
      <c r="E165" s="5"/>
      <c r="F165" s="5"/>
      <c r="G165" s="62"/>
      <c r="H165" s="5"/>
      <c r="I165" s="5"/>
      <c r="J165" s="62"/>
      <c r="K165" s="5"/>
      <c r="L165" s="5"/>
      <c r="M165" s="62"/>
      <c r="N165" s="112"/>
      <c r="O165" s="107"/>
      <c r="P165" s="2"/>
      <c r="Q165" s="2"/>
      <c r="R165" s="1"/>
      <c r="S165" s="1"/>
      <c r="T165" s="79"/>
      <c r="U165" s="2"/>
      <c r="V165" s="2"/>
      <c r="W165" s="2"/>
      <c r="X165" s="2"/>
      <c r="Y165" s="2"/>
    </row>
    <row r="166" spans="1:14" ht="13.5" thickBot="1">
      <c r="A166" s="63" t="s">
        <v>109</v>
      </c>
      <c r="B166" s="121"/>
      <c r="C166" s="124"/>
      <c r="D166" s="128"/>
      <c r="F166" s="119"/>
      <c r="N166" s="112"/>
    </row>
    <row r="167" spans="1:14" ht="13.5" thickBot="1">
      <c r="A167" s="199" t="s">
        <v>108</v>
      </c>
      <c r="B167" s="340" t="s">
        <v>106</v>
      </c>
      <c r="C167" s="341" t="s">
        <v>70</v>
      </c>
      <c r="D167" s="342" t="s">
        <v>107</v>
      </c>
      <c r="F167" s="125"/>
      <c r="G167" s="62"/>
      <c r="H167" s="5"/>
      <c r="N167" s="112"/>
    </row>
    <row r="168" spans="1:14" ht="12.75">
      <c r="A168" s="336" t="s">
        <v>10</v>
      </c>
      <c r="B168" s="343">
        <f>B162/10000000</f>
        <v>105.7428356</v>
      </c>
      <c r="C168" s="344">
        <f>C162/10000000</f>
        <v>2.0872539</v>
      </c>
      <c r="D168" s="345">
        <f>D162</f>
        <v>0.01973896281631396</v>
      </c>
      <c r="F168" s="125"/>
      <c r="H168" s="5"/>
      <c r="N168" s="112"/>
    </row>
    <row r="169" spans="1:14" ht="12.75">
      <c r="A169" s="337" t="s">
        <v>87</v>
      </c>
      <c r="B169" s="196">
        <f>E162/10000000</f>
        <v>13.9615949</v>
      </c>
      <c r="C169" s="195">
        <f>F162/10000000</f>
        <v>0.991496</v>
      </c>
      <c r="D169" s="256">
        <f>G162</f>
        <v>0.07101595534762292</v>
      </c>
      <c r="F169" s="125"/>
      <c r="G169" s="62"/>
      <c r="N169" s="112"/>
    </row>
    <row r="170" spans="1:14" ht="12.75">
      <c r="A170" s="338" t="s">
        <v>85</v>
      </c>
      <c r="B170" s="196">
        <f>H162/10000000</f>
        <v>4.4989769</v>
      </c>
      <c r="C170" s="195">
        <f>I162/10000000</f>
        <v>0.2353945</v>
      </c>
      <c r="D170" s="256">
        <f>J162</f>
        <v>0.05232178453728002</v>
      </c>
      <c r="F170" s="125"/>
      <c r="N170" s="112"/>
    </row>
    <row r="171" spans="1:14" ht="13.5" thickBot="1">
      <c r="A171" s="339" t="s">
        <v>86</v>
      </c>
      <c r="B171" s="197">
        <f>K162/10000000</f>
        <v>124.2034074</v>
      </c>
      <c r="C171" s="198">
        <f>L162/10000000</f>
        <v>3.3141444</v>
      </c>
      <c r="D171" s="257">
        <f>M162</f>
        <v>0.026683200319349693</v>
      </c>
      <c r="F171" s="126"/>
      <c r="N171" s="112"/>
    </row>
    <row r="172" ht="12.75">
      <c r="N172" s="112"/>
    </row>
    <row r="173" ht="12.75">
      <c r="N173" s="112"/>
    </row>
    <row r="174" ht="12.75">
      <c r="N174" s="112"/>
    </row>
    <row r="175" ht="12.75">
      <c r="N175" s="112"/>
    </row>
    <row r="176" ht="12.75">
      <c r="N176" s="112"/>
    </row>
    <row r="177" ht="12.75">
      <c r="N177" s="112"/>
    </row>
    <row r="178" ht="12.75">
      <c r="N178" s="112"/>
    </row>
    <row r="179" ht="12.75">
      <c r="N179" s="112"/>
    </row>
    <row r="180" ht="12.75">
      <c r="N180" s="112"/>
    </row>
    <row r="181" ht="12.75">
      <c r="N181" s="112"/>
    </row>
    <row r="182" ht="12.75">
      <c r="N182" s="112"/>
    </row>
    <row r="183" ht="12.75">
      <c r="N183" s="112"/>
    </row>
    <row r="184" ht="12.75">
      <c r="N184" s="112"/>
    </row>
    <row r="185" ht="12.75">
      <c r="N185" s="112"/>
    </row>
    <row r="186" ht="12.75">
      <c r="N186" s="112"/>
    </row>
    <row r="187" ht="12.75">
      <c r="N187" s="112"/>
    </row>
    <row r="188" ht="12.75">
      <c r="N188" s="112"/>
    </row>
    <row r="189" ht="12.75">
      <c r="N189" s="112"/>
    </row>
    <row r="190" ht="12.75">
      <c r="N190" s="112"/>
    </row>
    <row r="191" ht="12.75">
      <c r="N191" s="112"/>
    </row>
    <row r="192" ht="12.75">
      <c r="N192" s="112"/>
    </row>
    <row r="193" ht="12.75">
      <c r="N193" s="112"/>
    </row>
    <row r="194" ht="12.75">
      <c r="N194" s="112"/>
    </row>
    <row r="195" ht="12.75">
      <c r="N195" s="112"/>
    </row>
    <row r="196" ht="12.75">
      <c r="N196" s="112"/>
    </row>
    <row r="197" ht="12.75">
      <c r="N197" s="112"/>
    </row>
    <row r="198" ht="12.75">
      <c r="N198" s="112"/>
    </row>
    <row r="199" ht="12.75">
      <c r="N199" s="112"/>
    </row>
    <row r="200" ht="12.75">
      <c r="N200" s="112"/>
    </row>
    <row r="201" ht="12.75">
      <c r="N201" s="112"/>
    </row>
    <row r="202" ht="12.75">
      <c r="N202" s="112"/>
    </row>
    <row r="203" ht="12.75">
      <c r="N203" s="112"/>
    </row>
    <row r="204" ht="12.75">
      <c r="N204" s="112"/>
    </row>
    <row r="205" spans="2:14" ht="12.75">
      <c r="B205" s="369"/>
      <c r="N205" s="112"/>
    </row>
    <row r="206" ht="12.75">
      <c r="N206" s="112"/>
    </row>
    <row r="207" ht="12.75">
      <c r="N207" s="112"/>
    </row>
    <row r="208" ht="12.75">
      <c r="N208" s="112"/>
    </row>
    <row r="209" ht="12.75">
      <c r="N209" s="112"/>
    </row>
    <row r="210" ht="12.75">
      <c r="N210" s="112"/>
    </row>
    <row r="211" ht="12.75">
      <c r="N211" s="112"/>
    </row>
    <row r="212" ht="12.75">
      <c r="N212" s="112"/>
    </row>
    <row r="213" ht="12.75">
      <c r="N213" s="112"/>
    </row>
    <row r="214" ht="12.75">
      <c r="N214" s="112"/>
    </row>
    <row r="215" ht="12.75">
      <c r="N215" s="112"/>
    </row>
    <row r="216" ht="12.75">
      <c r="N216" s="112"/>
    </row>
    <row r="217" ht="12.75">
      <c r="N217" s="112"/>
    </row>
    <row r="218" ht="12.75">
      <c r="N218" s="112"/>
    </row>
    <row r="219" ht="12.75">
      <c r="N219" s="112"/>
    </row>
    <row r="220" ht="12.75">
      <c r="N220" s="112"/>
    </row>
    <row r="221" ht="12.75">
      <c r="N221" s="112"/>
    </row>
    <row r="222" ht="12.75">
      <c r="N222" s="112"/>
    </row>
    <row r="223" ht="12.75">
      <c r="N223" s="112"/>
    </row>
    <row r="224" ht="12.75">
      <c r="N224" s="112"/>
    </row>
    <row r="225" ht="12.75">
      <c r="N225" s="112"/>
    </row>
    <row r="226" ht="12.75">
      <c r="N226" s="112"/>
    </row>
    <row r="227" ht="12.75">
      <c r="N227" s="112"/>
    </row>
    <row r="228" ht="12.75">
      <c r="N228" s="112"/>
    </row>
    <row r="229" ht="12.75">
      <c r="N229" s="112"/>
    </row>
    <row r="230" ht="12.75">
      <c r="N230" s="112"/>
    </row>
    <row r="231" ht="12.75">
      <c r="N231" s="112"/>
    </row>
    <row r="232" ht="12.75">
      <c r="N232" s="112"/>
    </row>
    <row r="233" ht="12.75">
      <c r="N233" s="112"/>
    </row>
    <row r="234" ht="12.75">
      <c r="N234" s="112"/>
    </row>
    <row r="235" ht="12.75">
      <c r="N235" s="112"/>
    </row>
    <row r="236" ht="12.75">
      <c r="N236" s="112"/>
    </row>
    <row r="237" ht="12.75">
      <c r="N237" s="112"/>
    </row>
    <row r="238" ht="12.75">
      <c r="N238" s="112"/>
    </row>
    <row r="239" ht="12.75">
      <c r="N239" s="112"/>
    </row>
    <row r="240" ht="12.75">
      <c r="N240" s="112"/>
    </row>
    <row r="241" ht="12.75">
      <c r="N241" s="112"/>
    </row>
    <row r="242" ht="12.75">
      <c r="N242" s="112"/>
    </row>
    <row r="243" ht="12.75">
      <c r="N243" s="112"/>
    </row>
    <row r="244" ht="12.75">
      <c r="N244" s="112"/>
    </row>
    <row r="245" ht="12.75">
      <c r="N245" s="112"/>
    </row>
    <row r="246" ht="12.75">
      <c r="N246" s="112"/>
    </row>
    <row r="247" ht="12.75">
      <c r="N247" s="112"/>
    </row>
    <row r="248" ht="12.75">
      <c r="N248" s="112"/>
    </row>
    <row r="249" ht="12.75">
      <c r="N249" s="112"/>
    </row>
    <row r="250" ht="12.75">
      <c r="N250" s="112"/>
    </row>
    <row r="251" ht="12.75">
      <c r="N251" s="112"/>
    </row>
    <row r="252" ht="12.75">
      <c r="N252" s="112"/>
    </row>
    <row r="253" ht="12.75">
      <c r="N253" s="112"/>
    </row>
    <row r="254" ht="12.75">
      <c r="N254" s="112"/>
    </row>
    <row r="255" ht="12.75">
      <c r="N255" s="112"/>
    </row>
    <row r="256" ht="12.75">
      <c r="N256" s="112"/>
    </row>
    <row r="257" ht="12.75">
      <c r="N257" s="112"/>
    </row>
    <row r="258" ht="12.75">
      <c r="N258" s="112"/>
    </row>
    <row r="259" ht="12.75">
      <c r="N259" s="112"/>
    </row>
    <row r="260" ht="12.75">
      <c r="N260" s="112"/>
    </row>
    <row r="261" ht="12.75">
      <c r="N261" s="112"/>
    </row>
    <row r="262" ht="12.75">
      <c r="N262" s="112"/>
    </row>
    <row r="263" ht="12.75">
      <c r="N263" s="112"/>
    </row>
    <row r="264" ht="12.75">
      <c r="N264" s="112"/>
    </row>
    <row r="265" ht="12.75">
      <c r="N265" s="112"/>
    </row>
    <row r="266" ht="12.75">
      <c r="N266" s="112"/>
    </row>
    <row r="267" ht="12.75">
      <c r="N267" s="112"/>
    </row>
    <row r="268" ht="12.75">
      <c r="N268" s="112"/>
    </row>
    <row r="269" ht="12.75">
      <c r="N269" s="112"/>
    </row>
    <row r="270" ht="12.75">
      <c r="N270" s="112"/>
    </row>
    <row r="271" ht="12.75">
      <c r="N271" s="112"/>
    </row>
    <row r="272" ht="12.75">
      <c r="N272" s="112"/>
    </row>
    <row r="273" ht="12.75">
      <c r="N273" s="112"/>
    </row>
    <row r="274" ht="12.75">
      <c r="N274" s="112"/>
    </row>
    <row r="275" ht="12.75">
      <c r="N275" s="112"/>
    </row>
    <row r="276" ht="12.75">
      <c r="N276" s="112"/>
    </row>
    <row r="277" ht="12.75">
      <c r="N277" s="112"/>
    </row>
    <row r="278" ht="12.75">
      <c r="N278" s="112"/>
    </row>
    <row r="279" ht="12.75">
      <c r="N279" s="112"/>
    </row>
    <row r="280" ht="12.75">
      <c r="N280" s="112"/>
    </row>
    <row r="281" ht="12.75">
      <c r="N281" s="112"/>
    </row>
    <row r="282" ht="12.75">
      <c r="N282" s="112"/>
    </row>
    <row r="283" ht="12.75">
      <c r="N283" s="112"/>
    </row>
    <row r="284" ht="12.75">
      <c r="N284" s="112"/>
    </row>
    <row r="285" ht="12.75">
      <c r="N285" s="112"/>
    </row>
    <row r="286" ht="12.75">
      <c r="N286" s="112"/>
    </row>
    <row r="287" ht="12.75">
      <c r="N287" s="112"/>
    </row>
    <row r="288" ht="12.75">
      <c r="N288" s="112"/>
    </row>
    <row r="289" ht="12.75">
      <c r="N289" s="112"/>
    </row>
    <row r="290" ht="12.75">
      <c r="N290" s="112"/>
    </row>
    <row r="291" ht="12.75">
      <c r="N291" s="112"/>
    </row>
    <row r="292" ht="12.75">
      <c r="N292" s="112"/>
    </row>
    <row r="293" ht="12.75">
      <c r="N293" s="112"/>
    </row>
    <row r="294" ht="12.75">
      <c r="N294" s="112"/>
    </row>
    <row r="295" ht="12.75">
      <c r="N295" s="112"/>
    </row>
    <row r="296" ht="12.75">
      <c r="N296" s="112"/>
    </row>
    <row r="297" ht="12.75">
      <c r="N297" s="112"/>
    </row>
    <row r="298" ht="12.75">
      <c r="N298" s="112"/>
    </row>
    <row r="299" ht="12.75">
      <c r="N299" s="112"/>
    </row>
    <row r="300" ht="12.75">
      <c r="N300" s="112"/>
    </row>
    <row r="301" ht="12.75">
      <c r="N301" s="112"/>
    </row>
    <row r="302" ht="12.75">
      <c r="N302" s="112"/>
    </row>
    <row r="303" ht="12.75">
      <c r="N303" s="112"/>
    </row>
    <row r="304" ht="12.75">
      <c r="N304" s="112"/>
    </row>
    <row r="305" ht="12.75">
      <c r="N305" s="112"/>
    </row>
    <row r="306" ht="12.75">
      <c r="N306" s="112"/>
    </row>
    <row r="307" ht="12.75">
      <c r="N307" s="112"/>
    </row>
    <row r="308" ht="12.75">
      <c r="N308" s="112"/>
    </row>
    <row r="309" ht="12.75">
      <c r="N309" s="112"/>
    </row>
    <row r="310" ht="12.75">
      <c r="N310" s="112"/>
    </row>
    <row r="311" ht="12.75">
      <c r="N311" s="112"/>
    </row>
    <row r="312" ht="12.75">
      <c r="N312" s="112"/>
    </row>
    <row r="313" ht="12.75">
      <c r="N313" s="112"/>
    </row>
    <row r="314" ht="12.75">
      <c r="N314" s="112"/>
    </row>
    <row r="315" ht="12.75">
      <c r="N315" s="112"/>
    </row>
    <row r="316" ht="12.75">
      <c r="N316" s="112"/>
    </row>
    <row r="317" ht="12.75">
      <c r="N317" s="112"/>
    </row>
    <row r="318" ht="12.75">
      <c r="N318" s="112"/>
    </row>
    <row r="319" ht="12.75">
      <c r="N319" s="112"/>
    </row>
    <row r="320" ht="12.75">
      <c r="N320" s="112"/>
    </row>
    <row r="321" ht="12.75">
      <c r="N321" s="112"/>
    </row>
    <row r="322" ht="12.75">
      <c r="N322" s="112"/>
    </row>
    <row r="323" ht="12.75">
      <c r="N323" s="112"/>
    </row>
    <row r="324" ht="12.75">
      <c r="N324" s="112"/>
    </row>
    <row r="325" ht="12.75">
      <c r="N325" s="112"/>
    </row>
    <row r="326" ht="12.75">
      <c r="N326" s="112"/>
    </row>
    <row r="327" ht="12.75">
      <c r="N327" s="112"/>
    </row>
    <row r="328" ht="12.75">
      <c r="N328" s="112"/>
    </row>
    <row r="329" ht="12.75">
      <c r="N329" s="112"/>
    </row>
    <row r="330" ht="12.75">
      <c r="N330" s="112"/>
    </row>
    <row r="331" ht="12.75">
      <c r="N331" s="112"/>
    </row>
    <row r="332" ht="12.75">
      <c r="N332" s="112"/>
    </row>
    <row r="333" ht="12.75">
      <c r="N333" s="112"/>
    </row>
    <row r="334" ht="12.75">
      <c r="N334" s="112"/>
    </row>
    <row r="335" ht="12.75">
      <c r="N335" s="112"/>
    </row>
    <row r="336" ht="12.75">
      <c r="N336" s="112"/>
    </row>
    <row r="337" ht="12.75">
      <c r="N337" s="112"/>
    </row>
    <row r="338" ht="12.75">
      <c r="N338" s="112"/>
    </row>
    <row r="339" ht="12.75">
      <c r="N339" s="112"/>
    </row>
    <row r="340" ht="12.75">
      <c r="N340" s="112"/>
    </row>
    <row r="341" ht="12.75">
      <c r="N341" s="112"/>
    </row>
    <row r="342" ht="12.75">
      <c r="N342" s="112"/>
    </row>
    <row r="343" ht="12.75">
      <c r="N343" s="112"/>
    </row>
    <row r="344" ht="12.75">
      <c r="N344" s="112"/>
    </row>
    <row r="345" ht="12.75">
      <c r="N345" s="112"/>
    </row>
    <row r="346" ht="12.75">
      <c r="N346" s="112"/>
    </row>
    <row r="347" ht="12.75">
      <c r="N347" s="112"/>
    </row>
    <row r="348" ht="12.75">
      <c r="N348" s="112"/>
    </row>
    <row r="349" ht="12.75">
      <c r="N349" s="112"/>
    </row>
    <row r="350" ht="12.75">
      <c r="N350" s="112"/>
    </row>
    <row r="351" ht="12.75">
      <c r="N351" s="112"/>
    </row>
    <row r="352" ht="12.75">
      <c r="N352" s="112"/>
    </row>
    <row r="353" ht="12.75">
      <c r="N353" s="112"/>
    </row>
    <row r="354" ht="12.75">
      <c r="N354" s="112"/>
    </row>
    <row r="355" ht="12.75">
      <c r="N355" s="112"/>
    </row>
    <row r="356" ht="12.75">
      <c r="N356" s="112"/>
    </row>
    <row r="357" ht="12.75">
      <c r="N357" s="112"/>
    </row>
    <row r="358" ht="12.75">
      <c r="N358" s="112"/>
    </row>
    <row r="359" ht="12.75">
      <c r="N359" s="112"/>
    </row>
    <row r="360" ht="12.75">
      <c r="N360" s="112"/>
    </row>
    <row r="361" ht="12.75">
      <c r="N361" s="112"/>
    </row>
    <row r="362" ht="12.75">
      <c r="N362" s="112"/>
    </row>
    <row r="363" ht="12.75">
      <c r="N363" s="112"/>
    </row>
    <row r="364" ht="12.75">
      <c r="N364" s="112"/>
    </row>
    <row r="365" ht="12.75">
      <c r="N365" s="112"/>
    </row>
    <row r="366" ht="12.75">
      <c r="N366" s="112"/>
    </row>
    <row r="367" ht="12.75">
      <c r="N367" s="112"/>
    </row>
    <row r="368" ht="12.75">
      <c r="N368" s="112"/>
    </row>
    <row r="369" ht="12.75">
      <c r="N369" s="112"/>
    </row>
    <row r="370" ht="12.75">
      <c r="N370" s="112"/>
    </row>
    <row r="371" ht="12.75">
      <c r="N371" s="112"/>
    </row>
    <row r="372" ht="12.75">
      <c r="N372" s="112"/>
    </row>
    <row r="373" ht="12.75">
      <c r="N373" s="112"/>
    </row>
    <row r="374" ht="12.75">
      <c r="N374" s="112"/>
    </row>
    <row r="375" ht="12.75">
      <c r="N375" s="112"/>
    </row>
    <row r="376" ht="12.75">
      <c r="N376" s="112"/>
    </row>
    <row r="377" ht="12.75">
      <c r="N377" s="112"/>
    </row>
    <row r="378" ht="12.75">
      <c r="N378" s="112"/>
    </row>
    <row r="379" ht="12.75">
      <c r="N379" s="112"/>
    </row>
    <row r="380" ht="12.75">
      <c r="N380" s="112"/>
    </row>
    <row r="381" ht="12.75">
      <c r="N381" s="112"/>
    </row>
    <row r="382" ht="12.75">
      <c r="N382" s="112"/>
    </row>
    <row r="383" ht="12.75">
      <c r="N383" s="112"/>
    </row>
    <row r="384" ht="12.75">
      <c r="N384" s="112"/>
    </row>
    <row r="385" ht="12.75">
      <c r="N385" s="112"/>
    </row>
    <row r="386" ht="12.75">
      <c r="N386" s="112"/>
    </row>
    <row r="387" ht="12.75">
      <c r="N387" s="112"/>
    </row>
    <row r="388" ht="12.75">
      <c r="N388" s="112"/>
    </row>
    <row r="389" ht="12.75">
      <c r="N389" s="112"/>
    </row>
    <row r="390" ht="12.75">
      <c r="N390" s="112"/>
    </row>
    <row r="391" ht="12.75">
      <c r="N391" s="112"/>
    </row>
    <row r="392" ht="12.75">
      <c r="N392" s="112"/>
    </row>
    <row r="393" ht="12.75">
      <c r="N393" s="112"/>
    </row>
    <row r="394" ht="12.75">
      <c r="N394" s="112"/>
    </row>
    <row r="395" ht="12.75">
      <c r="N395" s="112"/>
    </row>
    <row r="396" ht="12.75">
      <c r="N396" s="112"/>
    </row>
    <row r="397" ht="12.75">
      <c r="N397" s="112"/>
    </row>
    <row r="398" ht="12.75">
      <c r="N398" s="112"/>
    </row>
    <row r="399" ht="12.75">
      <c r="N399" s="112"/>
    </row>
    <row r="400" ht="12.75">
      <c r="N400" s="112"/>
    </row>
    <row r="401" ht="12.75">
      <c r="N401" s="112"/>
    </row>
    <row r="402" ht="12.75">
      <c r="N402" s="112"/>
    </row>
    <row r="403" ht="12.75">
      <c r="N403" s="112"/>
    </row>
    <row r="404" ht="12.75">
      <c r="N404" s="112"/>
    </row>
    <row r="405" ht="12.75">
      <c r="N405" s="112"/>
    </row>
    <row r="406" ht="12.75">
      <c r="N406" s="112"/>
    </row>
    <row r="407" ht="12.75">
      <c r="N407" s="112"/>
    </row>
    <row r="408" ht="12.75">
      <c r="N408" s="112"/>
    </row>
    <row r="409" ht="12.75">
      <c r="N409" s="112"/>
    </row>
    <row r="410" ht="12.75">
      <c r="N410" s="112"/>
    </row>
    <row r="411" ht="12.75">
      <c r="N411" s="112"/>
    </row>
    <row r="412" ht="12.75">
      <c r="N412" s="112"/>
    </row>
    <row r="413" ht="12.75">
      <c r="N413" s="112"/>
    </row>
    <row r="414" ht="12.75">
      <c r="N414" s="112"/>
    </row>
    <row r="415" ht="12.75">
      <c r="N415" s="112"/>
    </row>
    <row r="416" ht="12.75">
      <c r="N416" s="112"/>
    </row>
    <row r="417" ht="12.75">
      <c r="N417" s="112"/>
    </row>
    <row r="418" ht="12.75">
      <c r="N418" s="112"/>
    </row>
    <row r="419" ht="12.75">
      <c r="N419" s="112"/>
    </row>
    <row r="420" ht="12.75">
      <c r="N420" s="112"/>
    </row>
    <row r="421" ht="12.75">
      <c r="N421" s="112"/>
    </row>
    <row r="422" ht="12.75">
      <c r="N422" s="112"/>
    </row>
    <row r="423" ht="12.75">
      <c r="N423" s="112"/>
    </row>
    <row r="424" ht="12.75">
      <c r="N424" s="112"/>
    </row>
    <row r="425" ht="12.75">
      <c r="N425" s="112"/>
    </row>
    <row r="426" ht="12.75">
      <c r="N426" s="112"/>
    </row>
    <row r="427" ht="12.75">
      <c r="N427" s="112"/>
    </row>
    <row r="428" ht="12.75">
      <c r="N428" s="112"/>
    </row>
    <row r="429" ht="12.75">
      <c r="N429" s="112"/>
    </row>
    <row r="430" ht="12.75">
      <c r="N430" s="112"/>
    </row>
    <row r="431" ht="12.75">
      <c r="N431" s="112"/>
    </row>
    <row r="432" ht="12.75">
      <c r="N432" s="112"/>
    </row>
    <row r="433" ht="12.75">
      <c r="N433" s="112"/>
    </row>
    <row r="434" ht="12.75">
      <c r="N434" s="112"/>
    </row>
    <row r="435" ht="12.75">
      <c r="N435" s="112"/>
    </row>
    <row r="436" ht="12.75">
      <c r="N436" s="112"/>
    </row>
    <row r="437" ht="12.75">
      <c r="N437" s="112"/>
    </row>
    <row r="438" ht="12.75">
      <c r="N438" s="112"/>
    </row>
    <row r="439" ht="12.75">
      <c r="N439" s="112"/>
    </row>
    <row r="440" ht="12.75">
      <c r="N440" s="112"/>
    </row>
    <row r="441" ht="12.75">
      <c r="N441" s="112"/>
    </row>
    <row r="442" ht="12.75">
      <c r="N442" s="112"/>
    </row>
    <row r="443" ht="12.75">
      <c r="N443" s="112"/>
    </row>
    <row r="444" ht="12.75">
      <c r="N444" s="112"/>
    </row>
    <row r="445" ht="12.75">
      <c r="N445" s="112"/>
    </row>
    <row r="446" ht="12.75">
      <c r="N446" s="112"/>
    </row>
    <row r="447" ht="12.75">
      <c r="N447" s="112"/>
    </row>
    <row r="448" ht="12.75">
      <c r="N448" s="112"/>
    </row>
    <row r="449" ht="12.75">
      <c r="N449" s="112"/>
    </row>
    <row r="450" ht="12.75">
      <c r="N450" s="112"/>
    </row>
    <row r="451" ht="12.75">
      <c r="N451" s="112"/>
    </row>
    <row r="452" ht="12.75">
      <c r="N452" s="112"/>
    </row>
    <row r="453" ht="12.75">
      <c r="N453" s="112"/>
    </row>
    <row r="454" ht="12.75">
      <c r="N454" s="112"/>
    </row>
    <row r="455" ht="12.75">
      <c r="N455" s="112"/>
    </row>
    <row r="456" ht="12.75">
      <c r="N456" s="112"/>
    </row>
    <row r="457" ht="12.75">
      <c r="N457" s="112"/>
    </row>
    <row r="458" ht="12.75">
      <c r="N458" s="112"/>
    </row>
    <row r="459" ht="12.75">
      <c r="N459" s="112"/>
    </row>
    <row r="460" ht="12.75">
      <c r="N460" s="112"/>
    </row>
    <row r="461" ht="12.75">
      <c r="N461" s="112"/>
    </row>
    <row r="462" ht="12.75">
      <c r="N462" s="112"/>
    </row>
    <row r="463" ht="12.75">
      <c r="N463" s="112"/>
    </row>
    <row r="464" ht="12.75">
      <c r="N464" s="112"/>
    </row>
    <row r="465" ht="12.75">
      <c r="N465" s="112"/>
    </row>
    <row r="466" ht="12.75">
      <c r="N466" s="112"/>
    </row>
    <row r="467" ht="12.75">
      <c r="N467" s="112"/>
    </row>
    <row r="468" ht="12.75">
      <c r="N468" s="112"/>
    </row>
    <row r="469" ht="12.75">
      <c r="N469" s="112"/>
    </row>
    <row r="470" ht="12.75">
      <c r="N470" s="112"/>
    </row>
    <row r="471" ht="12.75">
      <c r="N471" s="112"/>
    </row>
    <row r="472" ht="12.75">
      <c r="N472" s="112"/>
    </row>
    <row r="473" ht="12.75">
      <c r="N473" s="112"/>
    </row>
    <row r="474" ht="12.75">
      <c r="N474" s="112"/>
    </row>
    <row r="475" ht="12.75">
      <c r="N475" s="112"/>
    </row>
    <row r="476" ht="12.75">
      <c r="N476" s="112"/>
    </row>
    <row r="477" ht="12.75">
      <c r="N477" s="112"/>
    </row>
    <row r="478" ht="12.75">
      <c r="N478" s="112"/>
    </row>
    <row r="479" ht="12.75">
      <c r="N479" s="112"/>
    </row>
    <row r="480" ht="12.75">
      <c r="N480" s="112"/>
    </row>
    <row r="481" ht="12.75">
      <c r="N481" s="112"/>
    </row>
    <row r="482" ht="12.75">
      <c r="N482" s="112"/>
    </row>
    <row r="483" ht="12.75">
      <c r="N483" s="112"/>
    </row>
    <row r="484" ht="12.75">
      <c r="N484" s="112"/>
    </row>
    <row r="485" ht="12.75">
      <c r="N485" s="112"/>
    </row>
    <row r="486" ht="12.75">
      <c r="N486" s="112"/>
    </row>
    <row r="487" ht="12.75">
      <c r="N487" s="112"/>
    </row>
    <row r="488" ht="12.75">
      <c r="N488" s="112"/>
    </row>
    <row r="489" ht="12.75">
      <c r="N489" s="112"/>
    </row>
    <row r="490" ht="12.75">
      <c r="N490" s="112"/>
    </row>
    <row r="491" ht="12.75">
      <c r="N491" s="112"/>
    </row>
    <row r="492" ht="12.75">
      <c r="N492" s="112"/>
    </row>
    <row r="493" ht="12.75">
      <c r="N493" s="112"/>
    </row>
    <row r="494" ht="12.75">
      <c r="N494" s="112"/>
    </row>
    <row r="495" ht="12.75">
      <c r="N495" s="112"/>
    </row>
    <row r="496" ht="12.75">
      <c r="N496" s="112"/>
    </row>
    <row r="497" ht="12.75">
      <c r="N497" s="112"/>
    </row>
    <row r="498" ht="12.75">
      <c r="N498" s="112"/>
    </row>
    <row r="499" ht="12.75">
      <c r="N499" s="112"/>
    </row>
    <row r="500" ht="12.75">
      <c r="N500" s="112"/>
    </row>
    <row r="501" ht="12.75">
      <c r="N501" s="112"/>
    </row>
    <row r="502" ht="12.75">
      <c r="N502" s="112"/>
    </row>
    <row r="503" ht="12.75">
      <c r="N503" s="112"/>
    </row>
    <row r="504" ht="12.75">
      <c r="N504" s="112"/>
    </row>
    <row r="505" ht="12.75">
      <c r="N505" s="112"/>
    </row>
    <row r="506" ht="12.75">
      <c r="N506" s="112"/>
    </row>
    <row r="507" ht="12.75">
      <c r="N507" s="112"/>
    </row>
    <row r="508" ht="12.75">
      <c r="N508" s="112"/>
    </row>
    <row r="509" ht="12.75">
      <c r="N509" s="112"/>
    </row>
    <row r="510" ht="12.75">
      <c r="N510" s="112"/>
    </row>
    <row r="511" ht="12.75">
      <c r="N511" s="112"/>
    </row>
    <row r="512" ht="12.75">
      <c r="N512" s="112"/>
    </row>
    <row r="513" ht="12.75">
      <c r="N513" s="112"/>
    </row>
    <row r="514" ht="12.75">
      <c r="N514" s="112"/>
    </row>
    <row r="515" ht="12.75">
      <c r="N515" s="112"/>
    </row>
    <row r="516" ht="12.75">
      <c r="N516" s="112"/>
    </row>
    <row r="517" ht="12.75">
      <c r="N517" s="112"/>
    </row>
    <row r="518" ht="12.75">
      <c r="N518" s="112"/>
    </row>
    <row r="519" ht="12.75">
      <c r="N519" s="112"/>
    </row>
    <row r="520" ht="12.75">
      <c r="N520" s="112"/>
    </row>
    <row r="521" ht="12.75">
      <c r="N521" s="112"/>
    </row>
    <row r="522" ht="12.75">
      <c r="N522" s="112"/>
    </row>
    <row r="523" ht="12.75">
      <c r="N523" s="112"/>
    </row>
    <row r="524" ht="12.75">
      <c r="N524" s="112"/>
    </row>
    <row r="525" ht="12.75">
      <c r="N525" s="112"/>
    </row>
    <row r="526" ht="12.75">
      <c r="N526" s="112"/>
    </row>
    <row r="527" ht="12.75">
      <c r="N527" s="112"/>
    </row>
    <row r="528" ht="12.75">
      <c r="N528" s="112"/>
    </row>
    <row r="529" ht="12.75">
      <c r="N529" s="112"/>
    </row>
    <row r="530" ht="12.75">
      <c r="N530" s="112"/>
    </row>
    <row r="531" ht="12.75">
      <c r="N531" s="112"/>
    </row>
    <row r="532" ht="12.75">
      <c r="N532" s="112"/>
    </row>
    <row r="533" ht="12.75">
      <c r="N533" s="112"/>
    </row>
    <row r="534" ht="12.75">
      <c r="N534" s="112"/>
    </row>
    <row r="535" ht="12.75">
      <c r="N535" s="112"/>
    </row>
    <row r="536" ht="12.75">
      <c r="N536" s="112"/>
    </row>
    <row r="537" ht="12.75">
      <c r="N537" s="112"/>
    </row>
    <row r="538" ht="12.75">
      <c r="N538" s="112"/>
    </row>
    <row r="539" ht="12.75">
      <c r="N539" s="112"/>
    </row>
    <row r="540" ht="12.75">
      <c r="N540" s="112"/>
    </row>
    <row r="541" ht="12.75">
      <c r="N541" s="112"/>
    </row>
    <row r="542" ht="12.75">
      <c r="N542" s="112"/>
    </row>
    <row r="543" ht="12.75">
      <c r="N543" s="112"/>
    </row>
    <row r="544" ht="12.75">
      <c r="N544" s="112"/>
    </row>
    <row r="545" ht="12.75">
      <c r="N545" s="112"/>
    </row>
    <row r="546" ht="12.75">
      <c r="N546" s="112"/>
    </row>
    <row r="547" ht="12.75">
      <c r="N547" s="112"/>
    </row>
    <row r="548" ht="12.75">
      <c r="N548" s="112"/>
    </row>
    <row r="549" ht="12.75">
      <c r="N549" s="112"/>
    </row>
    <row r="550" ht="12.75">
      <c r="N550" s="112"/>
    </row>
    <row r="551" ht="12.75">
      <c r="N551" s="112"/>
    </row>
    <row r="552" ht="12.75">
      <c r="N552" s="112"/>
    </row>
    <row r="553" ht="12.75">
      <c r="N553" s="112"/>
    </row>
    <row r="554" ht="12.75">
      <c r="N554" s="112"/>
    </row>
    <row r="555" ht="12.75">
      <c r="N555" s="112"/>
    </row>
    <row r="556" ht="12.75">
      <c r="N556" s="112"/>
    </row>
    <row r="557" ht="12.75">
      <c r="N557" s="112"/>
    </row>
    <row r="558" ht="12.75">
      <c r="N558" s="112"/>
    </row>
    <row r="559" ht="12.75">
      <c r="N559" s="112"/>
    </row>
    <row r="560" ht="12.75">
      <c r="N560" s="112"/>
    </row>
    <row r="561" ht="12.75">
      <c r="N561" s="112"/>
    </row>
    <row r="562" ht="12.75">
      <c r="N562" s="112"/>
    </row>
    <row r="563" ht="12.75">
      <c r="N563" s="112"/>
    </row>
    <row r="564" ht="12.75">
      <c r="N564" s="112"/>
    </row>
    <row r="565" ht="12.75">
      <c r="N565" s="112"/>
    </row>
    <row r="566" ht="12.75">
      <c r="N566" s="112"/>
    </row>
    <row r="567" ht="12.75">
      <c r="N567" s="112"/>
    </row>
    <row r="568" ht="12.75">
      <c r="N568" s="112"/>
    </row>
    <row r="569" ht="12.75">
      <c r="N569" s="112"/>
    </row>
    <row r="570" ht="12.75">
      <c r="N570" s="112"/>
    </row>
    <row r="571" ht="12.75">
      <c r="N571" s="112"/>
    </row>
    <row r="572" ht="12.75">
      <c r="N572" s="112"/>
    </row>
    <row r="573" ht="12.75">
      <c r="N573" s="112"/>
    </row>
    <row r="574" ht="12.75">
      <c r="N574" s="112"/>
    </row>
    <row r="575" ht="12.75">
      <c r="N575" s="112"/>
    </row>
    <row r="576" ht="12.75">
      <c r="N576" s="112"/>
    </row>
    <row r="577" ht="12.75">
      <c r="N577" s="112"/>
    </row>
    <row r="578" ht="12.75">
      <c r="N578" s="112"/>
    </row>
    <row r="579" ht="12.75">
      <c r="N579" s="112"/>
    </row>
    <row r="580" ht="12.75">
      <c r="N580" s="112"/>
    </row>
    <row r="581" ht="12.75">
      <c r="N581" s="112"/>
    </row>
    <row r="582" ht="12.75">
      <c r="N582" s="112"/>
    </row>
    <row r="583" ht="12.75">
      <c r="N583" s="112"/>
    </row>
    <row r="584" ht="12.75">
      <c r="N584" s="112"/>
    </row>
    <row r="585" ht="12.75">
      <c r="N585" s="112"/>
    </row>
    <row r="586" ht="12.75">
      <c r="N586" s="112"/>
    </row>
    <row r="587" ht="12.75">
      <c r="N587" s="112"/>
    </row>
    <row r="588" ht="12.75">
      <c r="N588" s="112"/>
    </row>
    <row r="589" ht="12.75">
      <c r="N589" s="112"/>
    </row>
    <row r="590" ht="12.75">
      <c r="N590" s="112"/>
    </row>
    <row r="591" ht="12.75">
      <c r="N591" s="112"/>
    </row>
    <row r="592" ht="12.75">
      <c r="N592" s="112"/>
    </row>
    <row r="593" ht="12.75">
      <c r="N593" s="112"/>
    </row>
    <row r="594" ht="12.75">
      <c r="N594" s="112"/>
    </row>
    <row r="595" ht="12.75">
      <c r="N595" s="112"/>
    </row>
    <row r="596" ht="12.75">
      <c r="N596" s="112"/>
    </row>
    <row r="597" ht="12.75">
      <c r="N597" s="112"/>
    </row>
    <row r="598" ht="12.75">
      <c r="N598" s="112"/>
    </row>
    <row r="599" ht="12.75">
      <c r="N599" s="112"/>
    </row>
    <row r="600" ht="12.75">
      <c r="N600" s="112"/>
    </row>
    <row r="601" ht="12.75">
      <c r="N601" s="112"/>
    </row>
    <row r="602" ht="12.75">
      <c r="N602" s="112"/>
    </row>
    <row r="603" ht="12.75">
      <c r="N603" s="112"/>
    </row>
    <row r="604" ht="12.75">
      <c r="N604" s="112"/>
    </row>
    <row r="605" ht="12.75">
      <c r="N605" s="112"/>
    </row>
    <row r="606" ht="12.75">
      <c r="N606" s="112"/>
    </row>
    <row r="607" ht="12.75">
      <c r="N607" s="112"/>
    </row>
    <row r="608" ht="12.75">
      <c r="N608" s="112"/>
    </row>
    <row r="609" ht="12.75">
      <c r="N609" s="112"/>
    </row>
    <row r="610" ht="12.75">
      <c r="N610" s="112"/>
    </row>
    <row r="611" ht="12.75">
      <c r="N611" s="112"/>
    </row>
    <row r="612" ht="12.75">
      <c r="N612" s="112"/>
    </row>
    <row r="613" ht="12.75">
      <c r="N613" s="112"/>
    </row>
    <row r="614" ht="12.75">
      <c r="N614" s="112"/>
    </row>
    <row r="615" ht="12.75">
      <c r="N615" s="112"/>
    </row>
    <row r="616" ht="12.75">
      <c r="N616" s="112"/>
    </row>
    <row r="617" ht="12.75">
      <c r="N617" s="112"/>
    </row>
    <row r="618" ht="12.75">
      <c r="N618" s="112"/>
    </row>
    <row r="619" ht="12.75">
      <c r="N619" s="112"/>
    </row>
    <row r="620" ht="12.75">
      <c r="N620" s="112"/>
    </row>
    <row r="621" ht="12.75">
      <c r="N621" s="112"/>
    </row>
    <row r="622" ht="12.75">
      <c r="N622" s="112"/>
    </row>
    <row r="623" ht="12.75">
      <c r="N623" s="112"/>
    </row>
    <row r="624" ht="12.75">
      <c r="N624" s="112"/>
    </row>
    <row r="625" ht="12.75">
      <c r="N625" s="112"/>
    </row>
    <row r="626" ht="12.75">
      <c r="N626" s="112"/>
    </row>
    <row r="627" ht="12.75">
      <c r="N627" s="112"/>
    </row>
    <row r="628" ht="12.75">
      <c r="N628" s="112"/>
    </row>
    <row r="629" ht="12.75">
      <c r="N629" s="112"/>
    </row>
    <row r="630" ht="12.75">
      <c r="N630" s="112"/>
    </row>
    <row r="631" ht="12.75">
      <c r="N631" s="112"/>
    </row>
    <row r="632" ht="12.75">
      <c r="N632" s="112"/>
    </row>
    <row r="633" ht="12.75">
      <c r="N633" s="112"/>
    </row>
    <row r="634" ht="12.75">
      <c r="N634" s="112"/>
    </row>
    <row r="635" ht="12.75">
      <c r="N635" s="112"/>
    </row>
    <row r="636" ht="12.75">
      <c r="N636" s="112"/>
    </row>
    <row r="637" ht="12.75">
      <c r="N637" s="112"/>
    </row>
    <row r="638" ht="12.75">
      <c r="N638" s="112"/>
    </row>
    <row r="639" ht="12.75">
      <c r="N639" s="112"/>
    </row>
    <row r="640" ht="12.75">
      <c r="N640" s="112"/>
    </row>
    <row r="641" ht="12.75">
      <c r="N641" s="112"/>
    </row>
    <row r="642" ht="12.75">
      <c r="N642" s="112"/>
    </row>
    <row r="643" ht="12.75">
      <c r="N643" s="112"/>
    </row>
    <row r="644" ht="12.75">
      <c r="N644" s="112"/>
    </row>
    <row r="645" ht="12.75">
      <c r="N645" s="112"/>
    </row>
    <row r="646" ht="12.75">
      <c r="N646" s="112"/>
    </row>
    <row r="647" ht="12.75">
      <c r="N647" s="112"/>
    </row>
    <row r="648" ht="12.75">
      <c r="N648" s="112"/>
    </row>
    <row r="649" ht="12.75">
      <c r="N649" s="112"/>
    </row>
    <row r="650" ht="12.75">
      <c r="N650" s="112"/>
    </row>
    <row r="651" ht="12.75">
      <c r="N651" s="112"/>
    </row>
    <row r="652" ht="12.75">
      <c r="N652" s="112"/>
    </row>
    <row r="653" ht="12.75">
      <c r="N653" s="112"/>
    </row>
    <row r="654" ht="12.75">
      <c r="N654" s="112"/>
    </row>
    <row r="655" ht="12.75">
      <c r="N655" s="112"/>
    </row>
    <row r="656" ht="12.75">
      <c r="N656" s="112"/>
    </row>
    <row r="657" ht="12.75">
      <c r="N657" s="112"/>
    </row>
    <row r="658" ht="12.75">
      <c r="N658" s="112"/>
    </row>
    <row r="659" ht="12.75">
      <c r="N659" s="112"/>
    </row>
    <row r="660" ht="12.75">
      <c r="N660" s="112"/>
    </row>
    <row r="661" ht="12.75">
      <c r="N661" s="112"/>
    </row>
    <row r="662" ht="12.75">
      <c r="N662" s="112"/>
    </row>
    <row r="663" ht="12.75">
      <c r="N663" s="112"/>
    </row>
    <row r="664" ht="12.75">
      <c r="N664" s="112"/>
    </row>
    <row r="665" ht="12.75">
      <c r="N665" s="112"/>
    </row>
    <row r="666" ht="12.75">
      <c r="N666" s="112"/>
    </row>
    <row r="667" ht="12.75">
      <c r="N667" s="112"/>
    </row>
    <row r="668" ht="12.75">
      <c r="N668" s="112"/>
    </row>
    <row r="669" ht="12.75">
      <c r="N669" s="112"/>
    </row>
    <row r="670" ht="12.75">
      <c r="N670" s="112"/>
    </row>
    <row r="671" ht="12.75">
      <c r="N671" s="112"/>
    </row>
    <row r="672" ht="12.75">
      <c r="N672" s="112"/>
    </row>
    <row r="673" ht="12.75">
      <c r="N673" s="112"/>
    </row>
    <row r="674" ht="12.75">
      <c r="N674" s="112"/>
    </row>
    <row r="675" ht="12.75">
      <c r="N675" s="112"/>
    </row>
    <row r="676" ht="12.75">
      <c r="N676" s="112"/>
    </row>
    <row r="677" ht="12.75">
      <c r="N677" s="112"/>
    </row>
    <row r="678" ht="12.75">
      <c r="N678" s="112"/>
    </row>
    <row r="679" ht="12.75">
      <c r="N679" s="112"/>
    </row>
    <row r="680" ht="12.75">
      <c r="N680" s="112"/>
    </row>
    <row r="681" ht="12.75">
      <c r="N681" s="112"/>
    </row>
    <row r="682" ht="12.75">
      <c r="N682" s="112"/>
    </row>
    <row r="683" ht="12.75">
      <c r="N683" s="112"/>
    </row>
    <row r="684" ht="12.75">
      <c r="N684" s="112"/>
    </row>
    <row r="685" ht="12.75">
      <c r="N685" s="112"/>
    </row>
    <row r="686" ht="12.75">
      <c r="N686" s="112"/>
    </row>
    <row r="687" ht="12.75">
      <c r="N687" s="112"/>
    </row>
    <row r="688" ht="12.75">
      <c r="N688" s="112"/>
    </row>
    <row r="689" ht="12.75">
      <c r="N689" s="112"/>
    </row>
    <row r="690" ht="12.75">
      <c r="N690" s="112"/>
    </row>
    <row r="691" ht="12.75">
      <c r="N691" s="112"/>
    </row>
    <row r="692" ht="12.75">
      <c r="N692" s="112"/>
    </row>
    <row r="693" ht="12.75">
      <c r="N693" s="112"/>
    </row>
    <row r="694" ht="12.75">
      <c r="N694" s="112"/>
    </row>
    <row r="695" ht="12.75">
      <c r="N695" s="112"/>
    </row>
    <row r="696" ht="12.75">
      <c r="N696" s="112"/>
    </row>
    <row r="697" ht="12.75">
      <c r="N697" s="112"/>
    </row>
    <row r="698" ht="12.75">
      <c r="N698" s="112"/>
    </row>
    <row r="699" ht="12.75">
      <c r="N699" s="112"/>
    </row>
    <row r="700" ht="12.75">
      <c r="N700" s="112"/>
    </row>
    <row r="701" ht="12.75">
      <c r="N701" s="112"/>
    </row>
    <row r="702" ht="12.75">
      <c r="N702" s="112"/>
    </row>
    <row r="703" ht="12.75">
      <c r="N703" s="112"/>
    </row>
    <row r="704" ht="12.75">
      <c r="N704" s="112"/>
    </row>
    <row r="705" ht="12.75">
      <c r="N705" s="112"/>
    </row>
    <row r="706" ht="12.75">
      <c r="N706" s="112"/>
    </row>
    <row r="707" ht="12.75">
      <c r="N707" s="112"/>
    </row>
    <row r="708" ht="12.75">
      <c r="N708" s="112"/>
    </row>
    <row r="709" ht="12.75">
      <c r="N709" s="112"/>
    </row>
    <row r="710" ht="12.75">
      <c r="N710" s="112"/>
    </row>
    <row r="711" ht="12.75">
      <c r="N711" s="112"/>
    </row>
    <row r="712" ht="12.75">
      <c r="N712" s="112"/>
    </row>
    <row r="713" ht="12.75">
      <c r="N713" s="112"/>
    </row>
    <row r="714" ht="12.75">
      <c r="N714" s="112"/>
    </row>
    <row r="715" ht="12.75">
      <c r="N715" s="112"/>
    </row>
    <row r="716" ht="12.75">
      <c r="N716" s="112"/>
    </row>
    <row r="717" ht="12.75">
      <c r="N717" s="112"/>
    </row>
    <row r="718" ht="12.75">
      <c r="N718" s="112"/>
    </row>
    <row r="719" ht="12.75">
      <c r="N719" s="112"/>
    </row>
    <row r="720" ht="12.75">
      <c r="N720" s="112"/>
    </row>
    <row r="721" ht="12.75">
      <c r="N721" s="112"/>
    </row>
    <row r="722" ht="12.75">
      <c r="N722" s="112"/>
    </row>
    <row r="723" ht="12.75">
      <c r="N723" s="112"/>
    </row>
    <row r="724" ht="12.75">
      <c r="N724" s="112"/>
    </row>
    <row r="725" ht="12.75">
      <c r="N725" s="112"/>
    </row>
    <row r="726" ht="12.75">
      <c r="N726" s="112"/>
    </row>
    <row r="727" ht="12.75">
      <c r="N727" s="112"/>
    </row>
    <row r="728" ht="12.75">
      <c r="N728" s="112"/>
    </row>
    <row r="729" ht="12.75">
      <c r="N729" s="112"/>
    </row>
    <row r="730" ht="12.75">
      <c r="N730" s="112"/>
    </row>
    <row r="731" ht="12.75">
      <c r="N731" s="112"/>
    </row>
    <row r="732" ht="12.75">
      <c r="N732" s="112"/>
    </row>
    <row r="733" ht="12.75">
      <c r="N733" s="112"/>
    </row>
    <row r="734" ht="12.75">
      <c r="N734" s="112"/>
    </row>
    <row r="735" ht="12.75">
      <c r="N735" s="112"/>
    </row>
    <row r="736" ht="12.75">
      <c r="N736" s="112"/>
    </row>
  </sheetData>
  <mergeCells count="8">
    <mergeCell ref="Z2:Z3"/>
    <mergeCell ref="A1:D1"/>
    <mergeCell ref="R2:S2"/>
    <mergeCell ref="N2:O2"/>
    <mergeCell ref="B2:D2"/>
    <mergeCell ref="E2:G2"/>
    <mergeCell ref="H2:J2"/>
    <mergeCell ref="K2:M2"/>
  </mergeCells>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R164"/>
  <sheetViews>
    <sheetView workbookViewId="0" topLeftCell="A1">
      <pane xSplit="1" ySplit="3" topLeftCell="B4" activePane="bottomRight" state="frozen"/>
      <selection pane="topLeft" activeCell="A1" sqref="A1"/>
      <selection pane="topRight" activeCell="B1" sqref="B1"/>
      <selection pane="bottomLeft" activeCell="A4" sqref="A4"/>
      <selection pane="bottomRight" activeCell="H266" sqref="H266"/>
    </sheetView>
  </sheetViews>
  <sheetFormatPr defaultColWidth="9.140625" defaultRowHeight="12.75"/>
  <cols>
    <col min="1" max="1" width="14.421875" style="308" customWidth="1"/>
    <col min="2" max="2" width="11.421875" style="312" customWidth="1"/>
    <col min="3" max="3" width="11.00390625" style="26" customWidth="1"/>
    <col min="4" max="4" width="11.00390625" style="312" customWidth="1"/>
    <col min="5" max="5" width="9.140625" style="26" customWidth="1"/>
    <col min="6" max="6" width="11.7109375" style="312" customWidth="1"/>
    <col min="7" max="7" width="9.28125" style="26" customWidth="1"/>
    <col min="8" max="8" width="12.00390625" style="312" customWidth="1"/>
    <col min="9" max="9" width="9.140625" style="26" customWidth="1"/>
    <col min="10" max="10" width="8.57421875" style="25" customWidth="1"/>
    <col min="11" max="11" width="9.140625" style="25" customWidth="1"/>
    <col min="12" max="12" width="8.7109375" style="25" customWidth="1"/>
    <col min="13" max="13" width="7.7109375" style="26" customWidth="1"/>
    <col min="14" max="15" width="9.57421875" style="25" hidden="1" customWidth="1"/>
    <col min="16" max="16" width="9.140625" style="25" hidden="1" customWidth="1"/>
    <col min="17" max="17" width="9.140625" style="25" customWidth="1"/>
    <col min="18" max="18" width="9.140625" style="69" customWidth="1"/>
    <col min="19" max="16384" width="9.140625" style="25" customWidth="1"/>
  </cols>
  <sheetData>
    <row r="1" spans="1:13" s="296" customFormat="1" ht="22.5" customHeight="1" thickBot="1">
      <c r="A1" s="288" t="s">
        <v>112</v>
      </c>
      <c r="B1" s="289"/>
      <c r="C1" s="290"/>
      <c r="D1" s="291"/>
      <c r="E1" s="292"/>
      <c r="F1" s="291"/>
      <c r="G1" s="292"/>
      <c r="H1" s="291"/>
      <c r="I1" s="292"/>
      <c r="J1" s="293"/>
      <c r="K1" s="293"/>
      <c r="L1" s="294"/>
      <c r="M1" s="295"/>
    </row>
    <row r="2" spans="1:13" s="298" customFormat="1" ht="15.75" customHeight="1" thickBot="1">
      <c r="A2" s="297"/>
      <c r="B2" s="408" t="s">
        <v>117</v>
      </c>
      <c r="C2" s="409"/>
      <c r="D2" s="410"/>
      <c r="E2" s="410"/>
      <c r="F2" s="410"/>
      <c r="G2" s="410"/>
      <c r="H2" s="410"/>
      <c r="I2" s="410"/>
      <c r="J2" s="411" t="s">
        <v>110</v>
      </c>
      <c r="K2" s="412"/>
      <c r="L2" s="412"/>
      <c r="M2" s="413"/>
    </row>
    <row r="3" spans="1:16" s="298" customFormat="1" ht="14.25" thickBot="1">
      <c r="A3" s="299"/>
      <c r="B3" s="313" t="s">
        <v>10</v>
      </c>
      <c r="C3" s="300" t="s">
        <v>46</v>
      </c>
      <c r="D3" s="313" t="s">
        <v>21</v>
      </c>
      <c r="E3" s="300" t="s">
        <v>46</v>
      </c>
      <c r="F3" s="313" t="s">
        <v>22</v>
      </c>
      <c r="G3" s="300" t="s">
        <v>46</v>
      </c>
      <c r="H3" s="313" t="s">
        <v>11</v>
      </c>
      <c r="I3" s="300" t="s">
        <v>46</v>
      </c>
      <c r="J3" s="260" t="s">
        <v>13</v>
      </c>
      <c r="K3" s="261" t="s">
        <v>14</v>
      </c>
      <c r="L3" s="261" t="s">
        <v>111</v>
      </c>
      <c r="M3" s="300" t="s">
        <v>107</v>
      </c>
      <c r="N3" s="301" t="s">
        <v>121</v>
      </c>
      <c r="O3" s="33" t="s">
        <v>21</v>
      </c>
      <c r="P3" s="33" t="s">
        <v>22</v>
      </c>
    </row>
    <row r="4" spans="1:16" ht="13.5">
      <c r="A4" s="321" t="s">
        <v>182</v>
      </c>
      <c r="B4" s="314">
        <v>4363</v>
      </c>
      <c r="C4" s="315">
        <v>1.01</v>
      </c>
      <c r="D4" s="314">
        <v>1</v>
      </c>
      <c r="E4" s="315">
        <v>0</v>
      </c>
      <c r="F4" s="314">
        <v>0</v>
      </c>
      <c r="G4" s="315">
        <v>0</v>
      </c>
      <c r="H4" s="314">
        <v>4364</v>
      </c>
      <c r="I4" s="317">
        <v>1.01</v>
      </c>
      <c r="J4" s="263">
        <v>5638.55</v>
      </c>
      <c r="K4" s="258">
        <v>5537</v>
      </c>
      <c r="L4" s="304">
        <f>J4-K4</f>
        <v>101.55000000000018</v>
      </c>
      <c r="M4" s="305">
        <f>L4/K4*100</f>
        <v>1.8340256456564958</v>
      </c>
      <c r="N4" s="78">
        <f>Margins!B4</f>
        <v>50</v>
      </c>
      <c r="O4" s="25">
        <f>D4*N4</f>
        <v>50</v>
      </c>
      <c r="P4" s="25">
        <f>F4*N4</f>
        <v>0</v>
      </c>
    </row>
    <row r="5" spans="1:18" ht="14.25" thickBot="1">
      <c r="A5" s="322" t="s">
        <v>74</v>
      </c>
      <c r="B5" s="172">
        <v>259</v>
      </c>
      <c r="C5" s="302">
        <v>-0.34</v>
      </c>
      <c r="D5" s="172">
        <v>0</v>
      </c>
      <c r="E5" s="302">
        <v>0</v>
      </c>
      <c r="F5" s="172">
        <v>0</v>
      </c>
      <c r="G5" s="302">
        <v>0</v>
      </c>
      <c r="H5" s="172">
        <v>259</v>
      </c>
      <c r="I5" s="303">
        <v>-0.34</v>
      </c>
      <c r="J5" s="264">
        <v>5257.55</v>
      </c>
      <c r="K5" s="69">
        <v>5297.65</v>
      </c>
      <c r="L5" s="135">
        <f aca="true" t="shared" si="0" ref="L5:L68">J5-K5</f>
        <v>-40.099999999999454</v>
      </c>
      <c r="M5" s="306">
        <f aca="true" t="shared" si="1" ref="M5:M68">L5/K5*100</f>
        <v>-0.7569393976574417</v>
      </c>
      <c r="N5" s="78">
        <f>Margins!B5</f>
        <v>50</v>
      </c>
      <c r="O5" s="25">
        <f aca="true" t="shared" si="2" ref="O5:O68">D5*N5</f>
        <v>0</v>
      </c>
      <c r="P5" s="25">
        <f aca="true" t="shared" si="3" ref="P5:P68">F5*N5</f>
        <v>0</v>
      </c>
      <c r="R5" s="25"/>
    </row>
    <row r="6" spans="1:16" ht="13.5">
      <c r="A6" s="322" t="s">
        <v>9</v>
      </c>
      <c r="B6" s="172">
        <v>600828</v>
      </c>
      <c r="C6" s="302">
        <v>0.19</v>
      </c>
      <c r="D6" s="172">
        <v>113011</v>
      </c>
      <c r="E6" s="302">
        <v>0.3</v>
      </c>
      <c r="F6" s="172">
        <v>92773</v>
      </c>
      <c r="G6" s="302">
        <v>0.35</v>
      </c>
      <c r="H6" s="172">
        <v>806612</v>
      </c>
      <c r="I6" s="303">
        <v>0.22</v>
      </c>
      <c r="J6" s="263">
        <v>4079.3</v>
      </c>
      <c r="K6" s="69">
        <v>4077</v>
      </c>
      <c r="L6" s="135">
        <f t="shared" si="0"/>
        <v>2.300000000000182</v>
      </c>
      <c r="M6" s="306">
        <f t="shared" si="1"/>
        <v>0.05641402992396816</v>
      </c>
      <c r="N6" s="78">
        <f>Margins!B6</f>
        <v>50</v>
      </c>
      <c r="O6" s="25">
        <f t="shared" si="2"/>
        <v>5650550</v>
      </c>
      <c r="P6" s="25">
        <f t="shared" si="3"/>
        <v>4638650</v>
      </c>
    </row>
    <row r="7" spans="1:16" ht="13.5">
      <c r="A7" s="193" t="s">
        <v>279</v>
      </c>
      <c r="B7" s="172">
        <v>1682</v>
      </c>
      <c r="C7" s="302">
        <v>0.45</v>
      </c>
      <c r="D7" s="172">
        <v>0</v>
      </c>
      <c r="E7" s="302">
        <v>0</v>
      </c>
      <c r="F7" s="172">
        <v>0</v>
      </c>
      <c r="G7" s="302">
        <v>0</v>
      </c>
      <c r="H7" s="172">
        <v>1682</v>
      </c>
      <c r="I7" s="303">
        <v>0.45</v>
      </c>
      <c r="J7" s="264">
        <v>2408</v>
      </c>
      <c r="K7" s="69">
        <v>2442.6</v>
      </c>
      <c r="L7" s="135">
        <f t="shared" si="0"/>
        <v>-34.59999999999991</v>
      </c>
      <c r="M7" s="306">
        <f t="shared" si="1"/>
        <v>-1.4165233767297105</v>
      </c>
      <c r="N7" s="78">
        <f>Margins!B7</f>
        <v>200</v>
      </c>
      <c r="O7" s="25">
        <f t="shared" si="2"/>
        <v>0</v>
      </c>
      <c r="P7" s="25">
        <f t="shared" si="3"/>
        <v>0</v>
      </c>
    </row>
    <row r="8" spans="1:18" ht="13.5">
      <c r="A8" s="193" t="s">
        <v>134</v>
      </c>
      <c r="B8" s="172">
        <v>1028</v>
      </c>
      <c r="C8" s="302">
        <v>-0.44</v>
      </c>
      <c r="D8" s="172">
        <v>0</v>
      </c>
      <c r="E8" s="302">
        <v>0</v>
      </c>
      <c r="F8" s="172">
        <v>0</v>
      </c>
      <c r="G8" s="302">
        <v>0</v>
      </c>
      <c r="H8" s="172">
        <v>1028</v>
      </c>
      <c r="I8" s="303">
        <v>-0.44</v>
      </c>
      <c r="J8" s="264">
        <v>4182.35</v>
      </c>
      <c r="K8" s="69">
        <v>4202.9</v>
      </c>
      <c r="L8" s="135">
        <f t="shared" si="0"/>
        <v>-20.549999999999272</v>
      </c>
      <c r="M8" s="306">
        <f t="shared" si="1"/>
        <v>-0.4889481072592561</v>
      </c>
      <c r="N8" s="78">
        <f>Margins!B8</f>
        <v>100</v>
      </c>
      <c r="O8" s="25">
        <f t="shared" si="2"/>
        <v>0</v>
      </c>
      <c r="P8" s="25">
        <f t="shared" si="3"/>
        <v>0</v>
      </c>
      <c r="R8" s="307"/>
    </row>
    <row r="9" spans="1:18" ht="13.5">
      <c r="A9" s="193" t="s">
        <v>0</v>
      </c>
      <c r="B9" s="172">
        <v>5055</v>
      </c>
      <c r="C9" s="302">
        <v>-0.62</v>
      </c>
      <c r="D9" s="172">
        <v>84</v>
      </c>
      <c r="E9" s="302">
        <v>-0.8</v>
      </c>
      <c r="F9" s="172">
        <v>17</v>
      </c>
      <c r="G9" s="302">
        <v>-0.69</v>
      </c>
      <c r="H9" s="172">
        <v>5156</v>
      </c>
      <c r="I9" s="303">
        <v>-0.63</v>
      </c>
      <c r="J9" s="264">
        <v>874.5</v>
      </c>
      <c r="K9" s="69">
        <v>886.05</v>
      </c>
      <c r="L9" s="135">
        <f t="shared" si="0"/>
        <v>-11.549999999999955</v>
      </c>
      <c r="M9" s="306">
        <f t="shared" si="1"/>
        <v>-1.30353817504655</v>
      </c>
      <c r="N9" s="78">
        <f>Margins!B9</f>
        <v>375</v>
      </c>
      <c r="O9" s="25">
        <f t="shared" si="2"/>
        <v>31500</v>
      </c>
      <c r="P9" s="25">
        <f t="shared" si="3"/>
        <v>6375</v>
      </c>
      <c r="R9" s="307"/>
    </row>
    <row r="10" spans="1:18" ht="13.5">
      <c r="A10" s="193" t="s">
        <v>135</v>
      </c>
      <c r="B10" s="316">
        <v>283</v>
      </c>
      <c r="C10" s="324">
        <v>1.19</v>
      </c>
      <c r="D10" s="172">
        <v>22</v>
      </c>
      <c r="E10" s="302">
        <v>0.22</v>
      </c>
      <c r="F10" s="172">
        <v>0</v>
      </c>
      <c r="G10" s="302">
        <v>0</v>
      </c>
      <c r="H10" s="172">
        <v>305</v>
      </c>
      <c r="I10" s="303">
        <v>1.07</v>
      </c>
      <c r="J10" s="264">
        <v>76.45</v>
      </c>
      <c r="K10" s="69">
        <v>77.1</v>
      </c>
      <c r="L10" s="135">
        <f t="shared" si="0"/>
        <v>-0.6499999999999915</v>
      </c>
      <c r="M10" s="306">
        <f t="shared" si="1"/>
        <v>-0.8430609597924663</v>
      </c>
      <c r="N10" s="78">
        <f>Margins!B10</f>
        <v>2450</v>
      </c>
      <c r="O10" s="25">
        <f t="shared" si="2"/>
        <v>53900</v>
      </c>
      <c r="P10" s="25">
        <f t="shared" si="3"/>
        <v>0</v>
      </c>
      <c r="R10" s="25"/>
    </row>
    <row r="11" spans="1:18" ht="13.5">
      <c r="A11" s="193" t="s">
        <v>174</v>
      </c>
      <c r="B11" s="172">
        <v>434</v>
      </c>
      <c r="C11" s="302">
        <v>-0.78</v>
      </c>
      <c r="D11" s="172">
        <v>32</v>
      </c>
      <c r="E11" s="302">
        <v>-0.78</v>
      </c>
      <c r="F11" s="172">
        <v>0</v>
      </c>
      <c r="G11" s="302">
        <v>-1</v>
      </c>
      <c r="H11" s="172">
        <v>466</v>
      </c>
      <c r="I11" s="303">
        <v>-0.78</v>
      </c>
      <c r="J11" s="264">
        <v>64.85</v>
      </c>
      <c r="K11" s="69">
        <v>64.7</v>
      </c>
      <c r="L11" s="135">
        <f t="shared" si="0"/>
        <v>0.14999999999999147</v>
      </c>
      <c r="M11" s="306">
        <f t="shared" si="1"/>
        <v>0.23183925811436085</v>
      </c>
      <c r="N11" s="78">
        <f>Margins!B11</f>
        <v>3350</v>
      </c>
      <c r="O11" s="25">
        <f t="shared" si="2"/>
        <v>107200</v>
      </c>
      <c r="P11" s="25">
        <f t="shared" si="3"/>
        <v>0</v>
      </c>
      <c r="R11" s="307"/>
    </row>
    <row r="12" spans="1:16" ht="13.5">
      <c r="A12" s="193" t="s">
        <v>280</v>
      </c>
      <c r="B12" s="172">
        <v>108</v>
      </c>
      <c r="C12" s="302">
        <v>-0.59</v>
      </c>
      <c r="D12" s="172">
        <v>0</v>
      </c>
      <c r="E12" s="302">
        <v>0</v>
      </c>
      <c r="F12" s="172">
        <v>0</v>
      </c>
      <c r="G12" s="302">
        <v>0</v>
      </c>
      <c r="H12" s="172">
        <v>108</v>
      </c>
      <c r="I12" s="303">
        <v>-0.59</v>
      </c>
      <c r="J12" s="264">
        <v>385</v>
      </c>
      <c r="K12" s="69">
        <v>387</v>
      </c>
      <c r="L12" s="135">
        <f t="shared" si="0"/>
        <v>-2</v>
      </c>
      <c r="M12" s="306">
        <f t="shared" si="1"/>
        <v>-0.516795865633075</v>
      </c>
      <c r="N12" s="78">
        <f>Margins!B12</f>
        <v>600</v>
      </c>
      <c r="O12" s="25">
        <f t="shared" si="2"/>
        <v>0</v>
      </c>
      <c r="P12" s="25">
        <f t="shared" si="3"/>
        <v>0</v>
      </c>
    </row>
    <row r="13" spans="1:16" ht="13.5">
      <c r="A13" s="193" t="s">
        <v>75</v>
      </c>
      <c r="B13" s="172">
        <v>216</v>
      </c>
      <c r="C13" s="302">
        <v>2.22</v>
      </c>
      <c r="D13" s="172">
        <v>3</v>
      </c>
      <c r="E13" s="302">
        <v>0</v>
      </c>
      <c r="F13" s="172">
        <v>0</v>
      </c>
      <c r="G13" s="302">
        <v>0</v>
      </c>
      <c r="H13" s="172">
        <v>219</v>
      </c>
      <c r="I13" s="303">
        <v>2.27</v>
      </c>
      <c r="J13" s="264">
        <v>82.1</v>
      </c>
      <c r="K13" s="69">
        <v>80.75</v>
      </c>
      <c r="L13" s="135">
        <f t="shared" si="0"/>
        <v>1.3499999999999943</v>
      </c>
      <c r="M13" s="306">
        <f t="shared" si="1"/>
        <v>1.67182662538699</v>
      </c>
      <c r="N13" s="78">
        <f>Margins!B13</f>
        <v>2300</v>
      </c>
      <c r="O13" s="25">
        <f t="shared" si="2"/>
        <v>6900</v>
      </c>
      <c r="P13" s="25">
        <f t="shared" si="3"/>
        <v>0</v>
      </c>
    </row>
    <row r="14" spans="1:18" ht="13.5">
      <c r="A14" s="193" t="s">
        <v>88</v>
      </c>
      <c r="B14" s="316">
        <v>174</v>
      </c>
      <c r="C14" s="324">
        <v>-0.46</v>
      </c>
      <c r="D14" s="172">
        <v>16</v>
      </c>
      <c r="E14" s="302">
        <v>-0.36</v>
      </c>
      <c r="F14" s="172">
        <v>2</v>
      </c>
      <c r="G14" s="302">
        <v>0</v>
      </c>
      <c r="H14" s="172">
        <v>192</v>
      </c>
      <c r="I14" s="303">
        <v>-0.45</v>
      </c>
      <c r="J14" s="264">
        <v>45.1</v>
      </c>
      <c r="K14" s="69">
        <v>45.15</v>
      </c>
      <c r="L14" s="135">
        <f t="shared" si="0"/>
        <v>-0.04999999999999716</v>
      </c>
      <c r="M14" s="306">
        <f t="shared" si="1"/>
        <v>-0.1107419712070812</v>
      </c>
      <c r="N14" s="78">
        <f>Margins!B14</f>
        <v>4300</v>
      </c>
      <c r="O14" s="25">
        <f t="shared" si="2"/>
        <v>68800</v>
      </c>
      <c r="P14" s="25">
        <f t="shared" si="3"/>
        <v>8600</v>
      </c>
      <c r="R14" s="25"/>
    </row>
    <row r="15" spans="1:16" ht="13.5">
      <c r="A15" s="193" t="s">
        <v>136</v>
      </c>
      <c r="B15" s="172">
        <v>1652</v>
      </c>
      <c r="C15" s="302">
        <v>0.5</v>
      </c>
      <c r="D15" s="172">
        <v>308</v>
      </c>
      <c r="E15" s="302">
        <v>0.31</v>
      </c>
      <c r="F15" s="172">
        <v>65</v>
      </c>
      <c r="G15" s="302">
        <v>0.44</v>
      </c>
      <c r="H15" s="172">
        <v>2025</v>
      </c>
      <c r="I15" s="303">
        <v>0.46</v>
      </c>
      <c r="J15" s="264">
        <v>37.45</v>
      </c>
      <c r="K15" s="69">
        <v>38.15</v>
      </c>
      <c r="L15" s="135">
        <f t="shared" si="0"/>
        <v>-0.6999999999999957</v>
      </c>
      <c r="M15" s="306">
        <f t="shared" si="1"/>
        <v>-1.83486238532109</v>
      </c>
      <c r="N15" s="78">
        <f>Margins!B15</f>
        <v>4775</v>
      </c>
      <c r="O15" s="25">
        <f t="shared" si="2"/>
        <v>1470700</v>
      </c>
      <c r="P15" s="25">
        <f t="shared" si="3"/>
        <v>310375</v>
      </c>
    </row>
    <row r="16" spans="1:16" ht="13.5">
      <c r="A16" s="193" t="s">
        <v>157</v>
      </c>
      <c r="B16" s="172">
        <v>158</v>
      </c>
      <c r="C16" s="302">
        <v>-0.68</v>
      </c>
      <c r="D16" s="172">
        <v>0</v>
      </c>
      <c r="E16" s="302">
        <v>0</v>
      </c>
      <c r="F16" s="172">
        <v>0</v>
      </c>
      <c r="G16" s="302">
        <v>0</v>
      </c>
      <c r="H16" s="172">
        <v>158</v>
      </c>
      <c r="I16" s="303">
        <v>-0.68</v>
      </c>
      <c r="J16" s="264">
        <v>680.3</v>
      </c>
      <c r="K16" s="69">
        <v>683.65</v>
      </c>
      <c r="L16" s="135">
        <f t="shared" si="0"/>
        <v>-3.3500000000000227</v>
      </c>
      <c r="M16" s="306">
        <f t="shared" si="1"/>
        <v>-0.4900168214729793</v>
      </c>
      <c r="N16" s="78">
        <f>Margins!B16</f>
        <v>350</v>
      </c>
      <c r="O16" s="25">
        <f t="shared" si="2"/>
        <v>0</v>
      </c>
      <c r="P16" s="25">
        <f t="shared" si="3"/>
        <v>0</v>
      </c>
    </row>
    <row r="17" spans="1:16" ht="13.5">
      <c r="A17" s="193" t="s">
        <v>193</v>
      </c>
      <c r="B17" s="172">
        <v>4517</v>
      </c>
      <c r="C17" s="302">
        <v>1.16</v>
      </c>
      <c r="D17" s="172">
        <v>48</v>
      </c>
      <c r="E17" s="302">
        <v>1.4</v>
      </c>
      <c r="F17" s="172">
        <v>1</v>
      </c>
      <c r="G17" s="302">
        <v>0</v>
      </c>
      <c r="H17" s="172">
        <v>4566</v>
      </c>
      <c r="I17" s="303">
        <v>1.16</v>
      </c>
      <c r="J17" s="264">
        <v>2564.2</v>
      </c>
      <c r="K17" s="69">
        <v>2534.2</v>
      </c>
      <c r="L17" s="135">
        <f t="shared" si="0"/>
        <v>30</v>
      </c>
      <c r="M17" s="306">
        <f t="shared" si="1"/>
        <v>1.1838055402099283</v>
      </c>
      <c r="N17" s="78">
        <f>Margins!B17</f>
        <v>100</v>
      </c>
      <c r="O17" s="25">
        <f t="shared" si="2"/>
        <v>4800</v>
      </c>
      <c r="P17" s="25">
        <f t="shared" si="3"/>
        <v>100</v>
      </c>
    </row>
    <row r="18" spans="1:16" ht="13.5">
      <c r="A18" s="193" t="s">
        <v>281</v>
      </c>
      <c r="B18" s="172">
        <v>2683</v>
      </c>
      <c r="C18" s="302">
        <v>0.01</v>
      </c>
      <c r="D18" s="172">
        <v>75</v>
      </c>
      <c r="E18" s="302">
        <v>-0.34</v>
      </c>
      <c r="F18" s="172">
        <v>11</v>
      </c>
      <c r="G18" s="302">
        <v>-0.08</v>
      </c>
      <c r="H18" s="172">
        <v>2769</v>
      </c>
      <c r="I18" s="303">
        <v>-0.01</v>
      </c>
      <c r="J18" s="264">
        <v>160.85</v>
      </c>
      <c r="K18" s="69">
        <v>158.75</v>
      </c>
      <c r="L18" s="135">
        <f t="shared" si="0"/>
        <v>2.0999999999999943</v>
      </c>
      <c r="M18" s="306">
        <f t="shared" si="1"/>
        <v>1.3228346456692879</v>
      </c>
      <c r="N18" s="78">
        <f>Margins!B18</f>
        <v>1900</v>
      </c>
      <c r="O18" s="25">
        <f t="shared" si="2"/>
        <v>142500</v>
      </c>
      <c r="P18" s="25">
        <f t="shared" si="3"/>
        <v>20900</v>
      </c>
    </row>
    <row r="19" spans="1:18" s="296" customFormat="1" ht="13.5">
      <c r="A19" s="193" t="s">
        <v>282</v>
      </c>
      <c r="B19" s="172">
        <v>914</v>
      </c>
      <c r="C19" s="302">
        <v>-0.1</v>
      </c>
      <c r="D19" s="172">
        <v>56</v>
      </c>
      <c r="E19" s="302">
        <v>-0.1</v>
      </c>
      <c r="F19" s="172">
        <v>7</v>
      </c>
      <c r="G19" s="302">
        <v>-0.46</v>
      </c>
      <c r="H19" s="172">
        <v>977</v>
      </c>
      <c r="I19" s="303">
        <v>-0.1</v>
      </c>
      <c r="J19" s="264">
        <v>63.25</v>
      </c>
      <c r="K19" s="69">
        <v>63.1</v>
      </c>
      <c r="L19" s="135">
        <f t="shared" si="0"/>
        <v>0.14999999999999858</v>
      </c>
      <c r="M19" s="306">
        <f t="shared" si="1"/>
        <v>0.23771790808240661</v>
      </c>
      <c r="N19" s="78">
        <f>Margins!B19</f>
        <v>4800</v>
      </c>
      <c r="O19" s="25">
        <f t="shared" si="2"/>
        <v>268800</v>
      </c>
      <c r="P19" s="25">
        <f t="shared" si="3"/>
        <v>33600</v>
      </c>
      <c r="R19" s="14"/>
    </row>
    <row r="20" spans="1:18" s="296" customFormat="1" ht="13.5">
      <c r="A20" s="193" t="s">
        <v>76</v>
      </c>
      <c r="B20" s="172">
        <v>743</v>
      </c>
      <c r="C20" s="302">
        <v>0.32</v>
      </c>
      <c r="D20" s="172">
        <v>8</v>
      </c>
      <c r="E20" s="302">
        <v>1.67</v>
      </c>
      <c r="F20" s="172">
        <v>0</v>
      </c>
      <c r="G20" s="302">
        <v>0</v>
      </c>
      <c r="H20" s="172">
        <v>751</v>
      </c>
      <c r="I20" s="303">
        <v>0.33</v>
      </c>
      <c r="J20" s="264">
        <v>243.6</v>
      </c>
      <c r="K20" s="69">
        <v>237.35</v>
      </c>
      <c r="L20" s="135">
        <f t="shared" si="0"/>
        <v>6.25</v>
      </c>
      <c r="M20" s="306">
        <f t="shared" si="1"/>
        <v>2.6332420476090164</v>
      </c>
      <c r="N20" s="78">
        <f>Margins!B20</f>
        <v>1400</v>
      </c>
      <c r="O20" s="25">
        <f t="shared" si="2"/>
        <v>11200</v>
      </c>
      <c r="P20" s="25">
        <f t="shared" si="3"/>
        <v>0</v>
      </c>
      <c r="R20" s="14"/>
    </row>
    <row r="21" spans="1:16" ht="13.5">
      <c r="A21" s="193" t="s">
        <v>77</v>
      </c>
      <c r="B21" s="172">
        <v>4593</v>
      </c>
      <c r="C21" s="302">
        <v>0.97</v>
      </c>
      <c r="D21" s="172">
        <v>98</v>
      </c>
      <c r="E21" s="302">
        <v>1.45</v>
      </c>
      <c r="F21" s="172">
        <v>28</v>
      </c>
      <c r="G21" s="302">
        <v>4.6</v>
      </c>
      <c r="H21" s="172">
        <v>4719</v>
      </c>
      <c r="I21" s="303">
        <v>0.99</v>
      </c>
      <c r="J21" s="264">
        <v>194.05</v>
      </c>
      <c r="K21" s="69">
        <v>188.6</v>
      </c>
      <c r="L21" s="135">
        <f t="shared" si="0"/>
        <v>5.450000000000017</v>
      </c>
      <c r="M21" s="306">
        <f t="shared" si="1"/>
        <v>2.889713679745502</v>
      </c>
      <c r="N21" s="78">
        <f>Margins!B21</f>
        <v>1900</v>
      </c>
      <c r="O21" s="25">
        <f t="shared" si="2"/>
        <v>186200</v>
      </c>
      <c r="P21" s="25">
        <f t="shared" si="3"/>
        <v>53200</v>
      </c>
    </row>
    <row r="22" spans="1:18" ht="13.5">
      <c r="A22" s="193" t="s">
        <v>283</v>
      </c>
      <c r="B22" s="316">
        <v>590</v>
      </c>
      <c r="C22" s="324">
        <v>-0.26</v>
      </c>
      <c r="D22" s="172">
        <v>0</v>
      </c>
      <c r="E22" s="302">
        <v>0</v>
      </c>
      <c r="F22" s="172">
        <v>45</v>
      </c>
      <c r="G22" s="302">
        <v>0</v>
      </c>
      <c r="H22" s="172">
        <v>635</v>
      </c>
      <c r="I22" s="303">
        <v>-0.2</v>
      </c>
      <c r="J22" s="264">
        <v>161</v>
      </c>
      <c r="K22" s="69">
        <v>160.5</v>
      </c>
      <c r="L22" s="135">
        <f t="shared" si="0"/>
        <v>0.5</v>
      </c>
      <c r="M22" s="306">
        <f t="shared" si="1"/>
        <v>0.3115264797507788</v>
      </c>
      <c r="N22" s="78">
        <f>Margins!B22</f>
        <v>1050</v>
      </c>
      <c r="O22" s="25">
        <f t="shared" si="2"/>
        <v>0</v>
      </c>
      <c r="P22" s="25">
        <f t="shared" si="3"/>
        <v>47250</v>
      </c>
      <c r="R22" s="25"/>
    </row>
    <row r="23" spans="1:18" ht="13.5">
      <c r="A23" s="193" t="s">
        <v>34</v>
      </c>
      <c r="B23" s="316">
        <v>967</v>
      </c>
      <c r="C23" s="324">
        <v>-0.02</v>
      </c>
      <c r="D23" s="172">
        <v>0</v>
      </c>
      <c r="E23" s="302">
        <v>0</v>
      </c>
      <c r="F23" s="172">
        <v>0</v>
      </c>
      <c r="G23" s="302">
        <v>0</v>
      </c>
      <c r="H23" s="172">
        <v>967</v>
      </c>
      <c r="I23" s="303">
        <v>-0.02</v>
      </c>
      <c r="J23" s="264">
        <v>1654.4</v>
      </c>
      <c r="K23" s="69">
        <v>1674.95</v>
      </c>
      <c r="L23" s="135">
        <f t="shared" si="0"/>
        <v>-20.549999999999955</v>
      </c>
      <c r="M23" s="306">
        <f t="shared" si="1"/>
        <v>-1.2269022955909104</v>
      </c>
      <c r="N23" s="78">
        <f>Margins!B23</f>
        <v>275</v>
      </c>
      <c r="O23" s="25">
        <f t="shared" si="2"/>
        <v>0</v>
      </c>
      <c r="P23" s="25">
        <f t="shared" si="3"/>
        <v>0</v>
      </c>
      <c r="R23" s="25"/>
    </row>
    <row r="24" spans="1:16" ht="13.5">
      <c r="A24" s="193" t="s">
        <v>284</v>
      </c>
      <c r="B24" s="172">
        <v>342</v>
      </c>
      <c r="C24" s="302">
        <v>-0.16</v>
      </c>
      <c r="D24" s="172">
        <v>0</v>
      </c>
      <c r="E24" s="302">
        <v>0</v>
      </c>
      <c r="F24" s="172">
        <v>0</v>
      </c>
      <c r="G24" s="302">
        <v>0</v>
      </c>
      <c r="H24" s="172">
        <v>342</v>
      </c>
      <c r="I24" s="303">
        <v>-0.16</v>
      </c>
      <c r="J24" s="264">
        <v>963.4</v>
      </c>
      <c r="K24" s="69">
        <v>965.55</v>
      </c>
      <c r="L24" s="135">
        <f t="shared" si="0"/>
        <v>-2.1499999999999773</v>
      </c>
      <c r="M24" s="306">
        <f t="shared" si="1"/>
        <v>-0.22267101651908006</v>
      </c>
      <c r="N24" s="78">
        <f>Margins!B24</f>
        <v>250</v>
      </c>
      <c r="O24" s="25">
        <f t="shared" si="2"/>
        <v>0</v>
      </c>
      <c r="P24" s="25">
        <f t="shared" si="3"/>
        <v>0</v>
      </c>
    </row>
    <row r="25" spans="1:16" ht="13.5">
      <c r="A25" s="193" t="s">
        <v>137</v>
      </c>
      <c r="B25" s="172">
        <v>1578</v>
      </c>
      <c r="C25" s="302">
        <v>0.14</v>
      </c>
      <c r="D25" s="172">
        <v>7</v>
      </c>
      <c r="E25" s="302">
        <v>-0.5</v>
      </c>
      <c r="F25" s="172">
        <v>0</v>
      </c>
      <c r="G25" s="302">
        <v>0</v>
      </c>
      <c r="H25" s="172">
        <v>1585</v>
      </c>
      <c r="I25" s="303">
        <v>0.14</v>
      </c>
      <c r="J25" s="264">
        <v>342.85</v>
      </c>
      <c r="K25" s="69">
        <v>337.5</v>
      </c>
      <c r="L25" s="135">
        <f t="shared" si="0"/>
        <v>5.350000000000023</v>
      </c>
      <c r="M25" s="306">
        <f t="shared" si="1"/>
        <v>1.585185185185192</v>
      </c>
      <c r="N25" s="78">
        <f>Margins!B25</f>
        <v>1000</v>
      </c>
      <c r="O25" s="25">
        <f t="shared" si="2"/>
        <v>7000</v>
      </c>
      <c r="P25" s="25">
        <f t="shared" si="3"/>
        <v>0</v>
      </c>
    </row>
    <row r="26" spans="1:16" ht="13.5">
      <c r="A26" s="193" t="s">
        <v>232</v>
      </c>
      <c r="B26" s="172">
        <v>13031</v>
      </c>
      <c r="C26" s="302">
        <v>0.47</v>
      </c>
      <c r="D26" s="172">
        <v>215</v>
      </c>
      <c r="E26" s="302">
        <v>0.97</v>
      </c>
      <c r="F26" s="172">
        <v>19</v>
      </c>
      <c r="G26" s="302">
        <v>1.71</v>
      </c>
      <c r="H26" s="172">
        <v>13265</v>
      </c>
      <c r="I26" s="303">
        <v>0.47</v>
      </c>
      <c r="J26" s="264">
        <v>825.6</v>
      </c>
      <c r="K26" s="69">
        <v>815.15</v>
      </c>
      <c r="L26" s="135">
        <f t="shared" si="0"/>
        <v>10.450000000000045</v>
      </c>
      <c r="M26" s="306">
        <f t="shared" si="1"/>
        <v>1.281972643071833</v>
      </c>
      <c r="N26" s="78">
        <f>Margins!B26</f>
        <v>500</v>
      </c>
      <c r="O26" s="25">
        <f t="shared" si="2"/>
        <v>107500</v>
      </c>
      <c r="P26" s="25">
        <f t="shared" si="3"/>
        <v>9500</v>
      </c>
    </row>
    <row r="27" spans="1:18" ht="13.5">
      <c r="A27" s="193" t="s">
        <v>1</v>
      </c>
      <c r="B27" s="316">
        <v>3654</v>
      </c>
      <c r="C27" s="324">
        <v>-0.08</v>
      </c>
      <c r="D27" s="172">
        <v>56</v>
      </c>
      <c r="E27" s="302">
        <v>2.29</v>
      </c>
      <c r="F27" s="172">
        <v>3</v>
      </c>
      <c r="G27" s="302">
        <v>2</v>
      </c>
      <c r="H27" s="172">
        <v>3713</v>
      </c>
      <c r="I27" s="303">
        <v>-0.07</v>
      </c>
      <c r="J27" s="264">
        <v>2449.1</v>
      </c>
      <c r="K27" s="69">
        <v>2472.1</v>
      </c>
      <c r="L27" s="135">
        <f t="shared" si="0"/>
        <v>-23</v>
      </c>
      <c r="M27" s="306">
        <f t="shared" si="1"/>
        <v>-0.9303830751183205</v>
      </c>
      <c r="N27" s="78">
        <f>Margins!B27</f>
        <v>150</v>
      </c>
      <c r="O27" s="25">
        <f t="shared" si="2"/>
        <v>8400</v>
      </c>
      <c r="P27" s="25">
        <f t="shared" si="3"/>
        <v>450</v>
      </c>
      <c r="R27" s="25"/>
    </row>
    <row r="28" spans="1:18" ht="13.5">
      <c r="A28" s="193" t="s">
        <v>158</v>
      </c>
      <c r="B28" s="316">
        <v>83</v>
      </c>
      <c r="C28" s="324">
        <v>-0.47</v>
      </c>
      <c r="D28" s="172">
        <v>4</v>
      </c>
      <c r="E28" s="302">
        <v>-0.43</v>
      </c>
      <c r="F28" s="172">
        <v>0</v>
      </c>
      <c r="G28" s="302">
        <v>0</v>
      </c>
      <c r="H28" s="172">
        <v>87</v>
      </c>
      <c r="I28" s="303">
        <v>-0.47</v>
      </c>
      <c r="J28" s="264">
        <v>114.65</v>
      </c>
      <c r="K28" s="69">
        <v>115.55</v>
      </c>
      <c r="L28" s="135">
        <f t="shared" si="0"/>
        <v>-0.8999999999999915</v>
      </c>
      <c r="M28" s="306">
        <f t="shared" si="1"/>
        <v>-0.7788836001730779</v>
      </c>
      <c r="N28" s="78">
        <f>Margins!B28</f>
        <v>1900</v>
      </c>
      <c r="O28" s="25">
        <f t="shared" si="2"/>
        <v>7600</v>
      </c>
      <c r="P28" s="25">
        <f t="shared" si="3"/>
        <v>0</v>
      </c>
      <c r="R28" s="25"/>
    </row>
    <row r="29" spans="1:16" ht="13.5">
      <c r="A29" s="193" t="s">
        <v>285</v>
      </c>
      <c r="B29" s="172">
        <v>1431</v>
      </c>
      <c r="C29" s="302">
        <v>0.47</v>
      </c>
      <c r="D29" s="172">
        <v>0</v>
      </c>
      <c r="E29" s="302">
        <v>0</v>
      </c>
      <c r="F29" s="172">
        <v>0</v>
      </c>
      <c r="G29" s="302">
        <v>0</v>
      </c>
      <c r="H29" s="172">
        <v>1431</v>
      </c>
      <c r="I29" s="303">
        <v>0.47</v>
      </c>
      <c r="J29" s="264">
        <v>560.65</v>
      </c>
      <c r="K29" s="69">
        <v>546.6</v>
      </c>
      <c r="L29" s="135">
        <f t="shared" si="0"/>
        <v>14.049999999999955</v>
      </c>
      <c r="M29" s="306">
        <f t="shared" si="1"/>
        <v>2.570435418953523</v>
      </c>
      <c r="N29" s="78">
        <f>Margins!B29</f>
        <v>300</v>
      </c>
      <c r="O29" s="25">
        <f t="shared" si="2"/>
        <v>0</v>
      </c>
      <c r="P29" s="25">
        <f t="shared" si="3"/>
        <v>0</v>
      </c>
    </row>
    <row r="30" spans="1:16" ht="13.5">
      <c r="A30" s="193" t="s">
        <v>159</v>
      </c>
      <c r="B30" s="172">
        <v>267</v>
      </c>
      <c r="C30" s="302">
        <v>-0.58</v>
      </c>
      <c r="D30" s="172">
        <v>6</v>
      </c>
      <c r="E30" s="302">
        <v>-0.82</v>
      </c>
      <c r="F30" s="172">
        <v>3</v>
      </c>
      <c r="G30" s="302">
        <v>-0.5</v>
      </c>
      <c r="H30" s="172">
        <v>276</v>
      </c>
      <c r="I30" s="303">
        <v>-0.59</v>
      </c>
      <c r="J30" s="264">
        <v>49.65</v>
      </c>
      <c r="K30" s="69">
        <v>49.25</v>
      </c>
      <c r="L30" s="135">
        <f t="shared" si="0"/>
        <v>0.3999999999999986</v>
      </c>
      <c r="M30" s="306">
        <f t="shared" si="1"/>
        <v>0.8121827411167484</v>
      </c>
      <c r="N30" s="78">
        <f>Margins!B30</f>
        <v>4500</v>
      </c>
      <c r="O30" s="25">
        <f t="shared" si="2"/>
        <v>27000</v>
      </c>
      <c r="P30" s="25">
        <f t="shared" si="3"/>
        <v>13500</v>
      </c>
    </row>
    <row r="31" spans="1:18" ht="13.5">
      <c r="A31" s="193" t="s">
        <v>2</v>
      </c>
      <c r="B31" s="316">
        <v>704</v>
      </c>
      <c r="C31" s="324">
        <v>-0.23</v>
      </c>
      <c r="D31" s="172">
        <v>103</v>
      </c>
      <c r="E31" s="302">
        <v>102</v>
      </c>
      <c r="F31" s="172">
        <v>0</v>
      </c>
      <c r="G31" s="302">
        <v>0</v>
      </c>
      <c r="H31" s="172">
        <v>807</v>
      </c>
      <c r="I31" s="303">
        <v>-0.12</v>
      </c>
      <c r="J31" s="264">
        <v>350.55</v>
      </c>
      <c r="K31" s="69">
        <v>342.95</v>
      </c>
      <c r="L31" s="135">
        <f t="shared" si="0"/>
        <v>7.600000000000023</v>
      </c>
      <c r="M31" s="306">
        <f t="shared" si="1"/>
        <v>2.216066481994466</v>
      </c>
      <c r="N31" s="78">
        <f>Margins!B31</f>
        <v>1100</v>
      </c>
      <c r="O31" s="25">
        <f t="shared" si="2"/>
        <v>113300</v>
      </c>
      <c r="P31" s="25">
        <f t="shared" si="3"/>
        <v>0</v>
      </c>
      <c r="R31" s="25"/>
    </row>
    <row r="32" spans="1:18" ht="13.5">
      <c r="A32" s="193" t="s">
        <v>391</v>
      </c>
      <c r="B32" s="316">
        <v>265</v>
      </c>
      <c r="C32" s="324">
        <v>-0.43</v>
      </c>
      <c r="D32" s="172">
        <v>10</v>
      </c>
      <c r="E32" s="302">
        <v>0.11</v>
      </c>
      <c r="F32" s="172">
        <v>0</v>
      </c>
      <c r="G32" s="302">
        <v>-1</v>
      </c>
      <c r="H32" s="172">
        <v>275</v>
      </c>
      <c r="I32" s="303">
        <v>-0.43</v>
      </c>
      <c r="J32" s="264">
        <v>128.55</v>
      </c>
      <c r="K32" s="69">
        <v>130.2</v>
      </c>
      <c r="L32" s="135">
        <f t="shared" si="0"/>
        <v>-1.6499999999999773</v>
      </c>
      <c r="M32" s="306">
        <f t="shared" si="1"/>
        <v>-1.267281105990766</v>
      </c>
      <c r="N32" s="78">
        <f>Margins!B32</f>
        <v>2500</v>
      </c>
      <c r="O32" s="25">
        <f t="shared" si="2"/>
        <v>25000</v>
      </c>
      <c r="P32" s="25">
        <f t="shared" si="3"/>
        <v>0</v>
      </c>
      <c r="R32" s="25"/>
    </row>
    <row r="33" spans="1:16" ht="13.5">
      <c r="A33" s="193" t="s">
        <v>78</v>
      </c>
      <c r="B33" s="172">
        <v>1158</v>
      </c>
      <c r="C33" s="302">
        <v>1.74</v>
      </c>
      <c r="D33" s="172">
        <v>3</v>
      </c>
      <c r="E33" s="302">
        <v>0</v>
      </c>
      <c r="F33" s="172">
        <v>0</v>
      </c>
      <c r="G33" s="302">
        <v>0</v>
      </c>
      <c r="H33" s="172">
        <v>1161</v>
      </c>
      <c r="I33" s="303">
        <v>1.75</v>
      </c>
      <c r="J33" s="264">
        <v>221.5</v>
      </c>
      <c r="K33" s="69">
        <v>216.5</v>
      </c>
      <c r="L33" s="135">
        <f t="shared" si="0"/>
        <v>5</v>
      </c>
      <c r="M33" s="306">
        <f t="shared" si="1"/>
        <v>2.3094688221709005</v>
      </c>
      <c r="N33" s="78">
        <f>Margins!B33</f>
        <v>1600</v>
      </c>
      <c r="O33" s="25">
        <f t="shared" si="2"/>
        <v>4800</v>
      </c>
      <c r="P33" s="25">
        <f t="shared" si="3"/>
        <v>0</v>
      </c>
    </row>
    <row r="34" spans="1:16" ht="13.5">
      <c r="A34" s="193" t="s">
        <v>138</v>
      </c>
      <c r="B34" s="172">
        <v>11171</v>
      </c>
      <c r="C34" s="302">
        <v>-0.22</v>
      </c>
      <c r="D34" s="172">
        <v>26</v>
      </c>
      <c r="E34" s="302">
        <v>-0.69</v>
      </c>
      <c r="F34" s="172">
        <v>2</v>
      </c>
      <c r="G34" s="302">
        <v>-0.6</v>
      </c>
      <c r="H34" s="172">
        <v>11199</v>
      </c>
      <c r="I34" s="303">
        <v>-0.22</v>
      </c>
      <c r="J34" s="264">
        <v>584.6</v>
      </c>
      <c r="K34" s="69">
        <v>566</v>
      </c>
      <c r="L34" s="135">
        <f t="shared" si="0"/>
        <v>18.600000000000023</v>
      </c>
      <c r="M34" s="306">
        <f t="shared" si="1"/>
        <v>3.286219081272089</v>
      </c>
      <c r="N34" s="78">
        <f>Margins!B34</f>
        <v>425</v>
      </c>
      <c r="O34" s="25">
        <f t="shared" si="2"/>
        <v>11050</v>
      </c>
      <c r="P34" s="25">
        <f t="shared" si="3"/>
        <v>850</v>
      </c>
    </row>
    <row r="35" spans="1:18" ht="13.5">
      <c r="A35" s="193" t="s">
        <v>160</v>
      </c>
      <c r="B35" s="316">
        <v>1780</v>
      </c>
      <c r="C35" s="324">
        <v>0.39</v>
      </c>
      <c r="D35" s="172">
        <v>0</v>
      </c>
      <c r="E35" s="302">
        <v>-1</v>
      </c>
      <c r="F35" s="172">
        <v>0</v>
      </c>
      <c r="G35" s="302">
        <v>0</v>
      </c>
      <c r="H35" s="172">
        <v>1780</v>
      </c>
      <c r="I35" s="303">
        <v>0.38</v>
      </c>
      <c r="J35" s="264">
        <v>360.6</v>
      </c>
      <c r="K35" s="69">
        <v>361.4</v>
      </c>
      <c r="L35" s="135">
        <f t="shared" si="0"/>
        <v>-0.7999999999999545</v>
      </c>
      <c r="M35" s="306">
        <f t="shared" si="1"/>
        <v>-0.22136137244049658</v>
      </c>
      <c r="N35" s="78">
        <f>Margins!B35</f>
        <v>550</v>
      </c>
      <c r="O35" s="25">
        <f t="shared" si="2"/>
        <v>0</v>
      </c>
      <c r="P35" s="25">
        <f t="shared" si="3"/>
        <v>0</v>
      </c>
      <c r="R35" s="25"/>
    </row>
    <row r="36" spans="1:16" ht="13.5">
      <c r="A36" s="193" t="s">
        <v>161</v>
      </c>
      <c r="B36" s="172">
        <v>122</v>
      </c>
      <c r="C36" s="302">
        <v>-0.1</v>
      </c>
      <c r="D36" s="172">
        <v>27</v>
      </c>
      <c r="E36" s="302">
        <v>-0.31</v>
      </c>
      <c r="F36" s="172">
        <v>0</v>
      </c>
      <c r="G36" s="302">
        <v>-1</v>
      </c>
      <c r="H36" s="172">
        <v>149</v>
      </c>
      <c r="I36" s="303">
        <v>-0.15</v>
      </c>
      <c r="J36" s="264">
        <v>34.4</v>
      </c>
      <c r="K36" s="69">
        <v>34.3</v>
      </c>
      <c r="L36" s="135">
        <f t="shared" si="0"/>
        <v>0.10000000000000142</v>
      </c>
      <c r="M36" s="306">
        <f t="shared" si="1"/>
        <v>0.29154518950437736</v>
      </c>
      <c r="N36" s="78">
        <f>Margins!B36</f>
        <v>6900</v>
      </c>
      <c r="O36" s="25">
        <f t="shared" si="2"/>
        <v>186300</v>
      </c>
      <c r="P36" s="25">
        <f t="shared" si="3"/>
        <v>0</v>
      </c>
    </row>
    <row r="37" spans="1:16" ht="13.5">
      <c r="A37" s="193" t="s">
        <v>392</v>
      </c>
      <c r="B37" s="172">
        <v>70</v>
      </c>
      <c r="C37" s="302">
        <v>4.83</v>
      </c>
      <c r="D37" s="172">
        <v>0</v>
      </c>
      <c r="E37" s="302">
        <v>0</v>
      </c>
      <c r="F37" s="172">
        <v>0</v>
      </c>
      <c r="G37" s="302">
        <v>0</v>
      </c>
      <c r="H37" s="172">
        <v>70</v>
      </c>
      <c r="I37" s="303">
        <v>4.83</v>
      </c>
      <c r="J37" s="264">
        <v>216.35</v>
      </c>
      <c r="K37" s="69">
        <v>221</v>
      </c>
      <c r="L37" s="135">
        <f t="shared" si="0"/>
        <v>-4.650000000000006</v>
      </c>
      <c r="M37" s="306">
        <f t="shared" si="1"/>
        <v>-2.104072398190048</v>
      </c>
      <c r="N37" s="78">
        <f>Margins!B37</f>
        <v>1800</v>
      </c>
      <c r="O37" s="25">
        <f t="shared" si="2"/>
        <v>0</v>
      </c>
      <c r="P37" s="25">
        <f t="shared" si="3"/>
        <v>0</v>
      </c>
    </row>
    <row r="38" spans="1:18" ht="13.5">
      <c r="A38" s="193" t="s">
        <v>3</v>
      </c>
      <c r="B38" s="316">
        <v>2508</v>
      </c>
      <c r="C38" s="324">
        <v>0.79</v>
      </c>
      <c r="D38" s="172">
        <v>133</v>
      </c>
      <c r="E38" s="302">
        <v>0.75</v>
      </c>
      <c r="F38" s="172">
        <v>44</v>
      </c>
      <c r="G38" s="302">
        <v>1.75</v>
      </c>
      <c r="H38" s="172">
        <v>2685</v>
      </c>
      <c r="I38" s="303">
        <v>0.8</v>
      </c>
      <c r="J38" s="264">
        <v>207.9</v>
      </c>
      <c r="K38" s="69">
        <v>211.5</v>
      </c>
      <c r="L38" s="135">
        <f t="shared" si="0"/>
        <v>-3.5999999999999943</v>
      </c>
      <c r="M38" s="306">
        <f t="shared" si="1"/>
        <v>-1.7021276595744654</v>
      </c>
      <c r="N38" s="78">
        <f>Margins!B38</f>
        <v>1250</v>
      </c>
      <c r="O38" s="25">
        <f t="shared" si="2"/>
        <v>166250</v>
      </c>
      <c r="P38" s="25">
        <f t="shared" si="3"/>
        <v>55000</v>
      </c>
      <c r="R38" s="25"/>
    </row>
    <row r="39" spans="1:18" ht="13.5">
      <c r="A39" s="193" t="s">
        <v>218</v>
      </c>
      <c r="B39" s="316">
        <v>506</v>
      </c>
      <c r="C39" s="324">
        <v>0.2</v>
      </c>
      <c r="D39" s="172">
        <v>1</v>
      </c>
      <c r="E39" s="302">
        <v>-0.86</v>
      </c>
      <c r="F39" s="172">
        <v>0</v>
      </c>
      <c r="G39" s="302">
        <v>0</v>
      </c>
      <c r="H39" s="172">
        <v>507</v>
      </c>
      <c r="I39" s="303">
        <v>0.18</v>
      </c>
      <c r="J39" s="264">
        <v>373.4</v>
      </c>
      <c r="K39" s="69">
        <v>381.6</v>
      </c>
      <c r="L39" s="135">
        <f t="shared" si="0"/>
        <v>-8.200000000000045</v>
      </c>
      <c r="M39" s="306">
        <f t="shared" si="1"/>
        <v>-2.1488469601677265</v>
      </c>
      <c r="N39" s="78">
        <f>Margins!B39</f>
        <v>1050</v>
      </c>
      <c r="O39" s="25">
        <f t="shared" si="2"/>
        <v>1050</v>
      </c>
      <c r="P39" s="25">
        <f t="shared" si="3"/>
        <v>0</v>
      </c>
      <c r="R39" s="25"/>
    </row>
    <row r="40" spans="1:18" ht="13.5">
      <c r="A40" s="193" t="s">
        <v>162</v>
      </c>
      <c r="B40" s="316">
        <v>161</v>
      </c>
      <c r="C40" s="324">
        <v>-0.06</v>
      </c>
      <c r="D40" s="172">
        <v>0</v>
      </c>
      <c r="E40" s="302">
        <v>0</v>
      </c>
      <c r="F40" s="172">
        <v>0</v>
      </c>
      <c r="G40" s="302">
        <v>0</v>
      </c>
      <c r="H40" s="172">
        <v>161</v>
      </c>
      <c r="I40" s="303">
        <v>-0.06</v>
      </c>
      <c r="J40" s="264">
        <v>317.85</v>
      </c>
      <c r="K40" s="69">
        <v>311.45</v>
      </c>
      <c r="L40" s="135">
        <f t="shared" si="0"/>
        <v>6.400000000000034</v>
      </c>
      <c r="M40" s="306">
        <f t="shared" si="1"/>
        <v>2.054904479049618</v>
      </c>
      <c r="N40" s="78">
        <f>Margins!B40</f>
        <v>1200</v>
      </c>
      <c r="O40" s="25">
        <f t="shared" si="2"/>
        <v>0</v>
      </c>
      <c r="P40" s="25">
        <f t="shared" si="3"/>
        <v>0</v>
      </c>
      <c r="R40" s="25"/>
    </row>
    <row r="41" spans="1:16" ht="13.5">
      <c r="A41" s="193" t="s">
        <v>286</v>
      </c>
      <c r="B41" s="172">
        <v>364</v>
      </c>
      <c r="C41" s="302">
        <v>-0.44</v>
      </c>
      <c r="D41" s="172">
        <v>0</v>
      </c>
      <c r="E41" s="302">
        <v>0</v>
      </c>
      <c r="F41" s="172">
        <v>0</v>
      </c>
      <c r="G41" s="302">
        <v>0</v>
      </c>
      <c r="H41" s="172">
        <v>364</v>
      </c>
      <c r="I41" s="303">
        <v>-0.44</v>
      </c>
      <c r="J41" s="264">
        <v>219.75</v>
      </c>
      <c r="K41" s="69">
        <v>224.35</v>
      </c>
      <c r="L41" s="135">
        <f t="shared" si="0"/>
        <v>-4.599999999999994</v>
      </c>
      <c r="M41" s="306">
        <f t="shared" si="1"/>
        <v>-2.0503677289948716</v>
      </c>
      <c r="N41" s="78">
        <f>Margins!B41</f>
        <v>1000</v>
      </c>
      <c r="O41" s="25">
        <f t="shared" si="2"/>
        <v>0</v>
      </c>
      <c r="P41" s="25">
        <f t="shared" si="3"/>
        <v>0</v>
      </c>
    </row>
    <row r="42" spans="1:16" ht="13.5">
      <c r="A42" s="193" t="s">
        <v>183</v>
      </c>
      <c r="B42" s="172">
        <v>696</v>
      </c>
      <c r="C42" s="302">
        <v>0.29</v>
      </c>
      <c r="D42" s="172">
        <v>0</v>
      </c>
      <c r="E42" s="302">
        <v>0</v>
      </c>
      <c r="F42" s="172">
        <v>0</v>
      </c>
      <c r="G42" s="302">
        <v>0</v>
      </c>
      <c r="H42" s="172">
        <v>696</v>
      </c>
      <c r="I42" s="303">
        <v>0.29</v>
      </c>
      <c r="J42" s="264">
        <v>305.35</v>
      </c>
      <c r="K42" s="69">
        <v>293.2</v>
      </c>
      <c r="L42" s="135">
        <f t="shared" si="0"/>
        <v>12.150000000000034</v>
      </c>
      <c r="M42" s="306">
        <f t="shared" si="1"/>
        <v>4.143929058663041</v>
      </c>
      <c r="N42" s="78">
        <f>Margins!B42</f>
        <v>950</v>
      </c>
      <c r="O42" s="25">
        <f t="shared" si="2"/>
        <v>0</v>
      </c>
      <c r="P42" s="25">
        <f t="shared" si="3"/>
        <v>0</v>
      </c>
    </row>
    <row r="43" spans="1:16" ht="13.5">
      <c r="A43" s="193" t="s">
        <v>219</v>
      </c>
      <c r="B43" s="172">
        <v>420</v>
      </c>
      <c r="C43" s="302">
        <v>-0.65</v>
      </c>
      <c r="D43" s="172">
        <v>2</v>
      </c>
      <c r="E43" s="302">
        <v>-0.86</v>
      </c>
      <c r="F43" s="172">
        <v>0</v>
      </c>
      <c r="G43" s="302">
        <v>0</v>
      </c>
      <c r="H43" s="172">
        <v>422</v>
      </c>
      <c r="I43" s="303">
        <v>-0.65</v>
      </c>
      <c r="J43" s="264">
        <v>94.25</v>
      </c>
      <c r="K43" s="69">
        <v>94.7</v>
      </c>
      <c r="L43" s="135">
        <f t="shared" si="0"/>
        <v>-0.45000000000000284</v>
      </c>
      <c r="M43" s="306">
        <f t="shared" si="1"/>
        <v>-0.47518479408659225</v>
      </c>
      <c r="N43" s="78">
        <f>Margins!B43</f>
        <v>2700</v>
      </c>
      <c r="O43" s="25">
        <f t="shared" si="2"/>
        <v>5400</v>
      </c>
      <c r="P43" s="25">
        <f t="shared" si="3"/>
        <v>0</v>
      </c>
    </row>
    <row r="44" spans="1:16" ht="13.5">
      <c r="A44" s="193" t="s">
        <v>163</v>
      </c>
      <c r="B44" s="172">
        <v>6395</v>
      </c>
      <c r="C44" s="302">
        <v>0.55</v>
      </c>
      <c r="D44" s="172">
        <v>1</v>
      </c>
      <c r="E44" s="302">
        <v>0</v>
      </c>
      <c r="F44" s="172">
        <v>4</v>
      </c>
      <c r="G44" s="302">
        <v>3</v>
      </c>
      <c r="H44" s="172">
        <v>6400</v>
      </c>
      <c r="I44" s="303">
        <v>0.55</v>
      </c>
      <c r="J44" s="264">
        <v>3770.7</v>
      </c>
      <c r="K44" s="69">
        <v>3677.2</v>
      </c>
      <c r="L44" s="135">
        <f t="shared" si="0"/>
        <v>93.5</v>
      </c>
      <c r="M44" s="306">
        <f t="shared" si="1"/>
        <v>2.5426955292070055</v>
      </c>
      <c r="N44" s="78">
        <f>Margins!B44</f>
        <v>62</v>
      </c>
      <c r="O44" s="25">
        <f t="shared" si="2"/>
        <v>62</v>
      </c>
      <c r="P44" s="25">
        <f t="shared" si="3"/>
        <v>248</v>
      </c>
    </row>
    <row r="45" spans="1:18" ht="13.5">
      <c r="A45" s="193" t="s">
        <v>194</v>
      </c>
      <c r="B45" s="172">
        <v>2233</v>
      </c>
      <c r="C45" s="302">
        <v>0.12</v>
      </c>
      <c r="D45" s="172">
        <v>24</v>
      </c>
      <c r="E45" s="302">
        <v>0.04</v>
      </c>
      <c r="F45" s="172">
        <v>3</v>
      </c>
      <c r="G45" s="302">
        <v>-0.25</v>
      </c>
      <c r="H45" s="172">
        <v>2260</v>
      </c>
      <c r="I45" s="303">
        <v>0.12</v>
      </c>
      <c r="J45" s="264">
        <v>691.55</v>
      </c>
      <c r="K45" s="69">
        <v>690.55</v>
      </c>
      <c r="L45" s="135">
        <f t="shared" si="0"/>
        <v>1</v>
      </c>
      <c r="M45" s="306">
        <f t="shared" si="1"/>
        <v>0.14481210629208602</v>
      </c>
      <c r="N45" s="78">
        <f>Margins!B45</f>
        <v>400</v>
      </c>
      <c r="O45" s="25">
        <f t="shared" si="2"/>
        <v>9600</v>
      </c>
      <c r="P45" s="25">
        <f t="shared" si="3"/>
        <v>1200</v>
      </c>
      <c r="R45" s="25"/>
    </row>
    <row r="46" spans="1:16" ht="13.5">
      <c r="A46" s="193" t="s">
        <v>220</v>
      </c>
      <c r="B46" s="172">
        <v>372</v>
      </c>
      <c r="C46" s="302">
        <v>0.1</v>
      </c>
      <c r="D46" s="172">
        <v>14</v>
      </c>
      <c r="E46" s="302">
        <v>1</v>
      </c>
      <c r="F46" s="172">
        <v>0</v>
      </c>
      <c r="G46" s="302">
        <v>0</v>
      </c>
      <c r="H46" s="172">
        <v>386</v>
      </c>
      <c r="I46" s="303">
        <v>0.12</v>
      </c>
      <c r="J46" s="264">
        <v>126.05</v>
      </c>
      <c r="K46" s="69">
        <v>125.4</v>
      </c>
      <c r="L46" s="135">
        <f t="shared" si="0"/>
        <v>0.6499999999999915</v>
      </c>
      <c r="M46" s="306">
        <f t="shared" si="1"/>
        <v>0.5183413078149851</v>
      </c>
      <c r="N46" s="78">
        <f>Margins!B46</f>
        <v>2400</v>
      </c>
      <c r="O46" s="25">
        <f t="shared" si="2"/>
        <v>33600</v>
      </c>
      <c r="P46" s="25">
        <f t="shared" si="3"/>
        <v>0</v>
      </c>
    </row>
    <row r="47" spans="1:18" ht="13.5">
      <c r="A47" s="193" t="s">
        <v>164</v>
      </c>
      <c r="B47" s="172">
        <v>323</v>
      </c>
      <c r="C47" s="302">
        <v>-0.6</v>
      </c>
      <c r="D47" s="172">
        <v>15</v>
      </c>
      <c r="E47" s="302">
        <v>-0.35</v>
      </c>
      <c r="F47" s="172">
        <v>2</v>
      </c>
      <c r="G47" s="302">
        <v>0</v>
      </c>
      <c r="H47" s="172">
        <v>340</v>
      </c>
      <c r="I47" s="303">
        <v>-0.59</v>
      </c>
      <c r="J47" s="264">
        <v>55.15</v>
      </c>
      <c r="K47" s="69">
        <v>55.35</v>
      </c>
      <c r="L47" s="135">
        <f t="shared" si="0"/>
        <v>-0.20000000000000284</v>
      </c>
      <c r="M47" s="306">
        <f t="shared" si="1"/>
        <v>-0.36133694670280553</v>
      </c>
      <c r="N47" s="78">
        <f>Margins!B47</f>
        <v>5650</v>
      </c>
      <c r="O47" s="25">
        <f t="shared" si="2"/>
        <v>84750</v>
      </c>
      <c r="P47" s="25">
        <f t="shared" si="3"/>
        <v>11300</v>
      </c>
      <c r="R47" s="103"/>
    </row>
    <row r="48" spans="1:16" ht="13.5">
      <c r="A48" s="193" t="s">
        <v>165</v>
      </c>
      <c r="B48" s="172">
        <v>785</v>
      </c>
      <c r="C48" s="302">
        <v>13.02</v>
      </c>
      <c r="D48" s="172">
        <v>0</v>
      </c>
      <c r="E48" s="302">
        <v>0</v>
      </c>
      <c r="F48" s="172">
        <v>0</v>
      </c>
      <c r="G48" s="302">
        <v>0</v>
      </c>
      <c r="H48" s="172">
        <v>785</v>
      </c>
      <c r="I48" s="303">
        <v>13.02</v>
      </c>
      <c r="J48" s="264">
        <v>256.9</v>
      </c>
      <c r="K48" s="69">
        <v>244.8</v>
      </c>
      <c r="L48" s="135">
        <f t="shared" si="0"/>
        <v>12.099999999999966</v>
      </c>
      <c r="M48" s="306">
        <f t="shared" si="1"/>
        <v>4.942810457516326</v>
      </c>
      <c r="N48" s="78">
        <f>Margins!B48</f>
        <v>1300</v>
      </c>
      <c r="O48" s="25">
        <f t="shared" si="2"/>
        <v>0</v>
      </c>
      <c r="P48" s="25">
        <f t="shared" si="3"/>
        <v>0</v>
      </c>
    </row>
    <row r="49" spans="1:16" ht="13.5">
      <c r="A49" s="193" t="s">
        <v>89</v>
      </c>
      <c r="B49" s="172">
        <v>2762</v>
      </c>
      <c r="C49" s="302">
        <v>0.55</v>
      </c>
      <c r="D49" s="172">
        <v>77</v>
      </c>
      <c r="E49" s="302">
        <v>0.26</v>
      </c>
      <c r="F49" s="172">
        <v>14</v>
      </c>
      <c r="G49" s="302">
        <v>2.5</v>
      </c>
      <c r="H49" s="172">
        <v>2853</v>
      </c>
      <c r="I49" s="303">
        <v>0.54</v>
      </c>
      <c r="J49" s="264">
        <v>281.2</v>
      </c>
      <c r="K49" s="69">
        <v>293.55</v>
      </c>
      <c r="L49" s="135">
        <f t="shared" si="0"/>
        <v>-12.350000000000023</v>
      </c>
      <c r="M49" s="306">
        <f t="shared" si="1"/>
        <v>-4.207119741100331</v>
      </c>
      <c r="N49" s="78">
        <f>Margins!B49</f>
        <v>750</v>
      </c>
      <c r="O49" s="25">
        <f t="shared" si="2"/>
        <v>57750</v>
      </c>
      <c r="P49" s="25">
        <f t="shared" si="3"/>
        <v>10500</v>
      </c>
    </row>
    <row r="50" spans="1:16" ht="13.5">
      <c r="A50" s="193" t="s">
        <v>287</v>
      </c>
      <c r="B50" s="172">
        <v>193</v>
      </c>
      <c r="C50" s="302">
        <v>-0.15</v>
      </c>
      <c r="D50" s="172">
        <v>0</v>
      </c>
      <c r="E50" s="302">
        <v>0</v>
      </c>
      <c r="F50" s="172">
        <v>0</v>
      </c>
      <c r="G50" s="302">
        <v>0</v>
      </c>
      <c r="H50" s="172">
        <v>193</v>
      </c>
      <c r="I50" s="303">
        <v>-0.15</v>
      </c>
      <c r="J50" s="264">
        <v>180.25</v>
      </c>
      <c r="K50" s="69">
        <v>177.7</v>
      </c>
      <c r="L50" s="135">
        <f t="shared" si="0"/>
        <v>2.5500000000000114</v>
      </c>
      <c r="M50" s="306">
        <f t="shared" si="1"/>
        <v>1.4350028137310138</v>
      </c>
      <c r="N50" s="78">
        <f>Margins!B50</f>
        <v>2000</v>
      </c>
      <c r="O50" s="25">
        <f t="shared" si="2"/>
        <v>0</v>
      </c>
      <c r="P50" s="25">
        <f t="shared" si="3"/>
        <v>0</v>
      </c>
    </row>
    <row r="51" spans="1:16" ht="13.5">
      <c r="A51" s="193" t="s">
        <v>271</v>
      </c>
      <c r="B51" s="172">
        <v>209</v>
      </c>
      <c r="C51" s="302">
        <v>0.14</v>
      </c>
      <c r="D51" s="172">
        <v>8</v>
      </c>
      <c r="E51" s="302">
        <v>-0.38</v>
      </c>
      <c r="F51" s="172">
        <v>2</v>
      </c>
      <c r="G51" s="302">
        <v>0</v>
      </c>
      <c r="H51" s="172">
        <v>219</v>
      </c>
      <c r="I51" s="303">
        <v>0.11</v>
      </c>
      <c r="J51" s="264">
        <v>257</v>
      </c>
      <c r="K51" s="69">
        <v>256.1</v>
      </c>
      <c r="L51" s="135">
        <f t="shared" si="0"/>
        <v>0.8999999999999773</v>
      </c>
      <c r="M51" s="306">
        <f t="shared" si="1"/>
        <v>0.3514252245216623</v>
      </c>
      <c r="N51" s="78">
        <f>Margins!B51</f>
        <v>1200</v>
      </c>
      <c r="O51" s="25">
        <f t="shared" si="2"/>
        <v>9600</v>
      </c>
      <c r="P51" s="25">
        <f t="shared" si="3"/>
        <v>2400</v>
      </c>
    </row>
    <row r="52" spans="1:16" ht="13.5">
      <c r="A52" s="193" t="s">
        <v>221</v>
      </c>
      <c r="B52" s="172">
        <v>301</v>
      </c>
      <c r="C52" s="302">
        <v>0.69</v>
      </c>
      <c r="D52" s="172">
        <v>0</v>
      </c>
      <c r="E52" s="302">
        <v>-1</v>
      </c>
      <c r="F52" s="172">
        <v>0</v>
      </c>
      <c r="G52" s="302">
        <v>0</v>
      </c>
      <c r="H52" s="172">
        <v>301</v>
      </c>
      <c r="I52" s="303">
        <v>0.67</v>
      </c>
      <c r="J52" s="264">
        <v>1184.05</v>
      </c>
      <c r="K52" s="69">
        <v>1170.75</v>
      </c>
      <c r="L52" s="135">
        <f t="shared" si="0"/>
        <v>13.299999999999955</v>
      </c>
      <c r="M52" s="306">
        <f t="shared" si="1"/>
        <v>1.1360239162929708</v>
      </c>
      <c r="N52" s="78">
        <f>Margins!B52</f>
        <v>300</v>
      </c>
      <c r="O52" s="25">
        <f t="shared" si="2"/>
        <v>0</v>
      </c>
      <c r="P52" s="25">
        <f t="shared" si="3"/>
        <v>0</v>
      </c>
    </row>
    <row r="53" spans="1:16" ht="13.5">
      <c r="A53" s="193" t="s">
        <v>233</v>
      </c>
      <c r="B53" s="172">
        <v>7304</v>
      </c>
      <c r="C53" s="302">
        <v>0.41</v>
      </c>
      <c r="D53" s="172">
        <v>54</v>
      </c>
      <c r="E53" s="302">
        <v>0.46</v>
      </c>
      <c r="F53" s="172">
        <v>13</v>
      </c>
      <c r="G53" s="302">
        <v>3.33</v>
      </c>
      <c r="H53" s="172">
        <v>7371</v>
      </c>
      <c r="I53" s="303">
        <v>0.41</v>
      </c>
      <c r="J53" s="264">
        <v>436.7</v>
      </c>
      <c r="K53" s="69">
        <v>419.45</v>
      </c>
      <c r="L53" s="135">
        <f t="shared" si="0"/>
        <v>17.25</v>
      </c>
      <c r="M53" s="306">
        <f t="shared" si="1"/>
        <v>4.1125283108833</v>
      </c>
      <c r="N53" s="78">
        <f>Margins!B53</f>
        <v>1000</v>
      </c>
      <c r="O53" s="25">
        <f t="shared" si="2"/>
        <v>54000</v>
      </c>
      <c r="P53" s="25">
        <f t="shared" si="3"/>
        <v>13000</v>
      </c>
    </row>
    <row r="54" spans="1:16" ht="13.5">
      <c r="A54" s="193" t="s">
        <v>166</v>
      </c>
      <c r="B54" s="172">
        <v>148</v>
      </c>
      <c r="C54" s="302">
        <v>0</v>
      </c>
      <c r="D54" s="172">
        <v>13</v>
      </c>
      <c r="E54" s="302">
        <v>0.63</v>
      </c>
      <c r="F54" s="172">
        <v>2</v>
      </c>
      <c r="G54" s="302">
        <v>0</v>
      </c>
      <c r="H54" s="172">
        <v>163</v>
      </c>
      <c r="I54" s="303">
        <v>0.04</v>
      </c>
      <c r="J54" s="264">
        <v>102.25</v>
      </c>
      <c r="K54" s="69">
        <v>101.4</v>
      </c>
      <c r="L54" s="135">
        <f t="shared" si="0"/>
        <v>0.8499999999999943</v>
      </c>
      <c r="M54" s="306">
        <f t="shared" si="1"/>
        <v>0.8382642998027557</v>
      </c>
      <c r="N54" s="78">
        <f>Margins!B54</f>
        <v>2950</v>
      </c>
      <c r="O54" s="25">
        <f t="shared" si="2"/>
        <v>38350</v>
      </c>
      <c r="P54" s="25">
        <f t="shared" si="3"/>
        <v>5900</v>
      </c>
    </row>
    <row r="55" spans="1:16" ht="13.5">
      <c r="A55" s="193" t="s">
        <v>222</v>
      </c>
      <c r="B55" s="172">
        <v>1537</v>
      </c>
      <c r="C55" s="302">
        <v>-0.03</v>
      </c>
      <c r="D55" s="172">
        <v>0</v>
      </c>
      <c r="E55" s="302">
        <v>0</v>
      </c>
      <c r="F55" s="172">
        <v>0</v>
      </c>
      <c r="G55" s="302">
        <v>0</v>
      </c>
      <c r="H55" s="172">
        <v>1537</v>
      </c>
      <c r="I55" s="303">
        <v>-0.03</v>
      </c>
      <c r="J55" s="264">
        <v>2486.75</v>
      </c>
      <c r="K55" s="69">
        <v>2485.75</v>
      </c>
      <c r="L55" s="135">
        <f t="shared" si="0"/>
        <v>1</v>
      </c>
      <c r="M55" s="306">
        <f t="shared" si="1"/>
        <v>0.04022930705018606</v>
      </c>
      <c r="N55" s="78">
        <f>Margins!B55</f>
        <v>88</v>
      </c>
      <c r="O55" s="25">
        <f t="shared" si="2"/>
        <v>0</v>
      </c>
      <c r="P55" s="25">
        <f t="shared" si="3"/>
        <v>0</v>
      </c>
    </row>
    <row r="56" spans="1:16" ht="13.5">
      <c r="A56" s="193" t="s">
        <v>288</v>
      </c>
      <c r="B56" s="172">
        <v>2543</v>
      </c>
      <c r="C56" s="302">
        <v>1.42</v>
      </c>
      <c r="D56" s="172">
        <v>92</v>
      </c>
      <c r="E56" s="302">
        <v>3.18</v>
      </c>
      <c r="F56" s="172">
        <v>8</v>
      </c>
      <c r="G56" s="302">
        <v>3</v>
      </c>
      <c r="H56" s="172">
        <v>2643</v>
      </c>
      <c r="I56" s="303">
        <v>1.46</v>
      </c>
      <c r="J56" s="264">
        <v>178.2</v>
      </c>
      <c r="K56" s="69">
        <v>171.6</v>
      </c>
      <c r="L56" s="135">
        <f t="shared" si="0"/>
        <v>6.599999999999994</v>
      </c>
      <c r="M56" s="306">
        <f t="shared" si="1"/>
        <v>3.8461538461538427</v>
      </c>
      <c r="N56" s="78">
        <f>Margins!B56</f>
        <v>1500</v>
      </c>
      <c r="O56" s="25">
        <f t="shared" si="2"/>
        <v>138000</v>
      </c>
      <c r="P56" s="25">
        <f t="shared" si="3"/>
        <v>12000</v>
      </c>
    </row>
    <row r="57" spans="1:16" ht="13.5">
      <c r="A57" s="193" t="s">
        <v>289</v>
      </c>
      <c r="B57" s="172">
        <v>589</v>
      </c>
      <c r="C57" s="302">
        <v>1.61</v>
      </c>
      <c r="D57" s="172">
        <v>11</v>
      </c>
      <c r="E57" s="302">
        <v>2.67</v>
      </c>
      <c r="F57" s="172">
        <v>1</v>
      </c>
      <c r="G57" s="302">
        <v>0</v>
      </c>
      <c r="H57" s="172">
        <v>601</v>
      </c>
      <c r="I57" s="303">
        <v>1.62</v>
      </c>
      <c r="J57" s="264">
        <v>139.45</v>
      </c>
      <c r="K57" s="69">
        <v>135</v>
      </c>
      <c r="L57" s="135">
        <f t="shared" si="0"/>
        <v>4.449999999999989</v>
      </c>
      <c r="M57" s="306">
        <f t="shared" si="1"/>
        <v>3.2962962962962883</v>
      </c>
      <c r="N57" s="78">
        <f>Margins!B57</f>
        <v>1400</v>
      </c>
      <c r="O57" s="25">
        <f t="shared" si="2"/>
        <v>15400</v>
      </c>
      <c r="P57" s="25">
        <f t="shared" si="3"/>
        <v>1400</v>
      </c>
    </row>
    <row r="58" spans="1:16" ht="13.5">
      <c r="A58" s="193" t="s">
        <v>195</v>
      </c>
      <c r="B58" s="172">
        <v>1763</v>
      </c>
      <c r="C58" s="302">
        <v>-0.47</v>
      </c>
      <c r="D58" s="172">
        <v>48</v>
      </c>
      <c r="E58" s="302">
        <v>-0.55</v>
      </c>
      <c r="F58" s="172">
        <v>14</v>
      </c>
      <c r="G58" s="302">
        <v>-0.46</v>
      </c>
      <c r="H58" s="172">
        <v>1825</v>
      </c>
      <c r="I58" s="303">
        <v>-0.47</v>
      </c>
      <c r="J58" s="264">
        <v>121.15</v>
      </c>
      <c r="K58" s="69">
        <v>120.6</v>
      </c>
      <c r="L58" s="135">
        <f t="shared" si="0"/>
        <v>0.5500000000000114</v>
      </c>
      <c r="M58" s="306">
        <f t="shared" si="1"/>
        <v>0.45605306799337597</v>
      </c>
      <c r="N58" s="78">
        <f>Margins!B58</f>
        <v>2062</v>
      </c>
      <c r="O58" s="25">
        <f t="shared" si="2"/>
        <v>98976</v>
      </c>
      <c r="P58" s="25">
        <f t="shared" si="3"/>
        <v>28868</v>
      </c>
    </row>
    <row r="59" spans="1:18" ht="13.5">
      <c r="A59" s="193" t="s">
        <v>290</v>
      </c>
      <c r="B59" s="172">
        <v>1551</v>
      </c>
      <c r="C59" s="302">
        <v>0.34</v>
      </c>
      <c r="D59" s="172">
        <v>68</v>
      </c>
      <c r="E59" s="302">
        <v>1.83</v>
      </c>
      <c r="F59" s="172">
        <v>6</v>
      </c>
      <c r="G59" s="302">
        <v>2</v>
      </c>
      <c r="H59" s="172">
        <v>1625</v>
      </c>
      <c r="I59" s="303">
        <v>0.38</v>
      </c>
      <c r="J59" s="264">
        <v>95.2</v>
      </c>
      <c r="K59" s="69">
        <v>95.85</v>
      </c>
      <c r="L59" s="135">
        <f t="shared" si="0"/>
        <v>-0.6499999999999915</v>
      </c>
      <c r="M59" s="306">
        <f t="shared" si="1"/>
        <v>-0.6781429316640495</v>
      </c>
      <c r="N59" s="78">
        <f>Margins!B59</f>
        <v>1400</v>
      </c>
      <c r="O59" s="25">
        <f t="shared" si="2"/>
        <v>95200</v>
      </c>
      <c r="P59" s="25">
        <f t="shared" si="3"/>
        <v>8400</v>
      </c>
      <c r="R59" s="25"/>
    </row>
    <row r="60" spans="1:16" ht="13.5">
      <c r="A60" s="193" t="s">
        <v>197</v>
      </c>
      <c r="B60" s="172">
        <v>831</v>
      </c>
      <c r="C60" s="302">
        <v>-0.08</v>
      </c>
      <c r="D60" s="172">
        <v>1</v>
      </c>
      <c r="E60" s="302">
        <v>0</v>
      </c>
      <c r="F60" s="172">
        <v>0</v>
      </c>
      <c r="G60" s="302">
        <v>0</v>
      </c>
      <c r="H60" s="172">
        <v>832</v>
      </c>
      <c r="I60" s="303">
        <v>-0.08</v>
      </c>
      <c r="J60" s="264">
        <v>326.65</v>
      </c>
      <c r="K60" s="69">
        <v>331.6</v>
      </c>
      <c r="L60" s="135">
        <f t="shared" si="0"/>
        <v>-4.9500000000000455</v>
      </c>
      <c r="M60" s="306">
        <f t="shared" si="1"/>
        <v>-1.4927623642943442</v>
      </c>
      <c r="N60" s="78">
        <f>Margins!B60</f>
        <v>650</v>
      </c>
      <c r="O60" s="25">
        <f t="shared" si="2"/>
        <v>650</v>
      </c>
      <c r="P60" s="25">
        <f t="shared" si="3"/>
        <v>0</v>
      </c>
    </row>
    <row r="61" spans="1:18" ht="13.5">
      <c r="A61" s="193" t="s">
        <v>4</v>
      </c>
      <c r="B61" s="172">
        <v>1626</v>
      </c>
      <c r="C61" s="302">
        <v>0.38</v>
      </c>
      <c r="D61" s="172">
        <v>0</v>
      </c>
      <c r="E61" s="302">
        <v>0</v>
      </c>
      <c r="F61" s="172">
        <v>0</v>
      </c>
      <c r="G61" s="302">
        <v>0</v>
      </c>
      <c r="H61" s="172">
        <v>1626</v>
      </c>
      <c r="I61" s="303">
        <v>0.38</v>
      </c>
      <c r="J61" s="264">
        <v>1591.75</v>
      </c>
      <c r="K61" s="69">
        <v>1604.1</v>
      </c>
      <c r="L61" s="135">
        <f t="shared" si="0"/>
        <v>-12.349999999999909</v>
      </c>
      <c r="M61" s="306">
        <f t="shared" si="1"/>
        <v>-0.7699021258026252</v>
      </c>
      <c r="N61" s="78">
        <f>Margins!B61</f>
        <v>150</v>
      </c>
      <c r="O61" s="25">
        <f t="shared" si="2"/>
        <v>0</v>
      </c>
      <c r="P61" s="25">
        <f t="shared" si="3"/>
        <v>0</v>
      </c>
      <c r="R61" s="25"/>
    </row>
    <row r="62" spans="1:18" ht="13.5">
      <c r="A62" s="193" t="s">
        <v>79</v>
      </c>
      <c r="B62" s="172">
        <v>2170</v>
      </c>
      <c r="C62" s="302">
        <v>0.05</v>
      </c>
      <c r="D62" s="172">
        <v>1</v>
      </c>
      <c r="E62" s="302">
        <v>-0.83</v>
      </c>
      <c r="F62" s="172">
        <v>0</v>
      </c>
      <c r="G62" s="302">
        <v>0</v>
      </c>
      <c r="H62" s="172">
        <v>2171</v>
      </c>
      <c r="I62" s="303">
        <v>0.05</v>
      </c>
      <c r="J62" s="264">
        <v>994.7</v>
      </c>
      <c r="K62" s="69">
        <v>991.3</v>
      </c>
      <c r="L62" s="135">
        <f t="shared" si="0"/>
        <v>3.400000000000091</v>
      </c>
      <c r="M62" s="306">
        <f t="shared" si="1"/>
        <v>0.34298396045597607</v>
      </c>
      <c r="N62" s="78">
        <f>Margins!B62</f>
        <v>200</v>
      </c>
      <c r="O62" s="25">
        <f t="shared" si="2"/>
        <v>200</v>
      </c>
      <c r="P62" s="25">
        <f t="shared" si="3"/>
        <v>0</v>
      </c>
      <c r="R62" s="25"/>
    </row>
    <row r="63" spans="1:16" ht="13.5">
      <c r="A63" s="193" t="s">
        <v>196</v>
      </c>
      <c r="B63" s="172">
        <v>914</v>
      </c>
      <c r="C63" s="302">
        <v>0.02</v>
      </c>
      <c r="D63" s="172">
        <v>0</v>
      </c>
      <c r="E63" s="302">
        <v>0</v>
      </c>
      <c r="F63" s="172">
        <v>0</v>
      </c>
      <c r="G63" s="302">
        <v>0</v>
      </c>
      <c r="H63" s="172">
        <v>914</v>
      </c>
      <c r="I63" s="303">
        <v>0.02</v>
      </c>
      <c r="J63" s="264">
        <v>700.15</v>
      </c>
      <c r="K63" s="69">
        <v>679.7</v>
      </c>
      <c r="L63" s="135">
        <f t="shared" si="0"/>
        <v>20.449999999999932</v>
      </c>
      <c r="M63" s="306">
        <f t="shared" si="1"/>
        <v>3.008680300132401</v>
      </c>
      <c r="N63" s="78">
        <f>Margins!B63</f>
        <v>400</v>
      </c>
      <c r="O63" s="25">
        <f t="shared" si="2"/>
        <v>0</v>
      </c>
      <c r="P63" s="25">
        <f t="shared" si="3"/>
        <v>0</v>
      </c>
    </row>
    <row r="64" spans="1:16" ht="13.5">
      <c r="A64" s="193" t="s">
        <v>5</v>
      </c>
      <c r="B64" s="172">
        <v>2688</v>
      </c>
      <c r="C64" s="302">
        <v>-0.08</v>
      </c>
      <c r="D64" s="172">
        <v>401</v>
      </c>
      <c r="E64" s="302">
        <v>-0.01</v>
      </c>
      <c r="F64" s="172">
        <v>68</v>
      </c>
      <c r="G64" s="302">
        <v>-0.01</v>
      </c>
      <c r="H64" s="172">
        <v>3157</v>
      </c>
      <c r="I64" s="303">
        <v>-0.07</v>
      </c>
      <c r="J64" s="264">
        <v>144.75</v>
      </c>
      <c r="K64" s="69">
        <v>144.8</v>
      </c>
      <c r="L64" s="135">
        <f t="shared" si="0"/>
        <v>-0.05000000000001137</v>
      </c>
      <c r="M64" s="306">
        <f t="shared" si="1"/>
        <v>-0.03453038674033934</v>
      </c>
      <c r="N64" s="78">
        <f>Margins!B64</f>
        <v>1595</v>
      </c>
      <c r="O64" s="25">
        <f t="shared" si="2"/>
        <v>639595</v>
      </c>
      <c r="P64" s="25">
        <f t="shared" si="3"/>
        <v>108460</v>
      </c>
    </row>
    <row r="65" spans="1:16" ht="13.5">
      <c r="A65" s="193" t="s">
        <v>198</v>
      </c>
      <c r="B65" s="172">
        <v>3241</v>
      </c>
      <c r="C65" s="302">
        <v>0.59</v>
      </c>
      <c r="D65" s="172">
        <v>380</v>
      </c>
      <c r="E65" s="302">
        <v>0.5</v>
      </c>
      <c r="F65" s="172">
        <v>100</v>
      </c>
      <c r="G65" s="302">
        <v>0.64</v>
      </c>
      <c r="H65" s="172">
        <v>3721</v>
      </c>
      <c r="I65" s="303">
        <v>0.58</v>
      </c>
      <c r="J65" s="264">
        <v>191.1</v>
      </c>
      <c r="K65" s="69">
        <v>194.55</v>
      </c>
      <c r="L65" s="135">
        <f t="shared" si="0"/>
        <v>-3.450000000000017</v>
      </c>
      <c r="M65" s="306">
        <f t="shared" si="1"/>
        <v>-1.7733230531997002</v>
      </c>
      <c r="N65" s="78">
        <f>Margins!B65</f>
        <v>1000</v>
      </c>
      <c r="O65" s="25">
        <f t="shared" si="2"/>
        <v>380000</v>
      </c>
      <c r="P65" s="25">
        <f t="shared" si="3"/>
        <v>100000</v>
      </c>
    </row>
    <row r="66" spans="1:16" ht="13.5">
      <c r="A66" s="193" t="s">
        <v>199</v>
      </c>
      <c r="B66" s="172">
        <v>1042</v>
      </c>
      <c r="C66" s="302">
        <v>-0.26</v>
      </c>
      <c r="D66" s="172">
        <v>61</v>
      </c>
      <c r="E66" s="302">
        <v>0.15</v>
      </c>
      <c r="F66" s="172">
        <v>2</v>
      </c>
      <c r="G66" s="302">
        <v>-0.6</v>
      </c>
      <c r="H66" s="172">
        <v>1105</v>
      </c>
      <c r="I66" s="303">
        <v>-0.25</v>
      </c>
      <c r="J66" s="264">
        <v>286.1</v>
      </c>
      <c r="K66" s="69">
        <v>281.9</v>
      </c>
      <c r="L66" s="135">
        <f t="shared" si="0"/>
        <v>4.2000000000000455</v>
      </c>
      <c r="M66" s="306">
        <f t="shared" si="1"/>
        <v>1.4898900319262312</v>
      </c>
      <c r="N66" s="78">
        <f>Margins!B66</f>
        <v>1300</v>
      </c>
      <c r="O66" s="25">
        <f t="shared" si="2"/>
        <v>79300</v>
      </c>
      <c r="P66" s="25">
        <f t="shared" si="3"/>
        <v>2600</v>
      </c>
    </row>
    <row r="67" spans="1:16" ht="13.5">
      <c r="A67" s="193" t="s">
        <v>405</v>
      </c>
      <c r="B67" s="172">
        <v>80</v>
      </c>
      <c r="C67" s="302">
        <v>-0.75</v>
      </c>
      <c r="D67" s="172">
        <v>0</v>
      </c>
      <c r="E67" s="302">
        <v>0</v>
      </c>
      <c r="F67" s="172">
        <v>0</v>
      </c>
      <c r="G67" s="302">
        <v>0</v>
      </c>
      <c r="H67" s="172">
        <v>80</v>
      </c>
      <c r="I67" s="303">
        <v>-0.75</v>
      </c>
      <c r="J67" s="264">
        <v>598.95</v>
      </c>
      <c r="K67" s="264">
        <v>595.2</v>
      </c>
      <c r="L67" s="135">
        <f t="shared" si="0"/>
        <v>3.75</v>
      </c>
      <c r="M67" s="306">
        <f t="shared" si="1"/>
        <v>0.6300403225806451</v>
      </c>
      <c r="N67" s="78">
        <f>Margins!B67</f>
        <v>250</v>
      </c>
      <c r="O67" s="25">
        <f t="shared" si="2"/>
        <v>0</v>
      </c>
      <c r="P67" s="25">
        <f t="shared" si="3"/>
        <v>0</v>
      </c>
    </row>
    <row r="68" spans="1:18" ht="13.5">
      <c r="A68" s="193" t="s">
        <v>43</v>
      </c>
      <c r="B68" s="172">
        <v>955</v>
      </c>
      <c r="C68" s="302">
        <v>0.23</v>
      </c>
      <c r="D68" s="172">
        <v>0</v>
      </c>
      <c r="E68" s="302">
        <v>-1</v>
      </c>
      <c r="F68" s="172">
        <v>0</v>
      </c>
      <c r="G68" s="302">
        <v>0</v>
      </c>
      <c r="H68" s="172">
        <v>955</v>
      </c>
      <c r="I68" s="303">
        <v>0.23</v>
      </c>
      <c r="J68" s="264">
        <v>2333.7</v>
      </c>
      <c r="K68" s="69">
        <v>2279.7</v>
      </c>
      <c r="L68" s="135">
        <f t="shared" si="0"/>
        <v>54</v>
      </c>
      <c r="M68" s="306">
        <f t="shared" si="1"/>
        <v>2.3687327279905253</v>
      </c>
      <c r="N68" s="78">
        <f>Margins!B68</f>
        <v>150</v>
      </c>
      <c r="O68" s="25">
        <f t="shared" si="2"/>
        <v>0</v>
      </c>
      <c r="P68" s="25">
        <f t="shared" si="3"/>
        <v>0</v>
      </c>
      <c r="R68" s="25"/>
    </row>
    <row r="69" spans="1:18" ht="13.5">
      <c r="A69" s="193" t="s">
        <v>200</v>
      </c>
      <c r="B69" s="172">
        <v>16140</v>
      </c>
      <c r="C69" s="302">
        <v>0.29</v>
      </c>
      <c r="D69" s="172">
        <v>592</v>
      </c>
      <c r="E69" s="302">
        <v>-0.03</v>
      </c>
      <c r="F69" s="172">
        <v>55</v>
      </c>
      <c r="G69" s="302">
        <v>0.53</v>
      </c>
      <c r="H69" s="172">
        <v>16787</v>
      </c>
      <c r="I69" s="303">
        <v>0.28</v>
      </c>
      <c r="J69" s="264">
        <v>849.35</v>
      </c>
      <c r="K69" s="69">
        <v>839.8</v>
      </c>
      <c r="L69" s="135">
        <f aca="true" t="shared" si="4" ref="L69:L132">J69-K69</f>
        <v>9.550000000000068</v>
      </c>
      <c r="M69" s="306">
        <f aca="true" t="shared" si="5" ref="M69:M132">L69/K69*100</f>
        <v>1.1371755179804797</v>
      </c>
      <c r="N69" s="78">
        <f>Margins!B69</f>
        <v>350</v>
      </c>
      <c r="O69" s="25">
        <f aca="true" t="shared" si="6" ref="O69:O132">D69*N69</f>
        <v>207200</v>
      </c>
      <c r="P69" s="25">
        <f aca="true" t="shared" si="7" ref="P69:P132">F69*N69</f>
        <v>19250</v>
      </c>
      <c r="R69" s="25"/>
    </row>
    <row r="70" spans="1:16" ht="13.5">
      <c r="A70" s="193" t="s">
        <v>141</v>
      </c>
      <c r="B70" s="172">
        <v>15236</v>
      </c>
      <c r="C70" s="302">
        <v>0.29</v>
      </c>
      <c r="D70" s="172">
        <v>1698</v>
      </c>
      <c r="E70" s="302">
        <v>0.36</v>
      </c>
      <c r="F70" s="172">
        <v>273</v>
      </c>
      <c r="G70" s="302">
        <v>0.16</v>
      </c>
      <c r="H70" s="172">
        <v>17207</v>
      </c>
      <c r="I70" s="303">
        <v>0.3</v>
      </c>
      <c r="J70" s="264">
        <v>92.15</v>
      </c>
      <c r="K70" s="69">
        <v>87.95</v>
      </c>
      <c r="L70" s="135">
        <f t="shared" si="4"/>
        <v>4.200000000000003</v>
      </c>
      <c r="M70" s="306">
        <f t="shared" si="5"/>
        <v>4.775440591245029</v>
      </c>
      <c r="N70" s="78">
        <f>Margins!B70</f>
        <v>2400</v>
      </c>
      <c r="O70" s="25">
        <f t="shared" si="6"/>
        <v>4075200</v>
      </c>
      <c r="P70" s="25">
        <f t="shared" si="7"/>
        <v>655200</v>
      </c>
    </row>
    <row r="71" spans="1:16" ht="13.5">
      <c r="A71" s="193" t="s">
        <v>398</v>
      </c>
      <c r="B71" s="172">
        <v>3732</v>
      </c>
      <c r="C71" s="302">
        <v>-0.2</v>
      </c>
      <c r="D71" s="172">
        <v>248</v>
      </c>
      <c r="E71" s="302">
        <v>-0.28</v>
      </c>
      <c r="F71" s="172">
        <v>8</v>
      </c>
      <c r="G71" s="302">
        <v>-0.56</v>
      </c>
      <c r="H71" s="172">
        <v>3988</v>
      </c>
      <c r="I71" s="303">
        <v>-0.21</v>
      </c>
      <c r="J71" s="264">
        <v>113.55</v>
      </c>
      <c r="K71" s="264">
        <v>113.3</v>
      </c>
      <c r="L71" s="135">
        <f t="shared" si="4"/>
        <v>0.25</v>
      </c>
      <c r="M71" s="306">
        <f t="shared" si="5"/>
        <v>0.2206531332744925</v>
      </c>
      <c r="N71" s="78">
        <f>Margins!B71</f>
        <v>2700</v>
      </c>
      <c r="O71" s="25">
        <f t="shared" si="6"/>
        <v>669600</v>
      </c>
      <c r="P71" s="25">
        <f t="shared" si="7"/>
        <v>21600</v>
      </c>
    </row>
    <row r="72" spans="1:16" ht="13.5">
      <c r="A72" s="193" t="s">
        <v>184</v>
      </c>
      <c r="B72" s="172">
        <v>3765</v>
      </c>
      <c r="C72" s="302">
        <v>0.27</v>
      </c>
      <c r="D72" s="172">
        <v>268</v>
      </c>
      <c r="E72" s="302">
        <v>-0.09</v>
      </c>
      <c r="F72" s="172">
        <v>43</v>
      </c>
      <c r="G72" s="302">
        <v>0.54</v>
      </c>
      <c r="H72" s="172">
        <v>4076</v>
      </c>
      <c r="I72" s="303">
        <v>0.24</v>
      </c>
      <c r="J72" s="264">
        <v>101.25</v>
      </c>
      <c r="K72" s="69">
        <v>98.1</v>
      </c>
      <c r="L72" s="135">
        <f t="shared" si="4"/>
        <v>3.1500000000000057</v>
      </c>
      <c r="M72" s="306">
        <f t="shared" si="5"/>
        <v>3.2110091743119322</v>
      </c>
      <c r="N72" s="78">
        <f>Margins!B72</f>
        <v>2950</v>
      </c>
      <c r="O72" s="25">
        <f t="shared" si="6"/>
        <v>790600</v>
      </c>
      <c r="P72" s="25">
        <f t="shared" si="7"/>
        <v>126850</v>
      </c>
    </row>
    <row r="73" spans="1:16" ht="13.5">
      <c r="A73" s="193" t="s">
        <v>175</v>
      </c>
      <c r="B73" s="172">
        <v>9137</v>
      </c>
      <c r="C73" s="302">
        <v>0.11</v>
      </c>
      <c r="D73" s="172">
        <v>1149</v>
      </c>
      <c r="E73" s="302">
        <v>1.24</v>
      </c>
      <c r="F73" s="172">
        <v>336</v>
      </c>
      <c r="G73" s="302">
        <v>2.05</v>
      </c>
      <c r="H73" s="172">
        <v>10622</v>
      </c>
      <c r="I73" s="303">
        <v>0.2</v>
      </c>
      <c r="J73" s="264">
        <v>48.1</v>
      </c>
      <c r="K73" s="69">
        <v>47.7</v>
      </c>
      <c r="L73" s="135">
        <f t="shared" si="4"/>
        <v>0.3999999999999986</v>
      </c>
      <c r="M73" s="306">
        <f t="shared" si="5"/>
        <v>0.8385744234800808</v>
      </c>
      <c r="N73" s="78">
        <f>Margins!B73</f>
        <v>7875</v>
      </c>
      <c r="O73" s="25">
        <f t="shared" si="6"/>
        <v>9048375</v>
      </c>
      <c r="P73" s="25">
        <f t="shared" si="7"/>
        <v>2646000</v>
      </c>
    </row>
    <row r="74" spans="1:18" ht="13.5">
      <c r="A74" s="193" t="s">
        <v>142</v>
      </c>
      <c r="B74" s="172">
        <v>516</v>
      </c>
      <c r="C74" s="302">
        <v>0.48</v>
      </c>
      <c r="D74" s="172">
        <v>16</v>
      </c>
      <c r="E74" s="302">
        <v>1.67</v>
      </c>
      <c r="F74" s="172">
        <v>0</v>
      </c>
      <c r="G74" s="302">
        <v>0</v>
      </c>
      <c r="H74" s="172">
        <v>532</v>
      </c>
      <c r="I74" s="303">
        <v>0.5</v>
      </c>
      <c r="J74" s="264">
        <v>136.15</v>
      </c>
      <c r="K74" s="69">
        <v>138.8</v>
      </c>
      <c r="L74" s="135">
        <f t="shared" si="4"/>
        <v>-2.6500000000000057</v>
      </c>
      <c r="M74" s="306">
        <f t="shared" si="5"/>
        <v>-1.9092219020172951</v>
      </c>
      <c r="N74" s="78">
        <f>Margins!B74</f>
        <v>1750</v>
      </c>
      <c r="O74" s="25">
        <f t="shared" si="6"/>
        <v>28000</v>
      </c>
      <c r="P74" s="25">
        <f t="shared" si="7"/>
        <v>0</v>
      </c>
      <c r="R74" s="25"/>
    </row>
    <row r="75" spans="1:18" ht="13.5">
      <c r="A75" s="193" t="s">
        <v>176</v>
      </c>
      <c r="B75" s="172">
        <v>6414</v>
      </c>
      <c r="C75" s="302">
        <v>0.29</v>
      </c>
      <c r="D75" s="172">
        <v>267</v>
      </c>
      <c r="E75" s="302">
        <v>0.27</v>
      </c>
      <c r="F75" s="172">
        <v>63</v>
      </c>
      <c r="G75" s="302">
        <v>1.86</v>
      </c>
      <c r="H75" s="172">
        <v>6744</v>
      </c>
      <c r="I75" s="303">
        <v>0.29</v>
      </c>
      <c r="J75" s="264">
        <v>184.9</v>
      </c>
      <c r="K75" s="69">
        <v>182.45</v>
      </c>
      <c r="L75" s="135">
        <f t="shared" si="4"/>
        <v>2.450000000000017</v>
      </c>
      <c r="M75" s="306">
        <f t="shared" si="5"/>
        <v>1.342833653055641</v>
      </c>
      <c r="N75" s="78">
        <f>Margins!B75</f>
        <v>1450</v>
      </c>
      <c r="O75" s="25">
        <f t="shared" si="6"/>
        <v>387150</v>
      </c>
      <c r="P75" s="25">
        <f t="shared" si="7"/>
        <v>91350</v>
      </c>
      <c r="R75" s="25"/>
    </row>
    <row r="76" spans="1:18" ht="13.5">
      <c r="A76" s="193" t="s">
        <v>397</v>
      </c>
      <c r="B76" s="172">
        <v>2250</v>
      </c>
      <c r="C76" s="302">
        <v>5.97</v>
      </c>
      <c r="D76" s="172">
        <v>1</v>
      </c>
      <c r="E76" s="302">
        <v>0</v>
      </c>
      <c r="F76" s="172">
        <v>0</v>
      </c>
      <c r="G76" s="302">
        <v>0</v>
      </c>
      <c r="H76" s="172">
        <v>2251</v>
      </c>
      <c r="I76" s="303">
        <v>5.97</v>
      </c>
      <c r="J76" s="264">
        <v>126.1</v>
      </c>
      <c r="K76" s="69">
        <v>117.05</v>
      </c>
      <c r="L76" s="135">
        <f t="shared" si="4"/>
        <v>9.049999999999997</v>
      </c>
      <c r="M76" s="306">
        <f t="shared" si="5"/>
        <v>7.731738573259289</v>
      </c>
      <c r="N76" s="78">
        <f>Margins!B76</f>
        <v>2200</v>
      </c>
      <c r="O76" s="25">
        <f t="shared" si="6"/>
        <v>2200</v>
      </c>
      <c r="P76" s="25">
        <f t="shared" si="7"/>
        <v>0</v>
      </c>
      <c r="R76" s="25"/>
    </row>
    <row r="77" spans="1:16" ht="13.5">
      <c r="A77" s="193" t="s">
        <v>167</v>
      </c>
      <c r="B77" s="172">
        <v>982</v>
      </c>
      <c r="C77" s="302">
        <v>1.37</v>
      </c>
      <c r="D77" s="172">
        <v>91</v>
      </c>
      <c r="E77" s="302">
        <v>1.07</v>
      </c>
      <c r="F77" s="172">
        <v>1</v>
      </c>
      <c r="G77" s="302">
        <v>0</v>
      </c>
      <c r="H77" s="172">
        <v>1074</v>
      </c>
      <c r="I77" s="303">
        <v>1.34</v>
      </c>
      <c r="J77" s="264">
        <v>45.9</v>
      </c>
      <c r="K77" s="69">
        <v>45.45</v>
      </c>
      <c r="L77" s="135">
        <f t="shared" si="4"/>
        <v>0.44999999999999574</v>
      </c>
      <c r="M77" s="306">
        <f t="shared" si="5"/>
        <v>0.9900990099009808</v>
      </c>
      <c r="N77" s="78">
        <f>Margins!B77</f>
        <v>3850</v>
      </c>
      <c r="O77" s="25">
        <f t="shared" si="6"/>
        <v>350350</v>
      </c>
      <c r="P77" s="25">
        <f t="shared" si="7"/>
        <v>3850</v>
      </c>
    </row>
    <row r="78" spans="1:16" ht="13.5">
      <c r="A78" s="193" t="s">
        <v>201</v>
      </c>
      <c r="B78" s="172">
        <v>14636</v>
      </c>
      <c r="C78" s="302">
        <v>0.01</v>
      </c>
      <c r="D78" s="172">
        <v>1397</v>
      </c>
      <c r="E78" s="302">
        <v>0.04</v>
      </c>
      <c r="F78" s="172">
        <v>308</v>
      </c>
      <c r="G78" s="302">
        <v>-0.1</v>
      </c>
      <c r="H78" s="172">
        <v>16341</v>
      </c>
      <c r="I78" s="303">
        <v>0.01</v>
      </c>
      <c r="J78" s="264">
        <v>1980.6</v>
      </c>
      <c r="K78" s="25">
        <v>2002.25</v>
      </c>
      <c r="L78" s="135">
        <f t="shared" si="4"/>
        <v>-21.65000000000009</v>
      </c>
      <c r="M78" s="306">
        <f t="shared" si="5"/>
        <v>-1.081283555999505</v>
      </c>
      <c r="N78" s="78">
        <f>Margins!B78</f>
        <v>100</v>
      </c>
      <c r="O78" s="25">
        <f t="shared" si="6"/>
        <v>139700</v>
      </c>
      <c r="P78" s="25">
        <f t="shared" si="7"/>
        <v>30800</v>
      </c>
    </row>
    <row r="79" spans="1:16" ht="13.5">
      <c r="A79" s="193" t="s">
        <v>143</v>
      </c>
      <c r="B79" s="172">
        <v>376</v>
      </c>
      <c r="C79" s="302">
        <v>1.76</v>
      </c>
      <c r="D79" s="172">
        <v>0</v>
      </c>
      <c r="E79" s="302">
        <v>0</v>
      </c>
      <c r="F79" s="172">
        <v>0</v>
      </c>
      <c r="G79" s="302">
        <v>0</v>
      </c>
      <c r="H79" s="172">
        <v>376</v>
      </c>
      <c r="I79" s="303">
        <v>1.76</v>
      </c>
      <c r="J79" s="264">
        <v>110.75</v>
      </c>
      <c r="K79" s="69">
        <v>110.85</v>
      </c>
      <c r="L79" s="135">
        <f t="shared" si="4"/>
        <v>-0.09999999999999432</v>
      </c>
      <c r="M79" s="306">
        <f t="shared" si="5"/>
        <v>-0.09021199819575491</v>
      </c>
      <c r="N79" s="78">
        <f>Margins!B79</f>
        <v>2950</v>
      </c>
      <c r="O79" s="25">
        <f t="shared" si="6"/>
        <v>0</v>
      </c>
      <c r="P79" s="25">
        <f t="shared" si="7"/>
        <v>0</v>
      </c>
    </row>
    <row r="80" spans="1:16" ht="13.5">
      <c r="A80" s="193" t="s">
        <v>90</v>
      </c>
      <c r="B80" s="172">
        <v>827</v>
      </c>
      <c r="C80" s="302">
        <v>-0.04</v>
      </c>
      <c r="D80" s="172">
        <v>1</v>
      </c>
      <c r="E80" s="302">
        <v>-0.5</v>
      </c>
      <c r="F80" s="172">
        <v>0</v>
      </c>
      <c r="G80" s="302">
        <v>0</v>
      </c>
      <c r="H80" s="172">
        <v>828</v>
      </c>
      <c r="I80" s="303">
        <v>-0.04</v>
      </c>
      <c r="J80" s="264">
        <v>465.75</v>
      </c>
      <c r="K80" s="69">
        <v>455.1</v>
      </c>
      <c r="L80" s="135">
        <f t="shared" si="4"/>
        <v>10.649999999999977</v>
      </c>
      <c r="M80" s="306">
        <f t="shared" si="5"/>
        <v>2.3401450230718472</v>
      </c>
      <c r="N80" s="78">
        <f>Margins!B80</f>
        <v>600</v>
      </c>
      <c r="O80" s="25">
        <f t="shared" si="6"/>
        <v>600</v>
      </c>
      <c r="P80" s="25">
        <f t="shared" si="7"/>
        <v>0</v>
      </c>
    </row>
    <row r="81" spans="1:18" ht="13.5">
      <c r="A81" s="193" t="s">
        <v>35</v>
      </c>
      <c r="B81" s="172">
        <v>626</v>
      </c>
      <c r="C81" s="302">
        <v>-0.03</v>
      </c>
      <c r="D81" s="172">
        <v>5</v>
      </c>
      <c r="E81" s="302">
        <v>0</v>
      </c>
      <c r="F81" s="172">
        <v>1</v>
      </c>
      <c r="G81" s="302">
        <v>0</v>
      </c>
      <c r="H81" s="172">
        <v>632</v>
      </c>
      <c r="I81" s="303">
        <v>-0.03</v>
      </c>
      <c r="J81" s="264">
        <v>317.4</v>
      </c>
      <c r="K81" s="69">
        <v>316.9</v>
      </c>
      <c r="L81" s="135">
        <f t="shared" si="4"/>
        <v>0.5</v>
      </c>
      <c r="M81" s="306">
        <f t="shared" si="5"/>
        <v>0.1577784790154623</v>
      </c>
      <c r="N81" s="78">
        <f>Margins!B81</f>
        <v>1100</v>
      </c>
      <c r="O81" s="25">
        <f t="shared" si="6"/>
        <v>5500</v>
      </c>
      <c r="P81" s="25">
        <f t="shared" si="7"/>
        <v>1100</v>
      </c>
      <c r="R81" s="25"/>
    </row>
    <row r="82" spans="1:16" ht="13.5">
      <c r="A82" s="193" t="s">
        <v>6</v>
      </c>
      <c r="B82" s="172">
        <v>1788</v>
      </c>
      <c r="C82" s="302">
        <v>0.34</v>
      </c>
      <c r="D82" s="172">
        <v>95</v>
      </c>
      <c r="E82" s="302">
        <v>0.51</v>
      </c>
      <c r="F82" s="172">
        <v>6</v>
      </c>
      <c r="G82" s="302">
        <v>0.5</v>
      </c>
      <c r="H82" s="172">
        <v>1889</v>
      </c>
      <c r="I82" s="303">
        <v>0.34</v>
      </c>
      <c r="J82" s="264">
        <v>160.7</v>
      </c>
      <c r="K82" s="69">
        <v>160</v>
      </c>
      <c r="L82" s="135">
        <f t="shared" si="4"/>
        <v>0.6999999999999886</v>
      </c>
      <c r="M82" s="306">
        <f t="shared" si="5"/>
        <v>0.43749999999999295</v>
      </c>
      <c r="N82" s="78">
        <f>Margins!B82</f>
        <v>2250</v>
      </c>
      <c r="O82" s="25">
        <f t="shared" si="6"/>
        <v>213750</v>
      </c>
      <c r="P82" s="25">
        <f t="shared" si="7"/>
        <v>13500</v>
      </c>
    </row>
    <row r="83" spans="1:16" ht="13.5">
      <c r="A83" s="193" t="s">
        <v>177</v>
      </c>
      <c r="B83" s="172">
        <v>16123</v>
      </c>
      <c r="C83" s="302">
        <v>0.18</v>
      </c>
      <c r="D83" s="172">
        <v>239</v>
      </c>
      <c r="E83" s="302">
        <v>-0.08</v>
      </c>
      <c r="F83" s="172">
        <v>13</v>
      </c>
      <c r="G83" s="302">
        <v>-0.13</v>
      </c>
      <c r="H83" s="172">
        <v>16375</v>
      </c>
      <c r="I83" s="303">
        <v>0.18</v>
      </c>
      <c r="J83" s="264">
        <v>293.95</v>
      </c>
      <c r="K83" s="69">
        <v>292.45</v>
      </c>
      <c r="L83" s="135">
        <f t="shared" si="4"/>
        <v>1.5</v>
      </c>
      <c r="M83" s="306">
        <f t="shared" si="5"/>
        <v>0.5129081894340913</v>
      </c>
      <c r="N83" s="78">
        <f>Margins!B83</f>
        <v>500</v>
      </c>
      <c r="O83" s="25">
        <f t="shared" si="6"/>
        <v>119500</v>
      </c>
      <c r="P83" s="25">
        <f t="shared" si="7"/>
        <v>6500</v>
      </c>
    </row>
    <row r="84" spans="1:18" ht="13.5">
      <c r="A84" s="193" t="s">
        <v>168</v>
      </c>
      <c r="B84" s="172">
        <v>415</v>
      </c>
      <c r="C84" s="302">
        <v>0.24</v>
      </c>
      <c r="D84" s="172">
        <v>0</v>
      </c>
      <c r="E84" s="302">
        <v>0</v>
      </c>
      <c r="F84" s="172">
        <v>0</v>
      </c>
      <c r="G84" s="302">
        <v>0</v>
      </c>
      <c r="H84" s="172">
        <v>415</v>
      </c>
      <c r="I84" s="303">
        <v>0.24</v>
      </c>
      <c r="J84" s="264">
        <v>665.3</v>
      </c>
      <c r="K84" s="69">
        <v>677.1</v>
      </c>
      <c r="L84" s="135">
        <f t="shared" si="4"/>
        <v>-11.800000000000068</v>
      </c>
      <c r="M84" s="306">
        <f t="shared" si="5"/>
        <v>-1.7427263328902776</v>
      </c>
      <c r="N84" s="78">
        <f>Margins!B84</f>
        <v>300</v>
      </c>
      <c r="O84" s="25">
        <f t="shared" si="6"/>
        <v>0</v>
      </c>
      <c r="P84" s="25">
        <f t="shared" si="7"/>
        <v>0</v>
      </c>
      <c r="R84" s="25"/>
    </row>
    <row r="85" spans="1:16" ht="13.5">
      <c r="A85" s="193" t="s">
        <v>132</v>
      </c>
      <c r="B85" s="172">
        <v>1030</v>
      </c>
      <c r="C85" s="302">
        <v>-0.39</v>
      </c>
      <c r="D85" s="172">
        <v>0</v>
      </c>
      <c r="E85" s="302">
        <v>-1</v>
      </c>
      <c r="F85" s="172">
        <v>0</v>
      </c>
      <c r="G85" s="302">
        <v>0</v>
      </c>
      <c r="H85" s="172">
        <v>1030</v>
      </c>
      <c r="I85" s="303">
        <v>-0.39</v>
      </c>
      <c r="J85" s="264">
        <v>712.3</v>
      </c>
      <c r="K85" s="69">
        <v>715.9</v>
      </c>
      <c r="L85" s="135">
        <f t="shared" si="4"/>
        <v>-3.6000000000000227</v>
      </c>
      <c r="M85" s="306">
        <f t="shared" si="5"/>
        <v>-0.502863528425761</v>
      </c>
      <c r="N85" s="78">
        <f>Margins!B85</f>
        <v>400</v>
      </c>
      <c r="O85" s="25">
        <f t="shared" si="6"/>
        <v>0</v>
      </c>
      <c r="P85" s="25">
        <f t="shared" si="7"/>
        <v>0</v>
      </c>
    </row>
    <row r="86" spans="1:16" ht="13.5">
      <c r="A86" s="193" t="s">
        <v>144</v>
      </c>
      <c r="B86" s="172">
        <v>395</v>
      </c>
      <c r="C86" s="302">
        <v>0.03</v>
      </c>
      <c r="D86" s="172">
        <v>0</v>
      </c>
      <c r="E86" s="302">
        <v>0</v>
      </c>
      <c r="F86" s="172">
        <v>0</v>
      </c>
      <c r="G86" s="302">
        <v>0</v>
      </c>
      <c r="H86" s="172">
        <v>395</v>
      </c>
      <c r="I86" s="303">
        <v>0.03</v>
      </c>
      <c r="J86" s="264">
        <v>2903.2</v>
      </c>
      <c r="K86" s="69">
        <v>2897.2</v>
      </c>
      <c r="L86" s="135">
        <f t="shared" si="4"/>
        <v>6</v>
      </c>
      <c r="M86" s="306">
        <f t="shared" si="5"/>
        <v>0.2070965069722491</v>
      </c>
      <c r="N86" s="78">
        <f>Margins!B86</f>
        <v>125</v>
      </c>
      <c r="O86" s="25">
        <f t="shared" si="6"/>
        <v>0</v>
      </c>
      <c r="P86" s="25">
        <f t="shared" si="7"/>
        <v>0</v>
      </c>
    </row>
    <row r="87" spans="1:18" ht="13.5">
      <c r="A87" s="193" t="s">
        <v>291</v>
      </c>
      <c r="B87" s="172">
        <v>1061</v>
      </c>
      <c r="C87" s="302">
        <v>-0.08</v>
      </c>
      <c r="D87" s="172">
        <v>0</v>
      </c>
      <c r="E87" s="302">
        <v>0</v>
      </c>
      <c r="F87" s="172">
        <v>0</v>
      </c>
      <c r="G87" s="302">
        <v>0</v>
      </c>
      <c r="H87" s="172">
        <v>1061</v>
      </c>
      <c r="I87" s="303">
        <v>-0.08</v>
      </c>
      <c r="J87" s="264">
        <v>591.4</v>
      </c>
      <c r="K87" s="69">
        <v>605.3</v>
      </c>
      <c r="L87" s="135">
        <f t="shared" si="4"/>
        <v>-13.899999999999977</v>
      </c>
      <c r="M87" s="306">
        <f t="shared" si="5"/>
        <v>-2.296381959358992</v>
      </c>
      <c r="N87" s="78">
        <f>Margins!B87</f>
        <v>300</v>
      </c>
      <c r="O87" s="25">
        <f t="shared" si="6"/>
        <v>0</v>
      </c>
      <c r="P87" s="25">
        <f t="shared" si="7"/>
        <v>0</v>
      </c>
      <c r="R87" s="25"/>
    </row>
    <row r="88" spans="1:16" ht="13.5">
      <c r="A88" s="193" t="s">
        <v>133</v>
      </c>
      <c r="B88" s="172">
        <v>416</v>
      </c>
      <c r="C88" s="302">
        <v>0.11</v>
      </c>
      <c r="D88" s="172">
        <v>128</v>
      </c>
      <c r="E88" s="302">
        <v>0.44</v>
      </c>
      <c r="F88" s="172">
        <v>6</v>
      </c>
      <c r="G88" s="302">
        <v>0</v>
      </c>
      <c r="H88" s="172">
        <v>550</v>
      </c>
      <c r="I88" s="303">
        <v>0.17</v>
      </c>
      <c r="J88" s="264">
        <v>32.6</v>
      </c>
      <c r="K88" s="69">
        <v>32.25</v>
      </c>
      <c r="L88" s="135">
        <f t="shared" si="4"/>
        <v>0.3500000000000014</v>
      </c>
      <c r="M88" s="306">
        <f t="shared" si="5"/>
        <v>1.0852713178294617</v>
      </c>
      <c r="N88" s="78">
        <f>Margins!B88</f>
        <v>6250</v>
      </c>
      <c r="O88" s="25">
        <f t="shared" si="6"/>
        <v>800000</v>
      </c>
      <c r="P88" s="25">
        <f t="shared" si="7"/>
        <v>37500</v>
      </c>
    </row>
    <row r="89" spans="1:18" ht="13.5">
      <c r="A89" s="193" t="s">
        <v>169</v>
      </c>
      <c r="B89" s="172">
        <v>635</v>
      </c>
      <c r="C89" s="302">
        <v>-0.31</v>
      </c>
      <c r="D89" s="172">
        <v>0</v>
      </c>
      <c r="E89" s="302">
        <v>-1</v>
      </c>
      <c r="F89" s="172">
        <v>0</v>
      </c>
      <c r="G89" s="302">
        <v>-1</v>
      </c>
      <c r="H89" s="172">
        <v>635</v>
      </c>
      <c r="I89" s="303">
        <v>-0.32</v>
      </c>
      <c r="J89" s="264">
        <v>152.8</v>
      </c>
      <c r="K89" s="69">
        <v>152.35</v>
      </c>
      <c r="L89" s="135">
        <f t="shared" si="4"/>
        <v>0.45000000000001705</v>
      </c>
      <c r="M89" s="306">
        <f t="shared" si="5"/>
        <v>0.2953724975385737</v>
      </c>
      <c r="N89" s="78">
        <f>Margins!B89</f>
        <v>2000</v>
      </c>
      <c r="O89" s="25">
        <f t="shared" si="6"/>
        <v>0</v>
      </c>
      <c r="P89" s="25">
        <f t="shared" si="7"/>
        <v>0</v>
      </c>
      <c r="R89" s="25"/>
    </row>
    <row r="90" spans="1:16" ht="13.5">
      <c r="A90" s="193" t="s">
        <v>292</v>
      </c>
      <c r="B90" s="172">
        <v>2037</v>
      </c>
      <c r="C90" s="302">
        <v>0.03</v>
      </c>
      <c r="D90" s="172">
        <v>1</v>
      </c>
      <c r="E90" s="302">
        <v>-0.67</v>
      </c>
      <c r="F90" s="172">
        <v>0</v>
      </c>
      <c r="G90" s="302">
        <v>0</v>
      </c>
      <c r="H90" s="172">
        <v>2038</v>
      </c>
      <c r="I90" s="303">
        <v>0.03</v>
      </c>
      <c r="J90" s="264">
        <v>597.35</v>
      </c>
      <c r="K90" s="69">
        <v>586.65</v>
      </c>
      <c r="L90" s="135">
        <f t="shared" si="4"/>
        <v>10.700000000000045</v>
      </c>
      <c r="M90" s="306">
        <f t="shared" si="5"/>
        <v>1.8239154521435346</v>
      </c>
      <c r="N90" s="78">
        <f>Margins!B90</f>
        <v>550</v>
      </c>
      <c r="O90" s="25">
        <f t="shared" si="6"/>
        <v>550</v>
      </c>
      <c r="P90" s="25">
        <f t="shared" si="7"/>
        <v>0</v>
      </c>
    </row>
    <row r="91" spans="1:16" ht="13.5">
      <c r="A91" s="193" t="s">
        <v>293</v>
      </c>
      <c r="B91" s="172">
        <v>2855</v>
      </c>
      <c r="C91" s="302">
        <v>0.07</v>
      </c>
      <c r="D91" s="172">
        <v>0</v>
      </c>
      <c r="E91" s="302">
        <v>0</v>
      </c>
      <c r="F91" s="172">
        <v>0</v>
      </c>
      <c r="G91" s="302">
        <v>0</v>
      </c>
      <c r="H91" s="172">
        <v>2855</v>
      </c>
      <c r="I91" s="303">
        <v>0.07</v>
      </c>
      <c r="J91" s="264">
        <v>536.1</v>
      </c>
      <c r="K91" s="69">
        <v>541.35</v>
      </c>
      <c r="L91" s="135">
        <f t="shared" si="4"/>
        <v>-5.25</v>
      </c>
      <c r="M91" s="306">
        <f t="shared" si="5"/>
        <v>-0.9697977279024661</v>
      </c>
      <c r="N91" s="78">
        <f>Margins!B91</f>
        <v>550</v>
      </c>
      <c r="O91" s="25">
        <f t="shared" si="6"/>
        <v>0</v>
      </c>
      <c r="P91" s="25">
        <f t="shared" si="7"/>
        <v>0</v>
      </c>
    </row>
    <row r="92" spans="1:16" ht="13.5">
      <c r="A92" s="193" t="s">
        <v>178</v>
      </c>
      <c r="B92" s="172">
        <v>2876</v>
      </c>
      <c r="C92" s="302">
        <v>1.28</v>
      </c>
      <c r="D92" s="172">
        <v>44</v>
      </c>
      <c r="E92" s="302">
        <v>2.67</v>
      </c>
      <c r="F92" s="172">
        <v>0</v>
      </c>
      <c r="G92" s="302">
        <v>0</v>
      </c>
      <c r="H92" s="172">
        <v>2920</v>
      </c>
      <c r="I92" s="303">
        <v>1.29</v>
      </c>
      <c r="J92" s="264">
        <v>175.95</v>
      </c>
      <c r="K92" s="69">
        <v>170.9</v>
      </c>
      <c r="L92" s="135">
        <f t="shared" si="4"/>
        <v>5.049999999999983</v>
      </c>
      <c r="M92" s="306">
        <f t="shared" si="5"/>
        <v>2.954944411936795</v>
      </c>
      <c r="N92" s="78">
        <f>Margins!B92</f>
        <v>1250</v>
      </c>
      <c r="O92" s="25">
        <f t="shared" si="6"/>
        <v>55000</v>
      </c>
      <c r="P92" s="25">
        <f t="shared" si="7"/>
        <v>0</v>
      </c>
    </row>
    <row r="93" spans="1:16" ht="13.5">
      <c r="A93" s="193" t="s">
        <v>145</v>
      </c>
      <c r="B93" s="172">
        <v>175</v>
      </c>
      <c r="C93" s="302">
        <v>-0.13</v>
      </c>
      <c r="D93" s="172">
        <v>1</v>
      </c>
      <c r="E93" s="302">
        <v>-0.92</v>
      </c>
      <c r="F93" s="172">
        <v>0</v>
      </c>
      <c r="G93" s="302">
        <v>0</v>
      </c>
      <c r="H93" s="172">
        <v>176</v>
      </c>
      <c r="I93" s="303">
        <v>-0.17</v>
      </c>
      <c r="J93" s="264">
        <v>152.7</v>
      </c>
      <c r="K93" s="69">
        <v>152.2</v>
      </c>
      <c r="L93" s="135">
        <f t="shared" si="4"/>
        <v>0.5</v>
      </c>
      <c r="M93" s="306">
        <f t="shared" si="5"/>
        <v>0.32851511169513803</v>
      </c>
      <c r="N93" s="78">
        <f>Margins!B93</f>
        <v>1700</v>
      </c>
      <c r="O93" s="25">
        <f t="shared" si="6"/>
        <v>1700</v>
      </c>
      <c r="P93" s="25">
        <f t="shared" si="7"/>
        <v>0</v>
      </c>
    </row>
    <row r="94" spans="1:18" ht="13.5">
      <c r="A94" s="193" t="s">
        <v>272</v>
      </c>
      <c r="B94" s="172">
        <v>1176</v>
      </c>
      <c r="C94" s="302">
        <v>0.08</v>
      </c>
      <c r="D94" s="172">
        <v>11</v>
      </c>
      <c r="E94" s="302">
        <v>0</v>
      </c>
      <c r="F94" s="172">
        <v>0</v>
      </c>
      <c r="G94" s="302">
        <v>0</v>
      </c>
      <c r="H94" s="172">
        <v>1187</v>
      </c>
      <c r="I94" s="303">
        <v>0.08</v>
      </c>
      <c r="J94" s="264">
        <v>160.2</v>
      </c>
      <c r="K94" s="69">
        <v>162.9</v>
      </c>
      <c r="L94" s="135">
        <f t="shared" si="4"/>
        <v>-2.700000000000017</v>
      </c>
      <c r="M94" s="306">
        <f t="shared" si="5"/>
        <v>-1.657458563535922</v>
      </c>
      <c r="N94" s="78">
        <f>Margins!B94</f>
        <v>850</v>
      </c>
      <c r="O94" s="25">
        <f t="shared" si="6"/>
        <v>9350</v>
      </c>
      <c r="P94" s="25">
        <f t="shared" si="7"/>
        <v>0</v>
      </c>
      <c r="R94" s="25"/>
    </row>
    <row r="95" spans="1:16" ht="13.5">
      <c r="A95" s="193" t="s">
        <v>210</v>
      </c>
      <c r="B95" s="172">
        <v>2241</v>
      </c>
      <c r="C95" s="302">
        <v>0</v>
      </c>
      <c r="D95" s="172">
        <v>42</v>
      </c>
      <c r="E95" s="302">
        <v>7.4</v>
      </c>
      <c r="F95" s="172">
        <v>0</v>
      </c>
      <c r="G95" s="302">
        <v>-1</v>
      </c>
      <c r="H95" s="172">
        <v>2283</v>
      </c>
      <c r="I95" s="303">
        <v>0.02</v>
      </c>
      <c r="J95" s="264">
        <v>1713.15</v>
      </c>
      <c r="K95" s="69">
        <v>1699.5</v>
      </c>
      <c r="L95" s="135">
        <f t="shared" si="4"/>
        <v>13.650000000000091</v>
      </c>
      <c r="M95" s="306">
        <f t="shared" si="5"/>
        <v>0.803177405119158</v>
      </c>
      <c r="N95" s="78">
        <f>Margins!B95</f>
        <v>200</v>
      </c>
      <c r="O95" s="25">
        <f t="shared" si="6"/>
        <v>8400</v>
      </c>
      <c r="P95" s="25">
        <f t="shared" si="7"/>
        <v>0</v>
      </c>
    </row>
    <row r="96" spans="1:16" ht="13.5">
      <c r="A96" s="193" t="s">
        <v>294</v>
      </c>
      <c r="B96" s="172">
        <v>3326</v>
      </c>
      <c r="C96" s="302">
        <v>0.59</v>
      </c>
      <c r="D96" s="172">
        <v>0</v>
      </c>
      <c r="E96" s="302">
        <v>0</v>
      </c>
      <c r="F96" s="172">
        <v>0</v>
      </c>
      <c r="G96" s="302">
        <v>0</v>
      </c>
      <c r="H96" s="172">
        <v>3326</v>
      </c>
      <c r="I96" s="303">
        <v>0.59</v>
      </c>
      <c r="J96" s="264">
        <v>710.35</v>
      </c>
      <c r="K96" s="264">
        <v>722.55</v>
      </c>
      <c r="L96" s="135">
        <f t="shared" si="4"/>
        <v>-12.199999999999932</v>
      </c>
      <c r="M96" s="306">
        <f t="shared" si="5"/>
        <v>-1.6884644661269024</v>
      </c>
      <c r="N96" s="78">
        <f>Margins!B96</f>
        <v>350</v>
      </c>
      <c r="O96" s="25">
        <f t="shared" si="6"/>
        <v>0</v>
      </c>
      <c r="P96" s="25">
        <f t="shared" si="7"/>
        <v>0</v>
      </c>
    </row>
    <row r="97" spans="1:16" ht="13.5">
      <c r="A97" s="193" t="s">
        <v>7</v>
      </c>
      <c r="B97" s="172">
        <v>2292</v>
      </c>
      <c r="C97" s="302">
        <v>-0.12</v>
      </c>
      <c r="D97" s="172">
        <v>6</v>
      </c>
      <c r="E97" s="302">
        <v>0</v>
      </c>
      <c r="F97" s="172">
        <v>2</v>
      </c>
      <c r="G97" s="302">
        <v>1</v>
      </c>
      <c r="H97" s="172">
        <v>2300</v>
      </c>
      <c r="I97" s="303">
        <v>-0.12</v>
      </c>
      <c r="J97" s="264">
        <v>757.25</v>
      </c>
      <c r="K97" s="69">
        <v>759.6</v>
      </c>
      <c r="L97" s="135">
        <f t="shared" si="4"/>
        <v>-2.3500000000000227</v>
      </c>
      <c r="M97" s="306">
        <f t="shared" si="5"/>
        <v>-0.30937335439705405</v>
      </c>
      <c r="N97" s="78">
        <f>Margins!B97</f>
        <v>312</v>
      </c>
      <c r="O97" s="25">
        <f t="shared" si="6"/>
        <v>1872</v>
      </c>
      <c r="P97" s="25">
        <f t="shared" si="7"/>
        <v>624</v>
      </c>
    </row>
    <row r="98" spans="1:16" ht="13.5">
      <c r="A98" s="193" t="s">
        <v>170</v>
      </c>
      <c r="B98" s="172">
        <v>832</v>
      </c>
      <c r="C98" s="302">
        <v>-0.16</v>
      </c>
      <c r="D98" s="172">
        <v>0</v>
      </c>
      <c r="E98" s="302">
        <v>-1</v>
      </c>
      <c r="F98" s="172">
        <v>0</v>
      </c>
      <c r="G98" s="302">
        <v>0</v>
      </c>
      <c r="H98" s="172">
        <v>832</v>
      </c>
      <c r="I98" s="303">
        <v>-0.16</v>
      </c>
      <c r="J98" s="264">
        <v>574.25</v>
      </c>
      <c r="K98" s="69">
        <v>579.3</v>
      </c>
      <c r="L98" s="135">
        <f t="shared" si="4"/>
        <v>-5.0499999999999545</v>
      </c>
      <c r="M98" s="306">
        <f t="shared" si="5"/>
        <v>-0.8717417572932772</v>
      </c>
      <c r="N98" s="78">
        <f>Margins!B98</f>
        <v>600</v>
      </c>
      <c r="O98" s="25">
        <f t="shared" si="6"/>
        <v>0</v>
      </c>
      <c r="P98" s="25">
        <f t="shared" si="7"/>
        <v>0</v>
      </c>
    </row>
    <row r="99" spans="1:16" ht="13.5">
      <c r="A99" s="193" t="s">
        <v>223</v>
      </c>
      <c r="B99" s="172">
        <v>5139</v>
      </c>
      <c r="C99" s="302">
        <v>1.61</v>
      </c>
      <c r="D99" s="172">
        <v>80</v>
      </c>
      <c r="E99" s="302">
        <v>3.44</v>
      </c>
      <c r="F99" s="172">
        <v>13</v>
      </c>
      <c r="G99" s="302">
        <v>12</v>
      </c>
      <c r="H99" s="172">
        <v>5232</v>
      </c>
      <c r="I99" s="303">
        <v>1.63</v>
      </c>
      <c r="J99" s="264">
        <v>802.3</v>
      </c>
      <c r="K99" s="69">
        <v>800.75</v>
      </c>
      <c r="L99" s="135">
        <f t="shared" si="4"/>
        <v>1.5499999999999545</v>
      </c>
      <c r="M99" s="306">
        <f t="shared" si="5"/>
        <v>0.1935685295035847</v>
      </c>
      <c r="N99" s="78">
        <f>Margins!B99</f>
        <v>400</v>
      </c>
      <c r="O99" s="25">
        <f t="shared" si="6"/>
        <v>32000</v>
      </c>
      <c r="P99" s="25">
        <f t="shared" si="7"/>
        <v>5200</v>
      </c>
    </row>
    <row r="100" spans="1:16" ht="13.5">
      <c r="A100" s="193" t="s">
        <v>207</v>
      </c>
      <c r="B100" s="172">
        <v>196</v>
      </c>
      <c r="C100" s="302">
        <v>-0.11</v>
      </c>
      <c r="D100" s="172">
        <v>9</v>
      </c>
      <c r="E100" s="302">
        <v>2</v>
      </c>
      <c r="F100" s="172">
        <v>0</v>
      </c>
      <c r="G100" s="302">
        <v>0</v>
      </c>
      <c r="H100" s="172">
        <v>205</v>
      </c>
      <c r="I100" s="303">
        <v>-0.08</v>
      </c>
      <c r="J100" s="264">
        <v>191.9</v>
      </c>
      <c r="K100" s="69">
        <v>190.85</v>
      </c>
      <c r="L100" s="135">
        <f t="shared" si="4"/>
        <v>1.0500000000000114</v>
      </c>
      <c r="M100" s="306">
        <f t="shared" si="5"/>
        <v>0.5501702908043025</v>
      </c>
      <c r="N100" s="78">
        <f>Margins!B100</f>
        <v>1250</v>
      </c>
      <c r="O100" s="25">
        <f t="shared" si="6"/>
        <v>11250</v>
      </c>
      <c r="P100" s="25">
        <f t="shared" si="7"/>
        <v>0</v>
      </c>
    </row>
    <row r="101" spans="1:16" ht="13.5">
      <c r="A101" s="193" t="s">
        <v>295</v>
      </c>
      <c r="B101" s="172">
        <v>395</v>
      </c>
      <c r="C101" s="302">
        <v>-0.06</v>
      </c>
      <c r="D101" s="172">
        <v>1</v>
      </c>
      <c r="E101" s="302">
        <v>0</v>
      </c>
      <c r="F101" s="172">
        <v>0</v>
      </c>
      <c r="G101" s="302">
        <v>0</v>
      </c>
      <c r="H101" s="172">
        <v>396</v>
      </c>
      <c r="I101" s="303">
        <v>-0.06</v>
      </c>
      <c r="J101" s="264">
        <v>873.3</v>
      </c>
      <c r="K101" s="69">
        <v>868.05</v>
      </c>
      <c r="L101" s="135">
        <f t="shared" si="4"/>
        <v>5.25</v>
      </c>
      <c r="M101" s="306">
        <f t="shared" si="5"/>
        <v>0.6048038707447728</v>
      </c>
      <c r="N101" s="78">
        <f>Margins!B101</f>
        <v>250</v>
      </c>
      <c r="O101" s="25">
        <f t="shared" si="6"/>
        <v>250</v>
      </c>
      <c r="P101" s="25">
        <f t="shared" si="7"/>
        <v>0</v>
      </c>
    </row>
    <row r="102" spans="1:16" ht="13.5">
      <c r="A102" s="193" t="s">
        <v>277</v>
      </c>
      <c r="B102" s="172">
        <v>2526</v>
      </c>
      <c r="C102" s="302">
        <v>-0.27</v>
      </c>
      <c r="D102" s="172">
        <v>5</v>
      </c>
      <c r="E102" s="302">
        <v>0.67</v>
      </c>
      <c r="F102" s="172">
        <v>0</v>
      </c>
      <c r="G102" s="302">
        <v>0</v>
      </c>
      <c r="H102" s="172">
        <v>2531</v>
      </c>
      <c r="I102" s="303">
        <v>-0.27</v>
      </c>
      <c r="J102" s="264">
        <v>319.4</v>
      </c>
      <c r="K102" s="69">
        <v>313.65</v>
      </c>
      <c r="L102" s="135">
        <f t="shared" si="4"/>
        <v>5.75</v>
      </c>
      <c r="M102" s="306">
        <f t="shared" si="5"/>
        <v>1.833253626653914</v>
      </c>
      <c r="N102" s="78">
        <f>Margins!B102</f>
        <v>800</v>
      </c>
      <c r="O102" s="25">
        <f t="shared" si="6"/>
        <v>4000</v>
      </c>
      <c r="P102" s="25">
        <f t="shared" si="7"/>
        <v>0</v>
      </c>
    </row>
    <row r="103" spans="1:16" ht="13.5">
      <c r="A103" s="193" t="s">
        <v>146</v>
      </c>
      <c r="B103" s="172">
        <v>492</v>
      </c>
      <c r="C103" s="302">
        <v>-0.29</v>
      </c>
      <c r="D103" s="172">
        <v>47</v>
      </c>
      <c r="E103" s="302">
        <v>-0.61</v>
      </c>
      <c r="F103" s="172">
        <v>2</v>
      </c>
      <c r="G103" s="302">
        <v>1</v>
      </c>
      <c r="H103" s="172">
        <v>541</v>
      </c>
      <c r="I103" s="303">
        <v>-0.34</v>
      </c>
      <c r="J103" s="264">
        <v>41.55</v>
      </c>
      <c r="K103" s="69">
        <v>40.95</v>
      </c>
      <c r="L103" s="135">
        <f t="shared" si="4"/>
        <v>0.5999999999999943</v>
      </c>
      <c r="M103" s="306">
        <f t="shared" si="5"/>
        <v>1.4652014652014511</v>
      </c>
      <c r="N103" s="78">
        <f>Margins!B103</f>
        <v>8900</v>
      </c>
      <c r="O103" s="25">
        <f t="shared" si="6"/>
        <v>418300</v>
      </c>
      <c r="P103" s="25">
        <f t="shared" si="7"/>
        <v>17800</v>
      </c>
    </row>
    <row r="104" spans="1:16" ht="13.5">
      <c r="A104" s="193" t="s">
        <v>8</v>
      </c>
      <c r="B104" s="172">
        <v>3084</v>
      </c>
      <c r="C104" s="302">
        <v>-0.46</v>
      </c>
      <c r="D104" s="172">
        <v>257</v>
      </c>
      <c r="E104" s="302">
        <v>-0.65</v>
      </c>
      <c r="F104" s="172">
        <v>27</v>
      </c>
      <c r="G104" s="302">
        <v>-0.7</v>
      </c>
      <c r="H104" s="172">
        <v>3368</v>
      </c>
      <c r="I104" s="303">
        <v>-0.48</v>
      </c>
      <c r="J104" s="264">
        <v>150.1</v>
      </c>
      <c r="K104" s="69">
        <v>148.45</v>
      </c>
      <c r="L104" s="135">
        <f t="shared" si="4"/>
        <v>1.6500000000000057</v>
      </c>
      <c r="M104" s="306">
        <f t="shared" si="5"/>
        <v>1.111485348602227</v>
      </c>
      <c r="N104" s="78">
        <f>Margins!B104</f>
        <v>1600</v>
      </c>
      <c r="O104" s="25">
        <f t="shared" si="6"/>
        <v>411200</v>
      </c>
      <c r="P104" s="25">
        <f t="shared" si="7"/>
        <v>43200</v>
      </c>
    </row>
    <row r="105" spans="1:16" ht="13.5">
      <c r="A105" s="193" t="s">
        <v>296</v>
      </c>
      <c r="B105" s="172">
        <v>630</v>
      </c>
      <c r="C105" s="302">
        <v>0.22</v>
      </c>
      <c r="D105" s="172">
        <v>3</v>
      </c>
      <c r="E105" s="302">
        <v>2</v>
      </c>
      <c r="F105" s="172">
        <v>0</v>
      </c>
      <c r="G105" s="302">
        <v>0</v>
      </c>
      <c r="H105" s="172">
        <v>633</v>
      </c>
      <c r="I105" s="303">
        <v>0.22</v>
      </c>
      <c r="J105" s="264">
        <v>165.2</v>
      </c>
      <c r="K105" s="69">
        <v>165.3</v>
      </c>
      <c r="L105" s="135">
        <f t="shared" si="4"/>
        <v>-0.10000000000002274</v>
      </c>
      <c r="M105" s="306">
        <f t="shared" si="5"/>
        <v>-0.06049606775560964</v>
      </c>
      <c r="N105" s="78">
        <f>Margins!B105</f>
        <v>1000</v>
      </c>
      <c r="O105" s="25">
        <f t="shared" si="6"/>
        <v>3000</v>
      </c>
      <c r="P105" s="25">
        <f t="shared" si="7"/>
        <v>0</v>
      </c>
    </row>
    <row r="106" spans="1:16" ht="13.5">
      <c r="A106" s="193" t="s">
        <v>179</v>
      </c>
      <c r="B106" s="172">
        <v>1295</v>
      </c>
      <c r="C106" s="302">
        <v>-0.07</v>
      </c>
      <c r="D106" s="172">
        <v>115</v>
      </c>
      <c r="E106" s="302">
        <v>-0.27</v>
      </c>
      <c r="F106" s="172">
        <v>31</v>
      </c>
      <c r="G106" s="302">
        <v>0.48</v>
      </c>
      <c r="H106" s="172">
        <v>1441</v>
      </c>
      <c r="I106" s="303">
        <v>-0.08</v>
      </c>
      <c r="J106" s="264">
        <v>19.65</v>
      </c>
      <c r="K106" s="69">
        <v>19.25</v>
      </c>
      <c r="L106" s="135">
        <f t="shared" si="4"/>
        <v>0.3999999999999986</v>
      </c>
      <c r="M106" s="306">
        <f t="shared" si="5"/>
        <v>2.0779220779220706</v>
      </c>
      <c r="N106" s="78">
        <f>Margins!B106</f>
        <v>14000</v>
      </c>
      <c r="O106" s="25">
        <f t="shared" si="6"/>
        <v>1610000</v>
      </c>
      <c r="P106" s="25">
        <f t="shared" si="7"/>
        <v>434000</v>
      </c>
    </row>
    <row r="107" spans="1:16" ht="13.5">
      <c r="A107" s="193" t="s">
        <v>202</v>
      </c>
      <c r="B107" s="172">
        <v>661</v>
      </c>
      <c r="C107" s="302">
        <v>-0.46</v>
      </c>
      <c r="D107" s="172">
        <v>21</v>
      </c>
      <c r="E107" s="302">
        <v>-0.43</v>
      </c>
      <c r="F107" s="172">
        <v>0</v>
      </c>
      <c r="G107" s="302">
        <v>0</v>
      </c>
      <c r="H107" s="172">
        <v>682</v>
      </c>
      <c r="I107" s="303">
        <v>-0.46</v>
      </c>
      <c r="J107" s="264">
        <v>257.25</v>
      </c>
      <c r="K107" s="69">
        <v>256.45</v>
      </c>
      <c r="L107" s="135">
        <f t="shared" si="4"/>
        <v>0.8000000000000114</v>
      </c>
      <c r="M107" s="306">
        <f t="shared" si="5"/>
        <v>0.31195164749464277</v>
      </c>
      <c r="N107" s="78">
        <f>Margins!B107</f>
        <v>1150</v>
      </c>
      <c r="O107" s="25">
        <f t="shared" si="6"/>
        <v>24150</v>
      </c>
      <c r="P107" s="25">
        <f t="shared" si="7"/>
        <v>0</v>
      </c>
    </row>
    <row r="108" spans="1:16" ht="13.5">
      <c r="A108" s="193" t="s">
        <v>171</v>
      </c>
      <c r="B108" s="172">
        <v>5486</v>
      </c>
      <c r="C108" s="302">
        <v>3.95</v>
      </c>
      <c r="D108" s="172">
        <v>9</v>
      </c>
      <c r="E108" s="302">
        <v>0</v>
      </c>
      <c r="F108" s="172">
        <v>0</v>
      </c>
      <c r="G108" s="302">
        <v>0</v>
      </c>
      <c r="H108" s="172">
        <v>5495</v>
      </c>
      <c r="I108" s="303">
        <v>3.96</v>
      </c>
      <c r="J108" s="264">
        <v>356.25</v>
      </c>
      <c r="K108" s="69">
        <v>335.05</v>
      </c>
      <c r="L108" s="135">
        <f t="shared" si="4"/>
        <v>21.19999999999999</v>
      </c>
      <c r="M108" s="306">
        <f t="shared" si="5"/>
        <v>6.327413818833007</v>
      </c>
      <c r="N108" s="78">
        <f>Margins!B108</f>
        <v>1100</v>
      </c>
      <c r="O108" s="25">
        <f t="shared" si="6"/>
        <v>9900</v>
      </c>
      <c r="P108" s="25">
        <f t="shared" si="7"/>
        <v>0</v>
      </c>
    </row>
    <row r="109" spans="1:16" ht="13.5">
      <c r="A109" s="193" t="s">
        <v>147</v>
      </c>
      <c r="B109" s="172">
        <v>223</v>
      </c>
      <c r="C109" s="302">
        <v>-0.62</v>
      </c>
      <c r="D109" s="172">
        <v>0</v>
      </c>
      <c r="E109" s="302">
        <v>-1</v>
      </c>
      <c r="F109" s="172">
        <v>0</v>
      </c>
      <c r="G109" s="302">
        <v>0</v>
      </c>
      <c r="H109" s="172">
        <v>223</v>
      </c>
      <c r="I109" s="303">
        <v>-0.63</v>
      </c>
      <c r="J109" s="264">
        <v>64.25</v>
      </c>
      <c r="K109" s="69">
        <v>63.05</v>
      </c>
      <c r="L109" s="135">
        <f t="shared" si="4"/>
        <v>1.2000000000000028</v>
      </c>
      <c r="M109" s="306">
        <f t="shared" si="5"/>
        <v>1.903251387787475</v>
      </c>
      <c r="N109" s="78">
        <f>Margins!B109</f>
        <v>5900</v>
      </c>
      <c r="O109" s="25">
        <f t="shared" si="6"/>
        <v>0</v>
      </c>
      <c r="P109" s="25">
        <f t="shared" si="7"/>
        <v>0</v>
      </c>
    </row>
    <row r="110" spans="1:16" ht="13.5">
      <c r="A110" s="193" t="s">
        <v>148</v>
      </c>
      <c r="B110" s="172">
        <v>435</v>
      </c>
      <c r="C110" s="302">
        <v>1</v>
      </c>
      <c r="D110" s="172">
        <v>7</v>
      </c>
      <c r="E110" s="302">
        <v>0.4</v>
      </c>
      <c r="F110" s="172">
        <v>0</v>
      </c>
      <c r="G110" s="302">
        <v>0</v>
      </c>
      <c r="H110" s="172">
        <v>442</v>
      </c>
      <c r="I110" s="303">
        <v>0.99</v>
      </c>
      <c r="J110" s="264">
        <v>271.4</v>
      </c>
      <c r="K110" s="69">
        <v>266.15</v>
      </c>
      <c r="L110" s="135">
        <f t="shared" si="4"/>
        <v>5.25</v>
      </c>
      <c r="M110" s="306">
        <f t="shared" si="5"/>
        <v>1.9725718579748264</v>
      </c>
      <c r="N110" s="78">
        <f>Margins!B110</f>
        <v>1045</v>
      </c>
      <c r="O110" s="25">
        <f t="shared" si="6"/>
        <v>7315</v>
      </c>
      <c r="P110" s="25">
        <f t="shared" si="7"/>
        <v>0</v>
      </c>
    </row>
    <row r="111" spans="1:18" ht="13.5">
      <c r="A111" s="193" t="s">
        <v>122</v>
      </c>
      <c r="B111" s="172">
        <v>830</v>
      </c>
      <c r="C111" s="302">
        <v>-0.19</v>
      </c>
      <c r="D111" s="172">
        <v>109</v>
      </c>
      <c r="E111" s="302">
        <v>-0.26</v>
      </c>
      <c r="F111" s="172">
        <v>18</v>
      </c>
      <c r="G111" s="302">
        <v>0.2</v>
      </c>
      <c r="H111" s="172">
        <v>957</v>
      </c>
      <c r="I111" s="303">
        <v>-0.19</v>
      </c>
      <c r="J111" s="264">
        <v>154.2</v>
      </c>
      <c r="K111" s="69">
        <v>154.6</v>
      </c>
      <c r="L111" s="135">
        <f t="shared" si="4"/>
        <v>-0.4000000000000057</v>
      </c>
      <c r="M111" s="306">
        <f t="shared" si="5"/>
        <v>-0.2587322121604177</v>
      </c>
      <c r="N111" s="78">
        <f>Margins!B111</f>
        <v>1625</v>
      </c>
      <c r="O111" s="25">
        <f t="shared" si="6"/>
        <v>177125</v>
      </c>
      <c r="P111" s="25">
        <f t="shared" si="7"/>
        <v>29250</v>
      </c>
      <c r="R111" s="25"/>
    </row>
    <row r="112" spans="1:18" ht="13.5">
      <c r="A112" s="201" t="s">
        <v>36</v>
      </c>
      <c r="B112" s="172">
        <v>8349</v>
      </c>
      <c r="C112" s="302">
        <v>0.58</v>
      </c>
      <c r="D112" s="172">
        <v>68</v>
      </c>
      <c r="E112" s="302">
        <v>0.28</v>
      </c>
      <c r="F112" s="172">
        <v>3</v>
      </c>
      <c r="G112" s="302">
        <v>0</v>
      </c>
      <c r="H112" s="172">
        <v>8420</v>
      </c>
      <c r="I112" s="303">
        <v>0.58</v>
      </c>
      <c r="J112" s="264">
        <v>909.35</v>
      </c>
      <c r="K112" s="69">
        <v>918.6</v>
      </c>
      <c r="L112" s="135">
        <f t="shared" si="4"/>
        <v>-9.25</v>
      </c>
      <c r="M112" s="306">
        <f t="shared" si="5"/>
        <v>-1.0069671238841715</v>
      </c>
      <c r="N112" s="78">
        <f>Margins!B112</f>
        <v>225</v>
      </c>
      <c r="O112" s="25">
        <f t="shared" si="6"/>
        <v>15300</v>
      </c>
      <c r="P112" s="25">
        <f t="shared" si="7"/>
        <v>675</v>
      </c>
      <c r="R112" s="25"/>
    </row>
    <row r="113" spans="1:18" ht="13.5">
      <c r="A113" s="193" t="s">
        <v>172</v>
      </c>
      <c r="B113" s="172">
        <v>1450</v>
      </c>
      <c r="C113" s="302">
        <v>0.73</v>
      </c>
      <c r="D113" s="172">
        <v>28</v>
      </c>
      <c r="E113" s="302">
        <v>0.56</v>
      </c>
      <c r="F113" s="172">
        <v>0</v>
      </c>
      <c r="G113" s="302">
        <v>-1</v>
      </c>
      <c r="H113" s="172">
        <v>1478</v>
      </c>
      <c r="I113" s="303">
        <v>0.73</v>
      </c>
      <c r="J113" s="264">
        <v>258.75</v>
      </c>
      <c r="K113" s="69">
        <v>255.35</v>
      </c>
      <c r="L113" s="135">
        <f t="shared" si="4"/>
        <v>3.4000000000000057</v>
      </c>
      <c r="M113" s="306">
        <f t="shared" si="5"/>
        <v>1.3315057763853557</v>
      </c>
      <c r="N113" s="78">
        <f>Margins!B113</f>
        <v>1050</v>
      </c>
      <c r="O113" s="25">
        <f t="shared" si="6"/>
        <v>29400</v>
      </c>
      <c r="P113" s="25">
        <f t="shared" si="7"/>
        <v>0</v>
      </c>
      <c r="R113" s="25"/>
    </row>
    <row r="114" spans="1:16" ht="13.5">
      <c r="A114" s="193" t="s">
        <v>80</v>
      </c>
      <c r="B114" s="172">
        <v>337</v>
      </c>
      <c r="C114" s="302">
        <v>1.17</v>
      </c>
      <c r="D114" s="172">
        <v>3</v>
      </c>
      <c r="E114" s="302">
        <v>2</v>
      </c>
      <c r="F114" s="172">
        <v>0</v>
      </c>
      <c r="G114" s="302">
        <v>0</v>
      </c>
      <c r="H114" s="172">
        <v>340</v>
      </c>
      <c r="I114" s="303">
        <v>1.18</v>
      </c>
      <c r="J114" s="264">
        <v>195.45</v>
      </c>
      <c r="K114" s="69">
        <v>190.75</v>
      </c>
      <c r="L114" s="135">
        <f t="shared" si="4"/>
        <v>4.699999999999989</v>
      </c>
      <c r="M114" s="306">
        <f t="shared" si="5"/>
        <v>2.4639580602883298</v>
      </c>
      <c r="N114" s="78">
        <f>Margins!B114</f>
        <v>1200</v>
      </c>
      <c r="O114" s="25">
        <f t="shared" si="6"/>
        <v>3600</v>
      </c>
      <c r="P114" s="25">
        <f t="shared" si="7"/>
        <v>0</v>
      </c>
    </row>
    <row r="115" spans="1:16" ht="13.5">
      <c r="A115" s="193" t="s">
        <v>274</v>
      </c>
      <c r="B115" s="172">
        <v>5988</v>
      </c>
      <c r="C115" s="302">
        <v>-0.09</v>
      </c>
      <c r="D115" s="172">
        <v>64</v>
      </c>
      <c r="E115" s="302">
        <v>-0.32</v>
      </c>
      <c r="F115" s="172">
        <v>0</v>
      </c>
      <c r="G115" s="302">
        <v>-1</v>
      </c>
      <c r="H115" s="172">
        <v>6052</v>
      </c>
      <c r="I115" s="303">
        <v>-0.1</v>
      </c>
      <c r="J115" s="264">
        <v>317.2</v>
      </c>
      <c r="K115" s="69">
        <v>307.85</v>
      </c>
      <c r="L115" s="135">
        <f t="shared" si="4"/>
        <v>9.349999999999966</v>
      </c>
      <c r="M115" s="306">
        <f t="shared" si="5"/>
        <v>3.0371934383628276</v>
      </c>
      <c r="N115" s="78">
        <f>Margins!B115</f>
        <v>700</v>
      </c>
      <c r="O115" s="25">
        <f t="shared" si="6"/>
        <v>44800</v>
      </c>
      <c r="P115" s="25">
        <f t="shared" si="7"/>
        <v>0</v>
      </c>
    </row>
    <row r="116" spans="1:16" ht="13.5">
      <c r="A116" s="193" t="s">
        <v>224</v>
      </c>
      <c r="B116" s="172">
        <v>535</v>
      </c>
      <c r="C116" s="302">
        <v>0.69</v>
      </c>
      <c r="D116" s="172">
        <v>0</v>
      </c>
      <c r="E116" s="302">
        <v>0</v>
      </c>
      <c r="F116" s="172">
        <v>0</v>
      </c>
      <c r="G116" s="302">
        <v>0</v>
      </c>
      <c r="H116" s="172">
        <v>535</v>
      </c>
      <c r="I116" s="303">
        <v>0.69</v>
      </c>
      <c r="J116" s="264">
        <v>477.55</v>
      </c>
      <c r="K116" s="69">
        <v>460.85</v>
      </c>
      <c r="L116" s="135">
        <f t="shared" si="4"/>
        <v>16.69999999999999</v>
      </c>
      <c r="M116" s="306">
        <f t="shared" si="5"/>
        <v>3.623738743625906</v>
      </c>
      <c r="N116" s="78">
        <f>Margins!B116</f>
        <v>650</v>
      </c>
      <c r="O116" s="25">
        <f t="shared" si="6"/>
        <v>0</v>
      </c>
      <c r="P116" s="25">
        <f t="shared" si="7"/>
        <v>0</v>
      </c>
    </row>
    <row r="117" spans="1:16" ht="13.5">
      <c r="A117" s="193" t="s">
        <v>393</v>
      </c>
      <c r="B117" s="172">
        <v>618</v>
      </c>
      <c r="C117" s="302">
        <v>-0.21</v>
      </c>
      <c r="D117" s="172">
        <v>20</v>
      </c>
      <c r="E117" s="302">
        <v>0.05</v>
      </c>
      <c r="F117" s="172">
        <v>0</v>
      </c>
      <c r="G117" s="302">
        <v>0</v>
      </c>
      <c r="H117" s="172">
        <v>638</v>
      </c>
      <c r="I117" s="303">
        <v>-0.2</v>
      </c>
      <c r="J117" s="264">
        <v>121.75</v>
      </c>
      <c r="K117" s="69">
        <v>120.5</v>
      </c>
      <c r="L117" s="135">
        <f t="shared" si="4"/>
        <v>1.25</v>
      </c>
      <c r="M117" s="306">
        <f t="shared" si="5"/>
        <v>1.0373443983402488</v>
      </c>
      <c r="N117" s="78">
        <f>Margins!B117</f>
        <v>2400</v>
      </c>
      <c r="O117" s="25">
        <f t="shared" si="6"/>
        <v>48000</v>
      </c>
      <c r="P117" s="25">
        <f t="shared" si="7"/>
        <v>0</v>
      </c>
    </row>
    <row r="118" spans="1:16" ht="13.5">
      <c r="A118" s="193" t="s">
        <v>81</v>
      </c>
      <c r="B118" s="172">
        <v>2022</v>
      </c>
      <c r="C118" s="302">
        <v>0.35</v>
      </c>
      <c r="D118" s="172">
        <v>2</v>
      </c>
      <c r="E118" s="302">
        <v>-0.33</v>
      </c>
      <c r="F118" s="172">
        <v>0</v>
      </c>
      <c r="G118" s="302">
        <v>0</v>
      </c>
      <c r="H118" s="172">
        <v>2024</v>
      </c>
      <c r="I118" s="303">
        <v>0.35</v>
      </c>
      <c r="J118" s="264">
        <v>509.35</v>
      </c>
      <c r="K118" s="69">
        <v>498.15</v>
      </c>
      <c r="L118" s="135">
        <f t="shared" si="4"/>
        <v>11.200000000000045</v>
      </c>
      <c r="M118" s="306">
        <f t="shared" si="5"/>
        <v>2.2483187794841</v>
      </c>
      <c r="N118" s="78">
        <f>Margins!B118</f>
        <v>600</v>
      </c>
      <c r="O118" s="25">
        <f t="shared" si="6"/>
        <v>1200</v>
      </c>
      <c r="P118" s="25">
        <f t="shared" si="7"/>
        <v>0</v>
      </c>
    </row>
    <row r="119" spans="1:16" ht="13.5">
      <c r="A119" s="193" t="s">
        <v>225</v>
      </c>
      <c r="B119" s="172">
        <v>1582</v>
      </c>
      <c r="C119" s="302">
        <v>0.1</v>
      </c>
      <c r="D119" s="172">
        <v>60</v>
      </c>
      <c r="E119" s="302">
        <v>0.11</v>
      </c>
      <c r="F119" s="172">
        <v>2</v>
      </c>
      <c r="G119" s="302">
        <v>0</v>
      </c>
      <c r="H119" s="172">
        <v>1644</v>
      </c>
      <c r="I119" s="303">
        <v>0.1</v>
      </c>
      <c r="J119" s="264">
        <v>166.05</v>
      </c>
      <c r="K119" s="69">
        <v>162.45</v>
      </c>
      <c r="L119" s="135">
        <f t="shared" si="4"/>
        <v>3.6000000000000227</v>
      </c>
      <c r="M119" s="306">
        <f t="shared" si="5"/>
        <v>2.216066481994474</v>
      </c>
      <c r="N119" s="78">
        <f>Margins!B119</f>
        <v>1400</v>
      </c>
      <c r="O119" s="25">
        <f t="shared" si="6"/>
        <v>84000</v>
      </c>
      <c r="P119" s="25">
        <f t="shared" si="7"/>
        <v>2800</v>
      </c>
    </row>
    <row r="120" spans="1:16" ht="13.5">
      <c r="A120" s="193" t="s">
        <v>297</v>
      </c>
      <c r="B120" s="172">
        <v>6237</v>
      </c>
      <c r="C120" s="302">
        <v>0.37</v>
      </c>
      <c r="D120" s="172">
        <v>3</v>
      </c>
      <c r="E120" s="302">
        <v>-0.63</v>
      </c>
      <c r="F120" s="172">
        <v>1</v>
      </c>
      <c r="G120" s="302">
        <v>0</v>
      </c>
      <c r="H120" s="172">
        <v>6241</v>
      </c>
      <c r="I120" s="303">
        <v>0.36</v>
      </c>
      <c r="J120" s="264">
        <v>475.85</v>
      </c>
      <c r="K120" s="69">
        <v>467.45</v>
      </c>
      <c r="L120" s="135">
        <f t="shared" si="4"/>
        <v>8.400000000000034</v>
      </c>
      <c r="M120" s="306">
        <f t="shared" si="5"/>
        <v>1.796983634613335</v>
      </c>
      <c r="N120" s="78">
        <f>Margins!B120</f>
        <v>1100</v>
      </c>
      <c r="O120" s="25">
        <f t="shared" si="6"/>
        <v>3300</v>
      </c>
      <c r="P120" s="25">
        <f t="shared" si="7"/>
        <v>1100</v>
      </c>
    </row>
    <row r="121" spans="1:16" ht="13.5">
      <c r="A121" s="193" t="s">
        <v>226</v>
      </c>
      <c r="B121" s="172">
        <v>1328</v>
      </c>
      <c r="C121" s="302">
        <v>0.49</v>
      </c>
      <c r="D121" s="172">
        <v>0</v>
      </c>
      <c r="E121" s="302">
        <v>-1</v>
      </c>
      <c r="F121" s="172">
        <v>0</v>
      </c>
      <c r="G121" s="302">
        <v>0</v>
      </c>
      <c r="H121" s="172">
        <v>1328</v>
      </c>
      <c r="I121" s="303">
        <v>0.49</v>
      </c>
      <c r="J121" s="264">
        <v>182.05</v>
      </c>
      <c r="K121" s="69">
        <v>184.1</v>
      </c>
      <c r="L121" s="135">
        <f t="shared" si="4"/>
        <v>-2.049999999999983</v>
      </c>
      <c r="M121" s="306">
        <f t="shared" si="5"/>
        <v>-1.1135252580119408</v>
      </c>
      <c r="N121" s="78">
        <f>Margins!B121</f>
        <v>1500</v>
      </c>
      <c r="O121" s="25">
        <f t="shared" si="6"/>
        <v>0</v>
      </c>
      <c r="P121" s="25">
        <f t="shared" si="7"/>
        <v>0</v>
      </c>
    </row>
    <row r="122" spans="1:16" ht="13.5">
      <c r="A122" s="193" t="s">
        <v>227</v>
      </c>
      <c r="B122" s="172">
        <v>1818</v>
      </c>
      <c r="C122" s="302">
        <v>-0.29</v>
      </c>
      <c r="D122" s="172">
        <v>89</v>
      </c>
      <c r="E122" s="302">
        <v>-0.36</v>
      </c>
      <c r="F122" s="172">
        <v>2</v>
      </c>
      <c r="G122" s="302">
        <v>-0.71</v>
      </c>
      <c r="H122" s="172">
        <v>1909</v>
      </c>
      <c r="I122" s="303">
        <v>-0.29</v>
      </c>
      <c r="J122" s="264">
        <v>393.5</v>
      </c>
      <c r="K122" s="69">
        <v>388.7</v>
      </c>
      <c r="L122" s="135">
        <f t="shared" si="4"/>
        <v>4.800000000000011</v>
      </c>
      <c r="M122" s="306">
        <f t="shared" si="5"/>
        <v>1.2348855158219736</v>
      </c>
      <c r="N122" s="78">
        <f>Margins!B122</f>
        <v>800</v>
      </c>
      <c r="O122" s="25">
        <f t="shared" si="6"/>
        <v>71200</v>
      </c>
      <c r="P122" s="25">
        <f t="shared" si="7"/>
        <v>1600</v>
      </c>
    </row>
    <row r="123" spans="1:16" ht="13.5">
      <c r="A123" s="193" t="s">
        <v>234</v>
      </c>
      <c r="B123" s="172">
        <v>14639</v>
      </c>
      <c r="C123" s="302">
        <v>-0.13</v>
      </c>
      <c r="D123" s="172">
        <v>680</v>
      </c>
      <c r="E123" s="302">
        <v>-0.3</v>
      </c>
      <c r="F123" s="172">
        <v>114</v>
      </c>
      <c r="G123" s="302">
        <v>0.04</v>
      </c>
      <c r="H123" s="172">
        <v>15433</v>
      </c>
      <c r="I123" s="303">
        <v>-0.14</v>
      </c>
      <c r="J123" s="264">
        <v>463.1</v>
      </c>
      <c r="K123" s="69">
        <v>462.5</v>
      </c>
      <c r="L123" s="135">
        <f t="shared" si="4"/>
        <v>0.6000000000000227</v>
      </c>
      <c r="M123" s="306">
        <f t="shared" si="5"/>
        <v>0.12972972972973465</v>
      </c>
      <c r="N123" s="78">
        <f>Margins!B123</f>
        <v>700</v>
      </c>
      <c r="O123" s="25">
        <f t="shared" si="6"/>
        <v>476000</v>
      </c>
      <c r="P123" s="25">
        <f t="shared" si="7"/>
        <v>79800</v>
      </c>
    </row>
    <row r="124" spans="1:16" ht="13.5">
      <c r="A124" s="193" t="s">
        <v>98</v>
      </c>
      <c r="B124" s="172">
        <v>2998</v>
      </c>
      <c r="C124" s="302">
        <v>2.03</v>
      </c>
      <c r="D124" s="172">
        <v>34</v>
      </c>
      <c r="E124" s="302">
        <v>1.13</v>
      </c>
      <c r="F124" s="172">
        <v>0</v>
      </c>
      <c r="G124" s="302">
        <v>0</v>
      </c>
      <c r="H124" s="172">
        <v>3032</v>
      </c>
      <c r="I124" s="303">
        <v>2.01</v>
      </c>
      <c r="J124" s="264">
        <v>520.3</v>
      </c>
      <c r="K124" s="69">
        <v>505.65</v>
      </c>
      <c r="L124" s="135">
        <f t="shared" si="4"/>
        <v>14.649999999999977</v>
      </c>
      <c r="M124" s="306">
        <f t="shared" si="5"/>
        <v>2.897260951250861</v>
      </c>
      <c r="N124" s="78">
        <f>Margins!B124</f>
        <v>550</v>
      </c>
      <c r="O124" s="25">
        <f t="shared" si="6"/>
        <v>18700</v>
      </c>
      <c r="P124" s="25">
        <f t="shared" si="7"/>
        <v>0</v>
      </c>
    </row>
    <row r="125" spans="1:16" ht="13.5">
      <c r="A125" s="193" t="s">
        <v>149</v>
      </c>
      <c r="B125" s="172">
        <v>20639</v>
      </c>
      <c r="C125" s="302">
        <v>-0.22</v>
      </c>
      <c r="D125" s="172">
        <v>351</v>
      </c>
      <c r="E125" s="302">
        <v>0.01</v>
      </c>
      <c r="F125" s="172">
        <v>150</v>
      </c>
      <c r="G125" s="302">
        <v>0.63</v>
      </c>
      <c r="H125" s="172">
        <v>21140</v>
      </c>
      <c r="I125" s="303">
        <v>-0.22</v>
      </c>
      <c r="J125" s="264">
        <v>795.7</v>
      </c>
      <c r="K125" s="69">
        <v>773.55</v>
      </c>
      <c r="L125" s="135">
        <f t="shared" si="4"/>
        <v>22.15000000000009</v>
      </c>
      <c r="M125" s="306">
        <f t="shared" si="5"/>
        <v>2.863421886109507</v>
      </c>
      <c r="N125" s="78">
        <f>Margins!B125</f>
        <v>550</v>
      </c>
      <c r="O125" s="25">
        <f t="shared" si="6"/>
        <v>193050</v>
      </c>
      <c r="P125" s="25">
        <f t="shared" si="7"/>
        <v>82500</v>
      </c>
    </row>
    <row r="126" spans="1:18" ht="13.5">
      <c r="A126" s="193" t="s">
        <v>203</v>
      </c>
      <c r="B126" s="172">
        <v>39157</v>
      </c>
      <c r="C126" s="302">
        <v>0.25</v>
      </c>
      <c r="D126" s="172">
        <v>3234</v>
      </c>
      <c r="E126" s="302">
        <v>0.05</v>
      </c>
      <c r="F126" s="172">
        <v>1303</v>
      </c>
      <c r="G126" s="302">
        <v>-0.05</v>
      </c>
      <c r="H126" s="172">
        <v>43694</v>
      </c>
      <c r="I126" s="303">
        <v>0.22</v>
      </c>
      <c r="J126" s="264">
        <v>1598.25</v>
      </c>
      <c r="K126" s="69">
        <v>1593.15</v>
      </c>
      <c r="L126" s="135">
        <f t="shared" si="4"/>
        <v>5.099999999999909</v>
      </c>
      <c r="M126" s="306">
        <f t="shared" si="5"/>
        <v>0.32012051595894353</v>
      </c>
      <c r="N126" s="78">
        <f>Margins!B126</f>
        <v>150</v>
      </c>
      <c r="O126" s="25">
        <f t="shared" si="6"/>
        <v>485100</v>
      </c>
      <c r="P126" s="25">
        <f t="shared" si="7"/>
        <v>195450</v>
      </c>
      <c r="R126" s="25"/>
    </row>
    <row r="127" spans="1:18" ht="13.5">
      <c r="A127" s="193" t="s">
        <v>298</v>
      </c>
      <c r="B127" s="172">
        <v>1103</v>
      </c>
      <c r="C127" s="302">
        <v>-0.34</v>
      </c>
      <c r="D127" s="172">
        <v>0</v>
      </c>
      <c r="E127" s="302">
        <v>0</v>
      </c>
      <c r="F127" s="172">
        <v>0</v>
      </c>
      <c r="G127" s="302">
        <v>0</v>
      </c>
      <c r="H127" s="172">
        <v>1103</v>
      </c>
      <c r="I127" s="303">
        <v>-0.34</v>
      </c>
      <c r="J127" s="264">
        <v>479.05</v>
      </c>
      <c r="K127" s="69">
        <v>473.05</v>
      </c>
      <c r="L127" s="135">
        <f t="shared" si="4"/>
        <v>6</v>
      </c>
      <c r="M127" s="306">
        <f t="shared" si="5"/>
        <v>1.2683648662932037</v>
      </c>
      <c r="N127" s="78">
        <f>Margins!B127</f>
        <v>1000</v>
      </c>
      <c r="O127" s="25">
        <f t="shared" si="6"/>
        <v>0</v>
      </c>
      <c r="P127" s="25">
        <f t="shared" si="7"/>
        <v>0</v>
      </c>
      <c r="R127" s="25"/>
    </row>
    <row r="128" spans="1:16" ht="13.5">
      <c r="A128" s="193" t="s">
        <v>216</v>
      </c>
      <c r="B128" s="172">
        <v>2455</v>
      </c>
      <c r="C128" s="302">
        <v>-0.22</v>
      </c>
      <c r="D128" s="172">
        <v>374</v>
      </c>
      <c r="E128" s="302">
        <v>0</v>
      </c>
      <c r="F128" s="172">
        <v>99</v>
      </c>
      <c r="G128" s="302">
        <v>0.02</v>
      </c>
      <c r="H128" s="172">
        <v>2928</v>
      </c>
      <c r="I128" s="303">
        <v>-0.2</v>
      </c>
      <c r="J128" s="264">
        <v>79.5</v>
      </c>
      <c r="K128" s="69">
        <v>79.35</v>
      </c>
      <c r="L128" s="135">
        <f t="shared" si="4"/>
        <v>0.15000000000000568</v>
      </c>
      <c r="M128" s="306">
        <f t="shared" si="5"/>
        <v>0.1890359168242038</v>
      </c>
      <c r="N128" s="78">
        <f>Margins!B128</f>
        <v>3350</v>
      </c>
      <c r="O128" s="25">
        <f t="shared" si="6"/>
        <v>1252900</v>
      </c>
      <c r="P128" s="25">
        <f t="shared" si="7"/>
        <v>331650</v>
      </c>
    </row>
    <row r="129" spans="1:16" ht="13.5">
      <c r="A129" s="193" t="s">
        <v>235</v>
      </c>
      <c r="B129" s="172">
        <v>7765</v>
      </c>
      <c r="C129" s="302">
        <v>-0.39</v>
      </c>
      <c r="D129" s="172">
        <v>1042</v>
      </c>
      <c r="E129" s="302">
        <v>-0.39</v>
      </c>
      <c r="F129" s="172">
        <v>277</v>
      </c>
      <c r="G129" s="302">
        <v>-0.26</v>
      </c>
      <c r="H129" s="172">
        <v>9084</v>
      </c>
      <c r="I129" s="303">
        <v>-0.38</v>
      </c>
      <c r="J129" s="264">
        <v>133.5</v>
      </c>
      <c r="K129" s="69">
        <v>135.5</v>
      </c>
      <c r="L129" s="135">
        <f t="shared" si="4"/>
        <v>-2</v>
      </c>
      <c r="M129" s="306">
        <f t="shared" si="5"/>
        <v>-1.4760147601476015</v>
      </c>
      <c r="N129" s="78">
        <f>Margins!B129</f>
        <v>2700</v>
      </c>
      <c r="O129" s="25">
        <f t="shared" si="6"/>
        <v>2813400</v>
      </c>
      <c r="P129" s="25">
        <f t="shared" si="7"/>
        <v>747900</v>
      </c>
    </row>
    <row r="130" spans="1:16" ht="13.5">
      <c r="A130" s="193" t="s">
        <v>204</v>
      </c>
      <c r="B130" s="172">
        <v>5726</v>
      </c>
      <c r="C130" s="302">
        <v>0.2</v>
      </c>
      <c r="D130" s="172">
        <v>350</v>
      </c>
      <c r="E130" s="302">
        <v>-0.03</v>
      </c>
      <c r="F130" s="172">
        <v>64</v>
      </c>
      <c r="G130" s="302">
        <v>0.21</v>
      </c>
      <c r="H130" s="172">
        <v>6140</v>
      </c>
      <c r="I130" s="303">
        <v>0.19</v>
      </c>
      <c r="J130" s="264">
        <v>452.6</v>
      </c>
      <c r="K130" s="69">
        <v>454.9</v>
      </c>
      <c r="L130" s="135">
        <f t="shared" si="4"/>
        <v>-2.2999999999999545</v>
      </c>
      <c r="M130" s="306">
        <f t="shared" si="5"/>
        <v>-0.5056056276104538</v>
      </c>
      <c r="N130" s="78">
        <f>Margins!B130</f>
        <v>600</v>
      </c>
      <c r="O130" s="25">
        <f t="shared" si="6"/>
        <v>210000</v>
      </c>
      <c r="P130" s="25">
        <f t="shared" si="7"/>
        <v>38400</v>
      </c>
    </row>
    <row r="131" spans="1:16" ht="13.5">
      <c r="A131" s="193" t="s">
        <v>205</v>
      </c>
      <c r="B131" s="172">
        <v>27687</v>
      </c>
      <c r="C131" s="302">
        <v>0.34</v>
      </c>
      <c r="D131" s="172">
        <v>1093</v>
      </c>
      <c r="E131" s="302">
        <v>-0.02</v>
      </c>
      <c r="F131" s="172">
        <v>137</v>
      </c>
      <c r="G131" s="302">
        <v>-0.11</v>
      </c>
      <c r="H131" s="172">
        <v>28917</v>
      </c>
      <c r="I131" s="303">
        <v>0.32</v>
      </c>
      <c r="J131" s="264">
        <v>1122.9</v>
      </c>
      <c r="K131" s="69">
        <v>1081.65</v>
      </c>
      <c r="L131" s="135">
        <f t="shared" si="4"/>
        <v>41.25</v>
      </c>
      <c r="M131" s="306">
        <f t="shared" si="5"/>
        <v>3.8136180834835667</v>
      </c>
      <c r="N131" s="78">
        <f>Margins!B131</f>
        <v>250</v>
      </c>
      <c r="O131" s="25">
        <f t="shared" si="6"/>
        <v>273250</v>
      </c>
      <c r="P131" s="25">
        <f t="shared" si="7"/>
        <v>34250</v>
      </c>
    </row>
    <row r="132" spans="1:16" ht="13.5">
      <c r="A132" s="193" t="s">
        <v>37</v>
      </c>
      <c r="B132" s="172">
        <v>2566</v>
      </c>
      <c r="C132" s="302">
        <v>-0.07</v>
      </c>
      <c r="D132" s="172">
        <v>59</v>
      </c>
      <c r="E132" s="302">
        <v>0.05</v>
      </c>
      <c r="F132" s="172">
        <v>1</v>
      </c>
      <c r="G132" s="302">
        <v>-0.75</v>
      </c>
      <c r="H132" s="172">
        <v>2626</v>
      </c>
      <c r="I132" s="303">
        <v>-0.07</v>
      </c>
      <c r="J132" s="264">
        <v>231.5</v>
      </c>
      <c r="K132" s="69">
        <v>224.95</v>
      </c>
      <c r="L132" s="135">
        <f t="shared" si="4"/>
        <v>6.550000000000011</v>
      </c>
      <c r="M132" s="306">
        <f t="shared" si="5"/>
        <v>2.91175816848189</v>
      </c>
      <c r="N132" s="78">
        <f>Margins!B132</f>
        <v>1600</v>
      </c>
      <c r="O132" s="25">
        <f t="shared" si="6"/>
        <v>94400</v>
      </c>
      <c r="P132" s="25">
        <f t="shared" si="7"/>
        <v>1600</v>
      </c>
    </row>
    <row r="133" spans="1:16" ht="13.5">
      <c r="A133" s="193" t="s">
        <v>299</v>
      </c>
      <c r="B133" s="172">
        <v>1470</v>
      </c>
      <c r="C133" s="302">
        <v>-0.13</v>
      </c>
      <c r="D133" s="172">
        <v>109</v>
      </c>
      <c r="E133" s="302">
        <v>0.3</v>
      </c>
      <c r="F133" s="172">
        <v>0</v>
      </c>
      <c r="G133" s="302">
        <v>0</v>
      </c>
      <c r="H133" s="172">
        <v>1579</v>
      </c>
      <c r="I133" s="303">
        <v>-0.11</v>
      </c>
      <c r="J133" s="264">
        <v>1699.75</v>
      </c>
      <c r="K133" s="69">
        <v>1698.7</v>
      </c>
      <c r="L133" s="135">
        <f aca="true" t="shared" si="8" ref="L133:L161">J133-K133</f>
        <v>1.0499999999999545</v>
      </c>
      <c r="M133" s="306">
        <f aca="true" t="shared" si="9" ref="M133:M161">L133/K133*100</f>
        <v>0.06181197386236265</v>
      </c>
      <c r="N133" s="78">
        <f>Margins!B133</f>
        <v>150</v>
      </c>
      <c r="O133" s="25">
        <f aca="true" t="shared" si="10" ref="O133:O161">D133*N133</f>
        <v>16350</v>
      </c>
      <c r="P133" s="25">
        <f aca="true" t="shared" si="11" ref="P133:P161">F133*N133</f>
        <v>0</v>
      </c>
    </row>
    <row r="134" spans="1:17" ht="15" customHeight="1">
      <c r="A134" s="193" t="s">
        <v>228</v>
      </c>
      <c r="B134" s="172">
        <v>10186</v>
      </c>
      <c r="C134" s="302">
        <v>0.01</v>
      </c>
      <c r="D134" s="172">
        <v>55</v>
      </c>
      <c r="E134" s="302">
        <v>0.31</v>
      </c>
      <c r="F134" s="172">
        <v>4</v>
      </c>
      <c r="G134" s="302">
        <v>-0.43</v>
      </c>
      <c r="H134" s="172">
        <v>10245</v>
      </c>
      <c r="I134" s="303">
        <v>0.01</v>
      </c>
      <c r="J134" s="264">
        <v>1247.15</v>
      </c>
      <c r="K134" s="69">
        <v>1213.75</v>
      </c>
      <c r="L134" s="135">
        <f t="shared" si="8"/>
        <v>33.40000000000009</v>
      </c>
      <c r="M134" s="306">
        <f t="shared" si="9"/>
        <v>2.7518022657054657</v>
      </c>
      <c r="N134" s="78">
        <f>Margins!B134</f>
        <v>188</v>
      </c>
      <c r="O134" s="25">
        <f t="shared" si="10"/>
        <v>10340</v>
      </c>
      <c r="P134" s="25">
        <f t="shared" si="11"/>
        <v>752</v>
      </c>
      <c r="Q134" s="69"/>
    </row>
    <row r="135" spans="1:17" ht="15" customHeight="1">
      <c r="A135" s="193" t="s">
        <v>276</v>
      </c>
      <c r="B135" s="172">
        <v>1648</v>
      </c>
      <c r="C135" s="302">
        <v>-0.11</v>
      </c>
      <c r="D135" s="172">
        <v>0</v>
      </c>
      <c r="E135" s="302">
        <v>-1</v>
      </c>
      <c r="F135" s="172">
        <v>0</v>
      </c>
      <c r="G135" s="302">
        <v>0</v>
      </c>
      <c r="H135" s="172">
        <v>1648</v>
      </c>
      <c r="I135" s="303">
        <v>-0.11</v>
      </c>
      <c r="J135" s="264">
        <v>867.9</v>
      </c>
      <c r="K135" s="69">
        <v>854.95</v>
      </c>
      <c r="L135" s="135">
        <f t="shared" si="8"/>
        <v>12.949999999999932</v>
      </c>
      <c r="M135" s="306">
        <f t="shared" si="9"/>
        <v>1.5147084624831781</v>
      </c>
      <c r="N135" s="78">
        <f>Margins!B135</f>
        <v>350</v>
      </c>
      <c r="O135" s="25">
        <f t="shared" si="10"/>
        <v>0</v>
      </c>
      <c r="P135" s="25">
        <f t="shared" si="11"/>
        <v>0</v>
      </c>
      <c r="Q135" s="69"/>
    </row>
    <row r="136" spans="1:17" ht="15" customHeight="1">
      <c r="A136" s="193" t="s">
        <v>180</v>
      </c>
      <c r="B136" s="172">
        <v>887</v>
      </c>
      <c r="C136" s="302">
        <v>-0.3</v>
      </c>
      <c r="D136" s="172">
        <v>40</v>
      </c>
      <c r="E136" s="302">
        <v>-0.27</v>
      </c>
      <c r="F136" s="172">
        <v>5</v>
      </c>
      <c r="G136" s="302">
        <v>-0.29</v>
      </c>
      <c r="H136" s="172">
        <v>932</v>
      </c>
      <c r="I136" s="303">
        <v>-0.3</v>
      </c>
      <c r="J136" s="264">
        <v>156.85</v>
      </c>
      <c r="K136" s="69">
        <v>156.75</v>
      </c>
      <c r="L136" s="135">
        <f t="shared" si="8"/>
        <v>0.09999999999999432</v>
      </c>
      <c r="M136" s="306">
        <f t="shared" si="9"/>
        <v>0.06379585326953385</v>
      </c>
      <c r="N136" s="78">
        <f>Margins!B136</f>
        <v>1500</v>
      </c>
      <c r="O136" s="25">
        <f t="shared" si="10"/>
        <v>60000</v>
      </c>
      <c r="P136" s="25">
        <f t="shared" si="11"/>
        <v>7500</v>
      </c>
      <c r="Q136" s="69"/>
    </row>
    <row r="137" spans="1:17" ht="15" customHeight="1">
      <c r="A137" s="193" t="s">
        <v>181</v>
      </c>
      <c r="B137" s="172">
        <v>225</v>
      </c>
      <c r="C137" s="302">
        <v>3.09</v>
      </c>
      <c r="D137" s="172">
        <v>0</v>
      </c>
      <c r="E137" s="302">
        <v>0</v>
      </c>
      <c r="F137" s="172">
        <v>0</v>
      </c>
      <c r="G137" s="302">
        <v>0</v>
      </c>
      <c r="H137" s="172">
        <v>225</v>
      </c>
      <c r="I137" s="303">
        <v>3.09</v>
      </c>
      <c r="J137" s="264">
        <v>323.3</v>
      </c>
      <c r="K137" s="69">
        <v>308.7</v>
      </c>
      <c r="L137" s="135">
        <f t="shared" si="8"/>
        <v>14.600000000000023</v>
      </c>
      <c r="M137" s="306">
        <f t="shared" si="9"/>
        <v>4.729510851959839</v>
      </c>
      <c r="N137" s="78">
        <f>Margins!B137</f>
        <v>850</v>
      </c>
      <c r="O137" s="25">
        <f t="shared" si="10"/>
        <v>0</v>
      </c>
      <c r="P137" s="25">
        <f t="shared" si="11"/>
        <v>0</v>
      </c>
      <c r="Q137" s="69"/>
    </row>
    <row r="138" spans="1:17" ht="15" customHeight="1">
      <c r="A138" s="193" t="s">
        <v>150</v>
      </c>
      <c r="B138" s="172">
        <v>3374</v>
      </c>
      <c r="C138" s="302">
        <v>-0.33</v>
      </c>
      <c r="D138" s="172">
        <v>11</v>
      </c>
      <c r="E138" s="302">
        <v>-0.61</v>
      </c>
      <c r="F138" s="172">
        <v>0</v>
      </c>
      <c r="G138" s="302">
        <v>-1</v>
      </c>
      <c r="H138" s="172">
        <v>3385</v>
      </c>
      <c r="I138" s="303">
        <v>-0.33</v>
      </c>
      <c r="J138" s="264">
        <v>542.05</v>
      </c>
      <c r="K138" s="69">
        <v>543</v>
      </c>
      <c r="L138" s="135">
        <f t="shared" si="8"/>
        <v>-0.9500000000000455</v>
      </c>
      <c r="M138" s="306">
        <f t="shared" si="9"/>
        <v>-0.1749539594843546</v>
      </c>
      <c r="N138" s="78">
        <f>Margins!B138</f>
        <v>438</v>
      </c>
      <c r="O138" s="25">
        <f t="shared" si="10"/>
        <v>4818</v>
      </c>
      <c r="P138" s="25">
        <f t="shared" si="11"/>
        <v>0</v>
      </c>
      <c r="Q138" s="69"/>
    </row>
    <row r="139" spans="1:17" ht="15" customHeight="1">
      <c r="A139" s="193" t="s">
        <v>151</v>
      </c>
      <c r="B139" s="172">
        <v>459</v>
      </c>
      <c r="C139" s="302">
        <v>-0.33</v>
      </c>
      <c r="D139" s="172">
        <v>0</v>
      </c>
      <c r="E139" s="302">
        <v>0</v>
      </c>
      <c r="F139" s="172">
        <v>0</v>
      </c>
      <c r="G139" s="302">
        <v>0</v>
      </c>
      <c r="H139" s="172">
        <v>459</v>
      </c>
      <c r="I139" s="303">
        <v>-0.33</v>
      </c>
      <c r="J139" s="264">
        <v>1009.6</v>
      </c>
      <c r="K139" s="69">
        <v>1005.15</v>
      </c>
      <c r="L139" s="135">
        <f t="shared" si="8"/>
        <v>4.4500000000000455</v>
      </c>
      <c r="M139" s="306">
        <f t="shared" si="9"/>
        <v>0.44271999204099344</v>
      </c>
      <c r="N139" s="78">
        <f>Margins!B139</f>
        <v>225</v>
      </c>
      <c r="O139" s="25">
        <f t="shared" si="10"/>
        <v>0</v>
      </c>
      <c r="P139" s="25">
        <f t="shared" si="11"/>
        <v>0</v>
      </c>
      <c r="Q139" s="69"/>
    </row>
    <row r="140" spans="1:17" ht="15" customHeight="1">
      <c r="A140" s="193" t="s">
        <v>214</v>
      </c>
      <c r="B140" s="172">
        <v>253</v>
      </c>
      <c r="C140" s="302">
        <v>0.2</v>
      </c>
      <c r="D140" s="172">
        <v>0</v>
      </c>
      <c r="E140" s="302">
        <v>0</v>
      </c>
      <c r="F140" s="172">
        <v>0</v>
      </c>
      <c r="G140" s="302">
        <v>0</v>
      </c>
      <c r="H140" s="172">
        <v>253</v>
      </c>
      <c r="I140" s="303">
        <v>0.2</v>
      </c>
      <c r="J140" s="264">
        <v>1616.7</v>
      </c>
      <c r="K140" s="69">
        <v>1603.05</v>
      </c>
      <c r="L140" s="135">
        <f t="shared" si="8"/>
        <v>13.650000000000091</v>
      </c>
      <c r="M140" s="306">
        <f t="shared" si="9"/>
        <v>0.8515018246467727</v>
      </c>
      <c r="N140" s="78">
        <f>Margins!B140</f>
        <v>125</v>
      </c>
      <c r="O140" s="25">
        <f t="shared" si="10"/>
        <v>0</v>
      </c>
      <c r="P140" s="25">
        <f t="shared" si="11"/>
        <v>0</v>
      </c>
      <c r="Q140" s="69"/>
    </row>
    <row r="141" spans="1:17" ht="15" customHeight="1">
      <c r="A141" s="193" t="s">
        <v>229</v>
      </c>
      <c r="B141" s="172">
        <v>5444</v>
      </c>
      <c r="C141" s="302">
        <v>2.79</v>
      </c>
      <c r="D141" s="172">
        <v>1</v>
      </c>
      <c r="E141" s="302">
        <v>0</v>
      </c>
      <c r="F141" s="172">
        <v>0</v>
      </c>
      <c r="G141" s="302">
        <v>0</v>
      </c>
      <c r="H141" s="172">
        <v>5445</v>
      </c>
      <c r="I141" s="303">
        <v>2.79</v>
      </c>
      <c r="J141" s="264">
        <v>1249.15</v>
      </c>
      <c r="K141" s="69">
        <v>1209.55</v>
      </c>
      <c r="L141" s="135">
        <f t="shared" si="8"/>
        <v>39.600000000000136</v>
      </c>
      <c r="M141" s="306">
        <f t="shared" si="9"/>
        <v>3.2739448555247934</v>
      </c>
      <c r="N141" s="78">
        <f>Margins!B141</f>
        <v>200</v>
      </c>
      <c r="O141" s="25">
        <f t="shared" si="10"/>
        <v>200</v>
      </c>
      <c r="P141" s="25">
        <f t="shared" si="11"/>
        <v>0</v>
      </c>
      <c r="Q141" s="69"/>
    </row>
    <row r="142" spans="1:17" ht="15" customHeight="1">
      <c r="A142" s="193" t="s">
        <v>91</v>
      </c>
      <c r="B142" s="172">
        <v>2911</v>
      </c>
      <c r="C142" s="302">
        <v>1.99</v>
      </c>
      <c r="D142" s="172">
        <v>455</v>
      </c>
      <c r="E142" s="302">
        <v>3.17</v>
      </c>
      <c r="F142" s="172">
        <v>43</v>
      </c>
      <c r="G142" s="302">
        <v>0.65</v>
      </c>
      <c r="H142" s="172">
        <v>3409</v>
      </c>
      <c r="I142" s="303">
        <v>2.08</v>
      </c>
      <c r="J142" s="264">
        <v>79.7</v>
      </c>
      <c r="K142" s="69">
        <v>76.25</v>
      </c>
      <c r="L142" s="135">
        <f t="shared" si="8"/>
        <v>3.450000000000003</v>
      </c>
      <c r="M142" s="306">
        <f t="shared" si="9"/>
        <v>4.5245901639344295</v>
      </c>
      <c r="N142" s="78">
        <f>Margins!B142</f>
        <v>3800</v>
      </c>
      <c r="O142" s="25">
        <f t="shared" si="10"/>
        <v>1729000</v>
      </c>
      <c r="P142" s="25">
        <f t="shared" si="11"/>
        <v>163400</v>
      </c>
      <c r="Q142" s="69"/>
    </row>
    <row r="143" spans="1:17" ht="15" customHeight="1">
      <c r="A143" s="193" t="s">
        <v>152</v>
      </c>
      <c r="B143" s="172">
        <v>236</v>
      </c>
      <c r="C143" s="302">
        <v>-0.71</v>
      </c>
      <c r="D143" s="172">
        <v>15</v>
      </c>
      <c r="E143" s="302">
        <v>-0.52</v>
      </c>
      <c r="F143" s="172">
        <v>8</v>
      </c>
      <c r="G143" s="302">
        <v>-0.5</v>
      </c>
      <c r="H143" s="172">
        <v>259</v>
      </c>
      <c r="I143" s="303">
        <v>-0.7</v>
      </c>
      <c r="J143" s="264">
        <v>227.7</v>
      </c>
      <c r="K143" s="69">
        <v>230.3</v>
      </c>
      <c r="L143" s="135">
        <f t="shared" si="8"/>
        <v>-2.6000000000000227</v>
      </c>
      <c r="M143" s="306">
        <f t="shared" si="9"/>
        <v>-1.128962223187157</v>
      </c>
      <c r="N143" s="78">
        <f>Margins!B143</f>
        <v>1350</v>
      </c>
      <c r="O143" s="25">
        <f t="shared" si="10"/>
        <v>20250</v>
      </c>
      <c r="P143" s="25">
        <f t="shared" si="11"/>
        <v>10800</v>
      </c>
      <c r="Q143" s="69"/>
    </row>
    <row r="144" spans="1:17" ht="15" customHeight="1">
      <c r="A144" s="193" t="s">
        <v>208</v>
      </c>
      <c r="B144" s="172">
        <v>5343</v>
      </c>
      <c r="C144" s="302">
        <v>0.24</v>
      </c>
      <c r="D144" s="172">
        <v>68</v>
      </c>
      <c r="E144" s="302">
        <v>0.55</v>
      </c>
      <c r="F144" s="172">
        <v>9</v>
      </c>
      <c r="G144" s="302">
        <v>0.8</v>
      </c>
      <c r="H144" s="172">
        <v>5420</v>
      </c>
      <c r="I144" s="303">
        <v>0.25</v>
      </c>
      <c r="J144" s="264">
        <v>723.25</v>
      </c>
      <c r="K144" s="69">
        <v>725.1</v>
      </c>
      <c r="L144" s="135">
        <f t="shared" si="8"/>
        <v>-1.8500000000000227</v>
      </c>
      <c r="M144" s="306">
        <f t="shared" si="9"/>
        <v>-0.2551372224520787</v>
      </c>
      <c r="N144" s="78">
        <f>Margins!B144</f>
        <v>412</v>
      </c>
      <c r="O144" s="25">
        <f t="shared" si="10"/>
        <v>28016</v>
      </c>
      <c r="P144" s="25">
        <f t="shared" si="11"/>
        <v>3708</v>
      </c>
      <c r="Q144" s="69"/>
    </row>
    <row r="145" spans="1:17" ht="15" customHeight="1">
      <c r="A145" s="193" t="s">
        <v>230</v>
      </c>
      <c r="B145" s="172">
        <v>405</v>
      </c>
      <c r="C145" s="302">
        <v>0.14</v>
      </c>
      <c r="D145" s="172">
        <v>1</v>
      </c>
      <c r="E145" s="302">
        <v>-0.5</v>
      </c>
      <c r="F145" s="172">
        <v>0</v>
      </c>
      <c r="G145" s="302">
        <v>0</v>
      </c>
      <c r="H145" s="172">
        <v>406</v>
      </c>
      <c r="I145" s="303">
        <v>0.13</v>
      </c>
      <c r="J145" s="264">
        <v>588.05</v>
      </c>
      <c r="K145" s="69">
        <v>593</v>
      </c>
      <c r="L145" s="135">
        <f t="shared" si="8"/>
        <v>-4.9500000000000455</v>
      </c>
      <c r="M145" s="306">
        <f t="shared" si="9"/>
        <v>-0.8347386172006822</v>
      </c>
      <c r="N145" s="78">
        <f>Margins!B145</f>
        <v>400</v>
      </c>
      <c r="O145" s="25">
        <f t="shared" si="10"/>
        <v>400</v>
      </c>
      <c r="P145" s="25">
        <f t="shared" si="11"/>
        <v>0</v>
      </c>
      <c r="Q145" s="69"/>
    </row>
    <row r="146" spans="1:17" ht="15" customHeight="1">
      <c r="A146" s="193" t="s">
        <v>185</v>
      </c>
      <c r="B146" s="172">
        <v>15875</v>
      </c>
      <c r="C146" s="302">
        <v>0.13</v>
      </c>
      <c r="D146" s="172">
        <v>1381</v>
      </c>
      <c r="E146" s="302">
        <v>-0.03</v>
      </c>
      <c r="F146" s="172">
        <v>342</v>
      </c>
      <c r="G146" s="302">
        <v>-0.08</v>
      </c>
      <c r="H146" s="172">
        <v>17598</v>
      </c>
      <c r="I146" s="303">
        <v>0.11</v>
      </c>
      <c r="J146" s="264">
        <v>562.35</v>
      </c>
      <c r="K146" s="69">
        <v>553.35</v>
      </c>
      <c r="L146" s="135">
        <f t="shared" si="8"/>
        <v>9</v>
      </c>
      <c r="M146" s="306">
        <f t="shared" si="9"/>
        <v>1.626457034426674</v>
      </c>
      <c r="N146" s="78">
        <f>Margins!B146</f>
        <v>675</v>
      </c>
      <c r="O146" s="25">
        <f t="shared" si="10"/>
        <v>932175</v>
      </c>
      <c r="P146" s="25">
        <f t="shared" si="11"/>
        <v>230850</v>
      </c>
      <c r="Q146" s="69"/>
    </row>
    <row r="147" spans="1:17" ht="15" customHeight="1">
      <c r="A147" s="193" t="s">
        <v>206</v>
      </c>
      <c r="B147" s="172">
        <v>1040</v>
      </c>
      <c r="C147" s="302">
        <v>0.94</v>
      </c>
      <c r="D147" s="172">
        <v>2</v>
      </c>
      <c r="E147" s="302">
        <v>0</v>
      </c>
      <c r="F147" s="172">
        <v>0</v>
      </c>
      <c r="G147" s="302">
        <v>0</v>
      </c>
      <c r="H147" s="172">
        <v>1042</v>
      </c>
      <c r="I147" s="303">
        <v>0.95</v>
      </c>
      <c r="J147" s="264">
        <v>774.45</v>
      </c>
      <c r="K147" s="69">
        <v>761.6</v>
      </c>
      <c r="L147" s="135">
        <f t="shared" si="8"/>
        <v>12.850000000000023</v>
      </c>
      <c r="M147" s="306">
        <f t="shared" si="9"/>
        <v>1.6872373949579862</v>
      </c>
      <c r="N147" s="78">
        <f>Margins!B147</f>
        <v>550</v>
      </c>
      <c r="O147" s="25">
        <f t="shared" si="10"/>
        <v>1100</v>
      </c>
      <c r="P147" s="25">
        <f t="shared" si="11"/>
        <v>0</v>
      </c>
      <c r="Q147" s="69"/>
    </row>
    <row r="148" spans="1:17" ht="15" customHeight="1">
      <c r="A148" s="193" t="s">
        <v>118</v>
      </c>
      <c r="B148" s="172">
        <v>6382</v>
      </c>
      <c r="C148" s="302">
        <v>0.87</v>
      </c>
      <c r="D148" s="172">
        <v>145</v>
      </c>
      <c r="E148" s="302">
        <v>1.69</v>
      </c>
      <c r="F148" s="172">
        <v>48</v>
      </c>
      <c r="G148" s="302">
        <v>3.8</v>
      </c>
      <c r="H148" s="172">
        <v>6575</v>
      </c>
      <c r="I148" s="303">
        <v>0.89</v>
      </c>
      <c r="J148" s="264">
        <v>1239.5</v>
      </c>
      <c r="K148" s="69">
        <v>1266.55</v>
      </c>
      <c r="L148" s="135">
        <f t="shared" si="8"/>
        <v>-27.049999999999955</v>
      </c>
      <c r="M148" s="306">
        <f t="shared" si="9"/>
        <v>-2.1357230271209153</v>
      </c>
      <c r="N148" s="78">
        <f>Margins!B148</f>
        <v>250</v>
      </c>
      <c r="O148" s="25">
        <f t="shared" si="10"/>
        <v>36250</v>
      </c>
      <c r="P148" s="25">
        <f t="shared" si="11"/>
        <v>12000</v>
      </c>
      <c r="Q148" s="69"/>
    </row>
    <row r="149" spans="1:17" ht="15" customHeight="1">
      <c r="A149" s="193" t="s">
        <v>231</v>
      </c>
      <c r="B149" s="172">
        <v>1109</v>
      </c>
      <c r="C149" s="302">
        <v>-0.3</v>
      </c>
      <c r="D149" s="172">
        <v>1</v>
      </c>
      <c r="E149" s="302">
        <v>0</v>
      </c>
      <c r="F149" s="172">
        <v>0</v>
      </c>
      <c r="G149" s="302">
        <v>0</v>
      </c>
      <c r="H149" s="172">
        <v>1110</v>
      </c>
      <c r="I149" s="303">
        <v>-0.3</v>
      </c>
      <c r="J149" s="264">
        <v>972.5</v>
      </c>
      <c r="K149" s="69">
        <v>971.1</v>
      </c>
      <c r="L149" s="135">
        <f t="shared" si="8"/>
        <v>1.3999999999999773</v>
      </c>
      <c r="M149" s="306">
        <f t="shared" si="9"/>
        <v>0.14416640922664783</v>
      </c>
      <c r="N149" s="78">
        <f>Margins!B149</f>
        <v>206</v>
      </c>
      <c r="O149" s="25">
        <f t="shared" si="10"/>
        <v>206</v>
      </c>
      <c r="P149" s="25">
        <f t="shared" si="11"/>
        <v>0</v>
      </c>
      <c r="Q149" s="69"/>
    </row>
    <row r="150" spans="1:17" ht="15" customHeight="1">
      <c r="A150" s="193" t="s">
        <v>300</v>
      </c>
      <c r="B150" s="172">
        <v>135</v>
      </c>
      <c r="C150" s="302">
        <v>0.73</v>
      </c>
      <c r="D150" s="172">
        <v>2</v>
      </c>
      <c r="E150" s="302">
        <v>-0.5</v>
      </c>
      <c r="F150" s="172">
        <v>0</v>
      </c>
      <c r="G150" s="302">
        <v>0</v>
      </c>
      <c r="H150" s="172">
        <v>137</v>
      </c>
      <c r="I150" s="303">
        <v>0.67</v>
      </c>
      <c r="J150" s="264">
        <v>50.3</v>
      </c>
      <c r="K150" s="69">
        <v>49.8</v>
      </c>
      <c r="L150" s="135">
        <f t="shared" si="8"/>
        <v>0.5</v>
      </c>
      <c r="M150" s="306">
        <f t="shared" si="9"/>
        <v>1.0040160642570282</v>
      </c>
      <c r="N150" s="78">
        <f>Margins!B150</f>
        <v>7700</v>
      </c>
      <c r="O150" s="25">
        <f t="shared" si="10"/>
        <v>15400</v>
      </c>
      <c r="P150" s="25">
        <f t="shared" si="11"/>
        <v>0</v>
      </c>
      <c r="Q150" s="69"/>
    </row>
    <row r="151" spans="1:17" ht="15" customHeight="1">
      <c r="A151" s="193" t="s">
        <v>301</v>
      </c>
      <c r="B151" s="172">
        <v>4911</v>
      </c>
      <c r="C151" s="302">
        <v>-0.08</v>
      </c>
      <c r="D151" s="172">
        <v>781</v>
      </c>
      <c r="E151" s="302">
        <v>-0.33</v>
      </c>
      <c r="F151" s="172">
        <v>147</v>
      </c>
      <c r="G151" s="302">
        <v>-0.05</v>
      </c>
      <c r="H151" s="172">
        <v>5839</v>
      </c>
      <c r="I151" s="303">
        <v>-0.13</v>
      </c>
      <c r="J151" s="264">
        <v>28.6</v>
      </c>
      <c r="K151" s="69">
        <v>28.7</v>
      </c>
      <c r="L151" s="135">
        <f t="shared" si="8"/>
        <v>-0.09999999999999787</v>
      </c>
      <c r="M151" s="306">
        <f t="shared" si="9"/>
        <v>-0.3484320557491215</v>
      </c>
      <c r="N151" s="78">
        <f>Margins!B151</f>
        <v>10450</v>
      </c>
      <c r="O151" s="25">
        <f t="shared" si="10"/>
        <v>8161450</v>
      </c>
      <c r="P151" s="25">
        <f t="shared" si="11"/>
        <v>1536150</v>
      </c>
      <c r="Q151" s="69"/>
    </row>
    <row r="152" spans="1:17" ht="15" customHeight="1">
      <c r="A152" s="193" t="s">
        <v>173</v>
      </c>
      <c r="B152" s="172">
        <v>256</v>
      </c>
      <c r="C152" s="302">
        <v>-0.02</v>
      </c>
      <c r="D152" s="172">
        <v>18</v>
      </c>
      <c r="E152" s="302">
        <v>-0.36</v>
      </c>
      <c r="F152" s="172">
        <v>0</v>
      </c>
      <c r="G152" s="302">
        <v>-1</v>
      </c>
      <c r="H152" s="172">
        <v>274</v>
      </c>
      <c r="I152" s="303">
        <v>-0.06</v>
      </c>
      <c r="J152" s="264">
        <v>62.45</v>
      </c>
      <c r="K152" s="69">
        <v>61.65</v>
      </c>
      <c r="L152" s="135">
        <f t="shared" si="8"/>
        <v>0.8000000000000043</v>
      </c>
      <c r="M152" s="306">
        <f t="shared" si="9"/>
        <v>1.2976480129764871</v>
      </c>
      <c r="N152" s="78">
        <f>Margins!B152</f>
        <v>2950</v>
      </c>
      <c r="O152" s="25">
        <f t="shared" si="10"/>
        <v>53100</v>
      </c>
      <c r="P152" s="25">
        <f t="shared" si="11"/>
        <v>0</v>
      </c>
      <c r="Q152" s="69"/>
    </row>
    <row r="153" spans="1:17" ht="15" customHeight="1">
      <c r="A153" s="193" t="s">
        <v>302</v>
      </c>
      <c r="B153" s="172">
        <v>585</v>
      </c>
      <c r="C153" s="302">
        <v>0.56</v>
      </c>
      <c r="D153" s="172">
        <v>0</v>
      </c>
      <c r="E153" s="302">
        <v>0</v>
      </c>
      <c r="F153" s="172">
        <v>0</v>
      </c>
      <c r="G153" s="302">
        <v>0</v>
      </c>
      <c r="H153" s="172">
        <v>585</v>
      </c>
      <c r="I153" s="303">
        <v>0.56</v>
      </c>
      <c r="J153" s="264">
        <v>819.7</v>
      </c>
      <c r="K153" s="69">
        <v>817.8</v>
      </c>
      <c r="L153" s="135">
        <f t="shared" si="8"/>
        <v>1.900000000000091</v>
      </c>
      <c r="M153" s="306">
        <f t="shared" si="9"/>
        <v>0.23233064318905491</v>
      </c>
      <c r="N153" s="78">
        <f>Margins!B153</f>
        <v>200</v>
      </c>
      <c r="O153" s="25">
        <f t="shared" si="10"/>
        <v>0</v>
      </c>
      <c r="P153" s="25">
        <f t="shared" si="11"/>
        <v>0</v>
      </c>
      <c r="Q153" s="69"/>
    </row>
    <row r="154" spans="1:17" ht="15" customHeight="1">
      <c r="A154" s="193" t="s">
        <v>82</v>
      </c>
      <c r="B154" s="172">
        <v>740</v>
      </c>
      <c r="C154" s="302">
        <v>0.62</v>
      </c>
      <c r="D154" s="172">
        <v>15</v>
      </c>
      <c r="E154" s="302">
        <v>4</v>
      </c>
      <c r="F154" s="172">
        <v>0</v>
      </c>
      <c r="G154" s="302">
        <v>-1</v>
      </c>
      <c r="H154" s="172">
        <v>755</v>
      </c>
      <c r="I154" s="303">
        <v>0.64</v>
      </c>
      <c r="J154" s="264">
        <v>109.2</v>
      </c>
      <c r="K154" s="69">
        <v>107.35</v>
      </c>
      <c r="L154" s="135">
        <f t="shared" si="8"/>
        <v>1.8500000000000085</v>
      </c>
      <c r="M154" s="306">
        <f t="shared" si="9"/>
        <v>1.7233348858872928</v>
      </c>
      <c r="N154" s="78">
        <f>Margins!B154</f>
        <v>2100</v>
      </c>
      <c r="O154" s="25">
        <f t="shared" si="10"/>
        <v>31500</v>
      </c>
      <c r="P154" s="25">
        <f t="shared" si="11"/>
        <v>0</v>
      </c>
      <c r="Q154" s="69"/>
    </row>
    <row r="155" spans="1:17" ht="15" customHeight="1">
      <c r="A155" s="193" t="s">
        <v>153</v>
      </c>
      <c r="B155" s="172">
        <v>5457</v>
      </c>
      <c r="C155" s="302">
        <v>-0.02</v>
      </c>
      <c r="D155" s="172">
        <v>6</v>
      </c>
      <c r="E155" s="302">
        <v>0.5</v>
      </c>
      <c r="F155" s="172">
        <v>0</v>
      </c>
      <c r="G155" s="302">
        <v>0</v>
      </c>
      <c r="H155" s="172">
        <v>5463</v>
      </c>
      <c r="I155" s="303">
        <v>-0.02</v>
      </c>
      <c r="J155" s="264">
        <v>518.15</v>
      </c>
      <c r="K155" s="69">
        <v>506.7</v>
      </c>
      <c r="L155" s="135">
        <f t="shared" si="8"/>
        <v>11.449999999999989</v>
      </c>
      <c r="M155" s="306">
        <f t="shared" si="9"/>
        <v>2.2597197552792556</v>
      </c>
      <c r="N155" s="78">
        <f>Margins!B155</f>
        <v>450</v>
      </c>
      <c r="O155" s="25">
        <f t="shared" si="10"/>
        <v>2700</v>
      </c>
      <c r="P155" s="25">
        <f t="shared" si="11"/>
        <v>0</v>
      </c>
      <c r="Q155" s="69"/>
    </row>
    <row r="156" spans="1:17" ht="15" customHeight="1">
      <c r="A156" s="193" t="s">
        <v>154</v>
      </c>
      <c r="B156" s="172">
        <v>293</v>
      </c>
      <c r="C156" s="302">
        <v>0.92</v>
      </c>
      <c r="D156" s="172">
        <v>3</v>
      </c>
      <c r="E156" s="302">
        <v>-0.7</v>
      </c>
      <c r="F156" s="172">
        <v>0</v>
      </c>
      <c r="G156" s="302">
        <v>0</v>
      </c>
      <c r="H156" s="172">
        <v>296</v>
      </c>
      <c r="I156" s="303">
        <v>0.82</v>
      </c>
      <c r="J156" s="264">
        <v>48.05</v>
      </c>
      <c r="K156" s="69">
        <v>47.5</v>
      </c>
      <c r="L156" s="135">
        <f t="shared" si="8"/>
        <v>0.5499999999999972</v>
      </c>
      <c r="M156" s="306">
        <f t="shared" si="9"/>
        <v>1.1578947368420993</v>
      </c>
      <c r="N156" s="78">
        <f>Margins!B156</f>
        <v>6900</v>
      </c>
      <c r="O156" s="25">
        <f t="shared" si="10"/>
        <v>20700</v>
      </c>
      <c r="P156" s="25">
        <f t="shared" si="11"/>
        <v>0</v>
      </c>
      <c r="Q156" s="69"/>
    </row>
    <row r="157" spans="1:17" ht="15" customHeight="1">
      <c r="A157" s="193" t="s">
        <v>303</v>
      </c>
      <c r="B157" s="172">
        <v>482</v>
      </c>
      <c r="C157" s="302">
        <v>0.1</v>
      </c>
      <c r="D157" s="172">
        <v>12</v>
      </c>
      <c r="E157" s="302">
        <v>0.33</v>
      </c>
      <c r="F157" s="172">
        <v>0</v>
      </c>
      <c r="G157" s="302">
        <v>0</v>
      </c>
      <c r="H157" s="172">
        <v>494</v>
      </c>
      <c r="I157" s="303">
        <v>0.11</v>
      </c>
      <c r="J157" s="264">
        <v>92.9</v>
      </c>
      <c r="K157" s="69">
        <v>93.45</v>
      </c>
      <c r="L157" s="135">
        <f t="shared" si="8"/>
        <v>-0.5499999999999972</v>
      </c>
      <c r="M157" s="306">
        <f t="shared" si="9"/>
        <v>-0.5885500267522709</v>
      </c>
      <c r="N157" s="78">
        <f>Margins!B157</f>
        <v>3600</v>
      </c>
      <c r="O157" s="25">
        <f t="shared" si="10"/>
        <v>43200</v>
      </c>
      <c r="P157" s="25">
        <f t="shared" si="11"/>
        <v>0</v>
      </c>
      <c r="Q157" s="69"/>
    </row>
    <row r="158" spans="1:17" ht="15" customHeight="1">
      <c r="A158" s="193" t="s">
        <v>155</v>
      </c>
      <c r="B158" s="172">
        <v>1326</v>
      </c>
      <c r="C158" s="302">
        <v>-0.31</v>
      </c>
      <c r="D158" s="172">
        <v>2</v>
      </c>
      <c r="E158" s="302">
        <v>0</v>
      </c>
      <c r="F158" s="172">
        <v>0</v>
      </c>
      <c r="G158" s="302">
        <v>0</v>
      </c>
      <c r="H158" s="172">
        <v>1328</v>
      </c>
      <c r="I158" s="303">
        <v>-0.31</v>
      </c>
      <c r="J158" s="264">
        <v>451.3</v>
      </c>
      <c r="K158" s="69">
        <v>449.05</v>
      </c>
      <c r="L158" s="135">
        <f t="shared" si="8"/>
        <v>2.25</v>
      </c>
      <c r="M158" s="306">
        <f t="shared" si="9"/>
        <v>0.5010577886649593</v>
      </c>
      <c r="N158" s="78">
        <f>Margins!B158</f>
        <v>525</v>
      </c>
      <c r="O158" s="25">
        <f t="shared" si="10"/>
        <v>1050</v>
      </c>
      <c r="P158" s="25">
        <f t="shared" si="11"/>
        <v>0</v>
      </c>
      <c r="Q158" s="69"/>
    </row>
    <row r="159" spans="1:17" ht="15" customHeight="1">
      <c r="A159" s="193" t="s">
        <v>38</v>
      </c>
      <c r="B159" s="172">
        <v>2388</v>
      </c>
      <c r="C159" s="302">
        <v>-0.18</v>
      </c>
      <c r="D159" s="172">
        <v>23</v>
      </c>
      <c r="E159" s="302">
        <v>-0.18</v>
      </c>
      <c r="F159" s="172">
        <v>4</v>
      </c>
      <c r="G159" s="302">
        <v>-0.75</v>
      </c>
      <c r="H159" s="172">
        <v>2415</v>
      </c>
      <c r="I159" s="303">
        <v>-0.18</v>
      </c>
      <c r="J159" s="264">
        <v>550.45</v>
      </c>
      <c r="K159" s="69">
        <v>547.35</v>
      </c>
      <c r="L159" s="135">
        <f t="shared" si="8"/>
        <v>3.1000000000000227</v>
      </c>
      <c r="M159" s="306">
        <f t="shared" si="9"/>
        <v>0.566365214213944</v>
      </c>
      <c r="N159" s="78">
        <f>Margins!B159</f>
        <v>600</v>
      </c>
      <c r="O159" s="25">
        <f t="shared" si="10"/>
        <v>13800</v>
      </c>
      <c r="P159" s="25">
        <f t="shared" si="11"/>
        <v>2400</v>
      </c>
      <c r="Q159" s="69"/>
    </row>
    <row r="160" spans="1:17" ht="15" customHeight="1">
      <c r="A160" s="193" t="s">
        <v>156</v>
      </c>
      <c r="B160" s="172">
        <v>151</v>
      </c>
      <c r="C160" s="302">
        <v>-0.31</v>
      </c>
      <c r="D160" s="172">
        <v>1</v>
      </c>
      <c r="E160" s="302">
        <v>0</v>
      </c>
      <c r="F160" s="172">
        <v>0</v>
      </c>
      <c r="G160" s="302">
        <v>0</v>
      </c>
      <c r="H160" s="172">
        <v>152</v>
      </c>
      <c r="I160" s="303">
        <v>-0.31</v>
      </c>
      <c r="J160" s="264">
        <v>408.95</v>
      </c>
      <c r="K160" s="69">
        <v>411.25</v>
      </c>
      <c r="L160" s="135">
        <f t="shared" si="8"/>
        <v>-2.3000000000000114</v>
      </c>
      <c r="M160" s="306">
        <f t="shared" si="9"/>
        <v>-0.5592705167173281</v>
      </c>
      <c r="N160" s="78">
        <f>Margins!B160</f>
        <v>600</v>
      </c>
      <c r="O160" s="25">
        <f t="shared" si="10"/>
        <v>600</v>
      </c>
      <c r="P160" s="25">
        <f t="shared" si="11"/>
        <v>0</v>
      </c>
      <c r="Q160" s="69"/>
    </row>
    <row r="161" spans="1:17" ht="15" customHeight="1" thickBot="1">
      <c r="A161" s="323" t="s">
        <v>395</v>
      </c>
      <c r="B161" s="172">
        <v>783</v>
      </c>
      <c r="C161" s="302">
        <v>-0.44</v>
      </c>
      <c r="D161" s="172">
        <v>0</v>
      </c>
      <c r="E161" s="302">
        <v>0</v>
      </c>
      <c r="F161" s="172">
        <v>1</v>
      </c>
      <c r="G161" s="302">
        <v>0</v>
      </c>
      <c r="H161" s="172">
        <v>784</v>
      </c>
      <c r="I161" s="303">
        <v>-0.44</v>
      </c>
      <c r="J161" s="264">
        <v>286.75</v>
      </c>
      <c r="K161" s="69">
        <v>286.75</v>
      </c>
      <c r="L161" s="135">
        <f t="shared" si="8"/>
        <v>0</v>
      </c>
      <c r="M161" s="306">
        <f t="shared" si="9"/>
        <v>0</v>
      </c>
      <c r="N161" s="78">
        <f>Margins!B161</f>
        <v>700</v>
      </c>
      <c r="O161" s="25">
        <f t="shared" si="10"/>
        <v>0</v>
      </c>
      <c r="P161" s="25">
        <f t="shared" si="11"/>
        <v>700</v>
      </c>
      <c r="Q161" s="69"/>
    </row>
    <row r="162" spans="2:17" ht="13.5" customHeight="1" hidden="1">
      <c r="B162" s="309">
        <f>SUM(B4:B161)</f>
        <v>1079568</v>
      </c>
      <c r="C162" s="310"/>
      <c r="D162" s="309">
        <f>SUM(D4:D161)</f>
        <v>133288</v>
      </c>
      <c r="E162" s="310"/>
      <c r="F162" s="309">
        <f>SUM(F4:F161)</f>
        <v>97229</v>
      </c>
      <c r="G162" s="310"/>
      <c r="H162" s="172">
        <f>SUM(H4:H161)</f>
        <v>1310085</v>
      </c>
      <c r="I162" s="310"/>
      <c r="J162" s="311"/>
      <c r="K162" s="69"/>
      <c r="L162" s="135"/>
      <c r="M162" s="136"/>
      <c r="N162" s="69"/>
      <c r="O162" s="25">
        <f>SUM(O4:O161)</f>
        <v>47332075</v>
      </c>
      <c r="P162" s="25">
        <f>SUM(P4:P161)</f>
        <v>13174185</v>
      </c>
      <c r="Q162" s="69"/>
    </row>
    <row r="163" spans="11:17" ht="14.25" customHeight="1">
      <c r="K163" s="69"/>
      <c r="L163" s="135"/>
      <c r="M163" s="136"/>
      <c r="N163" s="69"/>
      <c r="O163" s="69"/>
      <c r="P163" s="50">
        <f>P162/O162</f>
        <v>0.27833525151813016</v>
      </c>
      <c r="Q163" s="69"/>
    </row>
    <row r="164" spans="11:13" ht="12.75" customHeight="1">
      <c r="K164" s="69"/>
      <c r="L164" s="135"/>
      <c r="M164" s="136"/>
    </row>
  </sheetData>
  <mergeCells count="2">
    <mergeCell ref="B2:I2"/>
    <mergeCell ref="J2:M2"/>
  </mergeCells>
  <printOptions/>
  <pageMargins left="0.75" right="0.75" top="1" bottom="1"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AC204"/>
  <sheetViews>
    <sheetView workbookViewId="0" topLeftCell="A1">
      <pane xSplit="1" ySplit="3" topLeftCell="B4" activePane="bottomRight" state="frozen"/>
      <selection pane="topLeft" activeCell="A1" sqref="A1"/>
      <selection pane="topRight" activeCell="B1" sqref="B1"/>
      <selection pane="bottomLeft" activeCell="A4" sqref="A4"/>
      <selection pane="bottomRight" activeCell="F226" sqref="F226"/>
    </sheetView>
  </sheetViews>
  <sheetFormatPr defaultColWidth="9.140625" defaultRowHeight="12.75"/>
  <cols>
    <col min="1" max="1" width="14.8515625" style="3" customWidth="1"/>
    <col min="2" max="2" width="11.57421875" style="6" customWidth="1"/>
    <col min="3" max="3" width="10.421875" style="6" customWidth="1"/>
    <col min="4" max="5" width="10.7109375" style="154" customWidth="1"/>
    <col min="6" max="6" width="10.57421875" style="60" bestFit="1" customWidth="1"/>
    <col min="7" max="7" width="9.8515625" style="6" customWidth="1"/>
    <col min="8" max="8" width="9.28125" style="59" bestFit="1" customWidth="1"/>
    <col min="9" max="9" width="10.57421875" style="6" bestFit="1" customWidth="1"/>
    <col min="10" max="10" width="8.7109375" style="6" customWidth="1"/>
    <col min="11" max="11" width="9.8515625" style="59" customWidth="1"/>
    <col min="12" max="12" width="12.7109375" style="60" customWidth="1"/>
    <col min="13" max="13" width="11.421875" style="6" customWidth="1"/>
    <col min="14" max="14" width="8.421875" style="59" customWidth="1"/>
    <col min="15" max="15" width="10.57421875" style="3" customWidth="1"/>
    <col min="16" max="16" width="11.7109375" style="3" customWidth="1"/>
    <col min="17" max="17" width="11.140625" style="3" hidden="1" customWidth="1"/>
    <col min="18" max="18" width="14.140625" style="3" hidden="1" customWidth="1"/>
    <col min="19" max="19" width="12.00390625" style="3" hidden="1" customWidth="1"/>
    <col min="20" max="20" width="13.140625" style="3" hidden="1" customWidth="1"/>
    <col min="21" max="21" width="15.00390625" style="61" hidden="1" customWidth="1"/>
    <col min="22" max="22" width="12.140625" style="3" hidden="1" customWidth="1"/>
    <col min="23" max="23" width="10.8515625" style="3" hidden="1" customWidth="1"/>
    <col min="24" max="24" width="10.421875" style="3" hidden="1" customWidth="1"/>
    <col min="25" max="25" width="10.7109375" style="3" hidden="1" customWidth="1"/>
    <col min="26" max="26" width="9.7109375" style="3" hidden="1" customWidth="1"/>
    <col min="27" max="27" width="8.7109375" style="2" customWidth="1"/>
    <col min="28" max="28" width="9.140625" style="60" customWidth="1"/>
    <col min="29" max="16384" width="9.140625" style="3" customWidth="1"/>
  </cols>
  <sheetData>
    <row r="1" spans="1:28" s="64" customFormat="1" ht="23.25" customHeight="1" thickBot="1">
      <c r="A1" s="394" t="s">
        <v>189</v>
      </c>
      <c r="B1" s="395"/>
      <c r="C1" s="395"/>
      <c r="D1" s="395"/>
      <c r="E1" s="395"/>
      <c r="F1" s="395"/>
      <c r="G1" s="395"/>
      <c r="H1" s="395"/>
      <c r="I1" s="395"/>
      <c r="J1" s="395"/>
      <c r="K1" s="417"/>
      <c r="L1" s="155"/>
      <c r="M1" s="112"/>
      <c r="N1" s="62"/>
      <c r="O1" s="2"/>
      <c r="P1" s="107"/>
      <c r="Q1" s="108"/>
      <c r="R1" s="69"/>
      <c r="S1" s="103"/>
      <c r="T1" s="103"/>
      <c r="U1" s="103"/>
      <c r="V1" s="103"/>
      <c r="W1" s="103"/>
      <c r="X1" s="103"/>
      <c r="Y1" s="103"/>
      <c r="Z1" s="103"/>
      <c r="AA1" s="103"/>
      <c r="AB1" s="74"/>
    </row>
    <row r="2" spans="1:28" s="58" customFormat="1" ht="16.5" customHeight="1" thickBot="1">
      <c r="A2" s="134"/>
      <c r="B2" s="414" t="s">
        <v>59</v>
      </c>
      <c r="C2" s="415"/>
      <c r="D2" s="415"/>
      <c r="E2" s="416"/>
      <c r="F2" s="403" t="s">
        <v>186</v>
      </c>
      <c r="G2" s="404"/>
      <c r="H2" s="405"/>
      <c r="I2" s="403" t="s">
        <v>187</v>
      </c>
      <c r="J2" s="404"/>
      <c r="K2" s="405"/>
      <c r="L2" s="1"/>
      <c r="M2" s="5"/>
      <c r="N2" s="62"/>
      <c r="O2" s="2"/>
      <c r="P2" s="107"/>
      <c r="Q2" s="108"/>
      <c r="R2" s="69"/>
      <c r="S2" s="103"/>
      <c r="T2" s="103"/>
      <c r="U2" s="109"/>
      <c r="V2" s="103"/>
      <c r="W2" s="103"/>
      <c r="X2" s="103"/>
      <c r="Y2" s="103"/>
      <c r="Z2" s="103"/>
      <c r="AA2" s="103"/>
      <c r="AB2" s="75"/>
    </row>
    <row r="3" spans="1:28" s="58" customFormat="1" ht="15.75" thickBot="1">
      <c r="A3" s="29" t="s">
        <v>45</v>
      </c>
      <c r="B3" s="260" t="s">
        <v>87</v>
      </c>
      <c r="C3" s="325" t="s">
        <v>188</v>
      </c>
      <c r="D3" s="313" t="s">
        <v>22</v>
      </c>
      <c r="E3" s="326" t="s">
        <v>188</v>
      </c>
      <c r="F3" s="157" t="s">
        <v>106</v>
      </c>
      <c r="G3" s="261" t="s">
        <v>14</v>
      </c>
      <c r="H3" s="259" t="s">
        <v>46</v>
      </c>
      <c r="I3" s="260" t="s">
        <v>106</v>
      </c>
      <c r="J3" s="261" t="s">
        <v>14</v>
      </c>
      <c r="K3" s="259" t="s">
        <v>46</v>
      </c>
      <c r="L3" s="1"/>
      <c r="M3" s="5"/>
      <c r="N3" s="62"/>
      <c r="O3" s="2"/>
      <c r="P3" s="2"/>
      <c r="Q3" s="2"/>
      <c r="R3" s="2"/>
      <c r="S3" s="1"/>
      <c r="T3" s="1"/>
      <c r="U3" s="79"/>
      <c r="V3" s="2"/>
      <c r="W3" s="2"/>
      <c r="X3" s="2"/>
      <c r="Y3" s="2"/>
      <c r="Z3" s="2"/>
      <c r="AA3" s="2"/>
      <c r="AB3" s="75"/>
    </row>
    <row r="4" spans="1:29" s="58" customFormat="1" ht="15">
      <c r="A4" s="177" t="s">
        <v>182</v>
      </c>
      <c r="B4" s="327">
        <f>'Open Int.'!E4</f>
        <v>50</v>
      </c>
      <c r="C4" s="327">
        <f>'Open Int.'!F4</f>
        <v>50</v>
      </c>
      <c r="D4" s="328">
        <f>'Open Int.'!H4</f>
        <v>0</v>
      </c>
      <c r="E4" s="328">
        <f>'Open Int.'!I4</f>
        <v>0</v>
      </c>
      <c r="F4" s="265">
        <f>IF('Open Int.'!E4=0,0,'Open Int.'!H4/'Open Int.'!E4)</f>
        <v>0</v>
      </c>
      <c r="G4" s="320">
        <v>0</v>
      </c>
      <c r="H4" s="262">
        <f>IF(G4=0,0,(F4-G4)/G4)</f>
        <v>0</v>
      </c>
      <c r="I4" s="183">
        <f>IF(Volume!D4=0,0,Volume!F4/Volume!D4)</f>
        <v>0</v>
      </c>
      <c r="J4" s="184">
        <v>0</v>
      </c>
      <c r="K4" s="262">
        <f>IF(J4=0,0,(I4-J4)/J4)</f>
        <v>0</v>
      </c>
      <c r="L4" s="60"/>
      <c r="M4" s="6"/>
      <c r="N4" s="59"/>
      <c r="O4" s="3"/>
      <c r="P4" s="3"/>
      <c r="Q4" s="3"/>
      <c r="R4" s="3"/>
      <c r="S4" s="3"/>
      <c r="T4" s="3"/>
      <c r="U4" s="61"/>
      <c r="V4" s="3"/>
      <c r="W4" s="3"/>
      <c r="X4" s="3"/>
      <c r="Y4" s="3"/>
      <c r="Z4" s="3"/>
      <c r="AA4" s="2"/>
      <c r="AB4" s="78"/>
      <c r="AC4" s="77"/>
    </row>
    <row r="5" spans="1:29" s="58" customFormat="1" ht="15">
      <c r="A5" s="177" t="s">
        <v>74</v>
      </c>
      <c r="B5" s="188">
        <f>'Open Int.'!E5</f>
        <v>0</v>
      </c>
      <c r="C5" s="189">
        <f>'Open Int.'!F5</f>
        <v>0</v>
      </c>
      <c r="D5" s="190">
        <f>'Open Int.'!H5</f>
        <v>0</v>
      </c>
      <c r="E5" s="329">
        <f>'Open Int.'!I5</f>
        <v>0</v>
      </c>
      <c r="F5" s="191">
        <f>IF('Open Int.'!E5=0,0,'Open Int.'!H5/'Open Int.'!E5)</f>
        <v>0</v>
      </c>
      <c r="G5" s="155">
        <v>0</v>
      </c>
      <c r="H5" s="170">
        <f aca="true" t="shared" si="0" ref="H5:H66">IF(G5=0,0,(F5-G5)/G5)</f>
        <v>0</v>
      </c>
      <c r="I5" s="185">
        <f>IF(Volume!D5=0,0,Volume!F5/Volume!D5)</f>
        <v>0</v>
      </c>
      <c r="J5" s="176">
        <v>0</v>
      </c>
      <c r="K5" s="170">
        <f aca="true" t="shared" si="1" ref="K5:K68">IF(J5=0,0,(I5-J5)/J5)</f>
        <v>0</v>
      </c>
      <c r="L5" s="60"/>
      <c r="M5" s="6"/>
      <c r="N5" s="59"/>
      <c r="O5" s="3"/>
      <c r="P5" s="3"/>
      <c r="Q5" s="3"/>
      <c r="R5" s="3"/>
      <c r="S5" s="3"/>
      <c r="T5" s="3"/>
      <c r="U5" s="61"/>
      <c r="V5" s="3"/>
      <c r="W5" s="3"/>
      <c r="X5" s="3"/>
      <c r="Y5" s="3"/>
      <c r="Z5" s="3"/>
      <c r="AA5" s="2"/>
      <c r="AB5" s="78"/>
      <c r="AC5" s="77"/>
    </row>
    <row r="6" spans="1:29" s="58" customFormat="1" ht="15">
      <c r="A6" s="177" t="s">
        <v>9</v>
      </c>
      <c r="B6" s="188">
        <f>'Open Int.'!E6</f>
        <v>12724300</v>
      </c>
      <c r="C6" s="189">
        <f>'Open Int.'!F6</f>
        <v>875800</v>
      </c>
      <c r="D6" s="190">
        <f>'Open Int.'!H6</f>
        <v>14372100</v>
      </c>
      <c r="E6" s="329">
        <f>'Open Int.'!I6</f>
        <v>410650</v>
      </c>
      <c r="F6" s="191">
        <f>IF('Open Int.'!E6=0,0,'Open Int.'!H6/'Open Int.'!E6)</f>
        <v>1.1295002475578224</v>
      </c>
      <c r="G6" s="155">
        <v>1.1783305903700891</v>
      </c>
      <c r="H6" s="170">
        <f t="shared" si="0"/>
        <v>-0.04144027424165414</v>
      </c>
      <c r="I6" s="185">
        <f>IF(Volume!D6=0,0,Volume!F6/Volume!D6)</f>
        <v>0.8209200874251179</v>
      </c>
      <c r="J6" s="176">
        <v>0.7929601620682114</v>
      </c>
      <c r="K6" s="170">
        <f t="shared" si="1"/>
        <v>0.03526018921805728</v>
      </c>
      <c r="L6" s="60"/>
      <c r="M6" s="6"/>
      <c r="N6" s="59"/>
      <c r="O6" s="3"/>
      <c r="P6" s="3"/>
      <c r="Q6" s="3"/>
      <c r="R6" s="3"/>
      <c r="S6" s="3"/>
      <c r="T6" s="3"/>
      <c r="U6" s="61"/>
      <c r="V6" s="3"/>
      <c r="W6" s="3"/>
      <c r="X6" s="3"/>
      <c r="Y6" s="3"/>
      <c r="Z6" s="3"/>
      <c r="AA6" s="2"/>
      <c r="AB6" s="78"/>
      <c r="AC6" s="77"/>
    </row>
    <row r="7" spans="1:27" s="7" customFormat="1" ht="15">
      <c r="A7" s="177" t="s">
        <v>279</v>
      </c>
      <c r="B7" s="188">
        <f>'Open Int.'!E7</f>
        <v>200</v>
      </c>
      <c r="C7" s="189">
        <f>'Open Int.'!F7</f>
        <v>0</v>
      </c>
      <c r="D7" s="190">
        <f>'Open Int.'!H7</f>
        <v>0</v>
      </c>
      <c r="E7" s="329">
        <f>'Open Int.'!I7</f>
        <v>0</v>
      </c>
      <c r="F7" s="191">
        <f>IF('Open Int.'!E7=0,0,'Open Int.'!H7/'Open Int.'!E7)</f>
        <v>0</v>
      </c>
      <c r="G7" s="155">
        <v>0</v>
      </c>
      <c r="H7" s="170">
        <f t="shared" si="0"/>
        <v>0</v>
      </c>
      <c r="I7" s="185">
        <f>IF(Volume!D7=0,0,Volume!F7/Volume!D7)</f>
        <v>0</v>
      </c>
      <c r="J7" s="176">
        <v>0</v>
      </c>
      <c r="K7" s="170">
        <f t="shared" si="1"/>
        <v>0</v>
      </c>
      <c r="L7" s="60"/>
      <c r="M7" s="6"/>
      <c r="N7" s="59"/>
      <c r="O7" s="3"/>
      <c r="P7" s="3"/>
      <c r="Q7" s="3"/>
      <c r="R7" s="3"/>
      <c r="S7" s="3"/>
      <c r="T7" s="3"/>
      <c r="U7" s="61"/>
      <c r="V7" s="3"/>
      <c r="W7" s="3"/>
      <c r="X7" s="3"/>
      <c r="Y7" s="3"/>
      <c r="Z7" s="3"/>
      <c r="AA7" s="2"/>
    </row>
    <row r="8" spans="1:29" s="58" customFormat="1" ht="15">
      <c r="A8" s="177" t="s">
        <v>134</v>
      </c>
      <c r="B8" s="188">
        <f>'Open Int.'!E8</f>
        <v>0</v>
      </c>
      <c r="C8" s="189">
        <f>'Open Int.'!F8</f>
        <v>0</v>
      </c>
      <c r="D8" s="190">
        <f>'Open Int.'!H8</f>
        <v>400</v>
      </c>
      <c r="E8" s="329">
        <f>'Open Int.'!I8</f>
        <v>0</v>
      </c>
      <c r="F8" s="191">
        <f>IF('Open Int.'!E8=0,0,'Open Int.'!H8/'Open Int.'!E8)</f>
        <v>0</v>
      </c>
      <c r="G8" s="155">
        <v>0</v>
      </c>
      <c r="H8" s="170">
        <f t="shared" si="0"/>
        <v>0</v>
      </c>
      <c r="I8" s="185">
        <f>IF(Volume!D8=0,0,Volume!F8/Volume!D8)</f>
        <v>0</v>
      </c>
      <c r="J8" s="176">
        <v>0</v>
      </c>
      <c r="K8" s="170">
        <f t="shared" si="1"/>
        <v>0</v>
      </c>
      <c r="L8" s="60"/>
      <c r="M8" s="6"/>
      <c r="N8" s="59"/>
      <c r="O8" s="3"/>
      <c r="P8" s="3"/>
      <c r="Q8" s="3"/>
      <c r="R8" s="3"/>
      <c r="S8" s="3"/>
      <c r="T8" s="3"/>
      <c r="U8" s="61"/>
      <c r="V8" s="3"/>
      <c r="W8" s="3"/>
      <c r="X8" s="3"/>
      <c r="Y8" s="3"/>
      <c r="Z8" s="3"/>
      <c r="AA8" s="2"/>
      <c r="AB8" s="78"/>
      <c r="AC8" s="77"/>
    </row>
    <row r="9" spans="1:29" s="58" customFormat="1" ht="15">
      <c r="A9" s="177" t="s">
        <v>0</v>
      </c>
      <c r="B9" s="188">
        <f>'Open Int.'!E9</f>
        <v>118500</v>
      </c>
      <c r="C9" s="189">
        <f>'Open Int.'!F9</f>
        <v>0</v>
      </c>
      <c r="D9" s="190">
        <f>'Open Int.'!H9</f>
        <v>40125</v>
      </c>
      <c r="E9" s="329">
        <f>'Open Int.'!I9</f>
        <v>3000</v>
      </c>
      <c r="F9" s="191">
        <f>IF('Open Int.'!E9=0,0,'Open Int.'!H9/'Open Int.'!E9)</f>
        <v>0.33860759493670883</v>
      </c>
      <c r="G9" s="155">
        <v>0.31329113924050633</v>
      </c>
      <c r="H9" s="170">
        <f t="shared" si="0"/>
        <v>0.0808080808080807</v>
      </c>
      <c r="I9" s="185">
        <f>IF(Volume!D9=0,0,Volume!F9/Volume!D9)</f>
        <v>0.20238095238095238</v>
      </c>
      <c r="J9" s="176">
        <v>0.12857142857142856</v>
      </c>
      <c r="K9" s="170">
        <f t="shared" si="1"/>
        <v>0.5740740740740743</v>
      </c>
      <c r="L9" s="60"/>
      <c r="M9" s="6"/>
      <c r="N9" s="59"/>
      <c r="O9" s="3"/>
      <c r="P9" s="3"/>
      <c r="Q9" s="3"/>
      <c r="R9" s="3"/>
      <c r="S9" s="3"/>
      <c r="T9" s="3"/>
      <c r="U9" s="61"/>
      <c r="V9" s="3"/>
      <c r="W9" s="3"/>
      <c r="X9" s="3"/>
      <c r="Y9" s="3"/>
      <c r="Z9" s="3"/>
      <c r="AA9" s="2"/>
      <c r="AB9" s="78"/>
      <c r="AC9" s="77"/>
    </row>
    <row r="10" spans="1:27" s="7" customFormat="1" ht="15">
      <c r="A10" s="177" t="s">
        <v>135</v>
      </c>
      <c r="B10" s="188">
        <f>'Open Int.'!E10</f>
        <v>306250</v>
      </c>
      <c r="C10" s="189">
        <f>'Open Int.'!F10</f>
        <v>44100</v>
      </c>
      <c r="D10" s="190">
        <f>'Open Int.'!H10</f>
        <v>0</v>
      </c>
      <c r="E10" s="329">
        <f>'Open Int.'!I10</f>
        <v>0</v>
      </c>
      <c r="F10" s="191">
        <f>IF('Open Int.'!E10=0,0,'Open Int.'!H10/'Open Int.'!E10)</f>
        <v>0</v>
      </c>
      <c r="G10" s="155">
        <v>0</v>
      </c>
      <c r="H10" s="170">
        <f t="shared" si="0"/>
        <v>0</v>
      </c>
      <c r="I10" s="185">
        <f>IF(Volume!D10=0,0,Volume!F10/Volume!D10)</f>
        <v>0</v>
      </c>
      <c r="J10" s="176">
        <v>0</v>
      </c>
      <c r="K10" s="170">
        <f t="shared" si="1"/>
        <v>0</v>
      </c>
      <c r="L10" s="60"/>
      <c r="M10" s="6"/>
      <c r="N10" s="59"/>
      <c r="O10" s="3"/>
      <c r="P10" s="3"/>
      <c r="Q10" s="3"/>
      <c r="R10" s="3"/>
      <c r="S10" s="3"/>
      <c r="T10" s="3"/>
      <c r="U10" s="61"/>
      <c r="V10" s="3"/>
      <c r="W10" s="3"/>
      <c r="X10" s="3"/>
      <c r="Y10" s="3"/>
      <c r="Z10" s="3"/>
      <c r="AA10" s="2"/>
    </row>
    <row r="11" spans="1:27" s="7" customFormat="1" ht="15">
      <c r="A11" s="177" t="s">
        <v>174</v>
      </c>
      <c r="B11" s="188">
        <f>'Open Int.'!E11</f>
        <v>643200</v>
      </c>
      <c r="C11" s="189">
        <f>'Open Int.'!F11</f>
        <v>13400</v>
      </c>
      <c r="D11" s="190">
        <f>'Open Int.'!H11</f>
        <v>16750</v>
      </c>
      <c r="E11" s="329">
        <f>'Open Int.'!I11</f>
        <v>0</v>
      </c>
      <c r="F11" s="191">
        <f>IF('Open Int.'!E11=0,0,'Open Int.'!H11/'Open Int.'!E11)</f>
        <v>0.026041666666666668</v>
      </c>
      <c r="G11" s="155">
        <v>0.026595744680851064</v>
      </c>
      <c r="H11" s="170">
        <f t="shared" si="0"/>
        <v>-0.020833333333333297</v>
      </c>
      <c r="I11" s="185">
        <f>IF(Volume!D11=0,0,Volume!F11/Volume!D11)</f>
        <v>0</v>
      </c>
      <c r="J11" s="176">
        <v>0.04861111111111111</v>
      </c>
      <c r="K11" s="170">
        <f t="shared" si="1"/>
        <v>-1</v>
      </c>
      <c r="L11" s="60"/>
      <c r="M11" s="6"/>
      <c r="N11" s="59"/>
      <c r="O11" s="3"/>
      <c r="P11" s="3"/>
      <c r="Q11" s="3"/>
      <c r="R11" s="3"/>
      <c r="S11" s="3"/>
      <c r="T11" s="3"/>
      <c r="U11" s="61"/>
      <c r="V11" s="3"/>
      <c r="W11" s="3"/>
      <c r="X11" s="3"/>
      <c r="Y11" s="3"/>
      <c r="Z11" s="3"/>
      <c r="AA11" s="2"/>
    </row>
    <row r="12" spans="1:29" s="58" customFormat="1" ht="15">
      <c r="A12" s="177" t="s">
        <v>280</v>
      </c>
      <c r="B12" s="188">
        <f>'Open Int.'!E12</f>
        <v>0</v>
      </c>
      <c r="C12" s="189">
        <f>'Open Int.'!F12</f>
        <v>0</v>
      </c>
      <c r="D12" s="190">
        <f>'Open Int.'!H12</f>
        <v>0</v>
      </c>
      <c r="E12" s="329">
        <f>'Open Int.'!I12</f>
        <v>0</v>
      </c>
      <c r="F12" s="191">
        <f>IF('Open Int.'!E12=0,0,'Open Int.'!H12/'Open Int.'!E12)</f>
        <v>0</v>
      </c>
      <c r="G12" s="155">
        <v>0</v>
      </c>
      <c r="H12" s="170">
        <f t="shared" si="0"/>
        <v>0</v>
      </c>
      <c r="I12" s="185">
        <f>IF(Volume!D12=0,0,Volume!F12/Volume!D12)</f>
        <v>0</v>
      </c>
      <c r="J12" s="176">
        <v>0</v>
      </c>
      <c r="K12" s="170">
        <f t="shared" si="1"/>
        <v>0</v>
      </c>
      <c r="L12" s="60"/>
      <c r="M12" s="6"/>
      <c r="N12" s="59"/>
      <c r="O12" s="3"/>
      <c r="P12" s="3"/>
      <c r="Q12" s="3"/>
      <c r="R12" s="3"/>
      <c r="S12" s="3"/>
      <c r="T12" s="3"/>
      <c r="U12" s="61"/>
      <c r="V12" s="3"/>
      <c r="W12" s="3"/>
      <c r="X12" s="3"/>
      <c r="Y12" s="3"/>
      <c r="Z12" s="3"/>
      <c r="AA12" s="2"/>
      <c r="AB12" s="78"/>
      <c r="AC12" s="77"/>
    </row>
    <row r="13" spans="1:29" s="58" customFormat="1" ht="15">
      <c r="A13" s="177" t="s">
        <v>75</v>
      </c>
      <c r="B13" s="188">
        <f>'Open Int.'!E13</f>
        <v>71300</v>
      </c>
      <c r="C13" s="189">
        <f>'Open Int.'!F13</f>
        <v>6900</v>
      </c>
      <c r="D13" s="190">
        <f>'Open Int.'!H13</f>
        <v>2300</v>
      </c>
      <c r="E13" s="329">
        <f>'Open Int.'!I13</f>
        <v>0</v>
      </c>
      <c r="F13" s="191">
        <f>IF('Open Int.'!E13=0,0,'Open Int.'!H13/'Open Int.'!E13)</f>
        <v>0.03225806451612903</v>
      </c>
      <c r="G13" s="155">
        <v>0.03571428571428571</v>
      </c>
      <c r="H13" s="170">
        <f t="shared" si="0"/>
        <v>-0.09677419354838707</v>
      </c>
      <c r="I13" s="185">
        <f>IF(Volume!D13=0,0,Volume!F13/Volume!D13)</f>
        <v>0</v>
      </c>
      <c r="J13" s="176">
        <v>0</v>
      </c>
      <c r="K13" s="170">
        <f t="shared" si="1"/>
        <v>0</v>
      </c>
      <c r="L13" s="60"/>
      <c r="M13" s="6"/>
      <c r="N13" s="59"/>
      <c r="O13" s="3"/>
      <c r="P13" s="3"/>
      <c r="Q13" s="3"/>
      <c r="R13" s="3"/>
      <c r="S13" s="3"/>
      <c r="T13" s="3"/>
      <c r="U13" s="61"/>
      <c r="V13" s="3"/>
      <c r="W13" s="3"/>
      <c r="X13" s="3"/>
      <c r="Y13" s="3"/>
      <c r="Z13" s="3"/>
      <c r="AA13" s="2"/>
      <c r="AB13" s="78"/>
      <c r="AC13" s="77"/>
    </row>
    <row r="14" spans="1:29" s="58" customFormat="1" ht="15">
      <c r="A14" s="177" t="s">
        <v>88</v>
      </c>
      <c r="B14" s="188">
        <f>'Open Int.'!E14</f>
        <v>2498300</v>
      </c>
      <c r="C14" s="189">
        <f>'Open Int.'!F14</f>
        <v>-47300</v>
      </c>
      <c r="D14" s="190">
        <f>'Open Int.'!H14</f>
        <v>249400</v>
      </c>
      <c r="E14" s="329">
        <f>'Open Int.'!I14</f>
        <v>-8600</v>
      </c>
      <c r="F14" s="191">
        <f>IF('Open Int.'!E14=0,0,'Open Int.'!H14/'Open Int.'!E14)</f>
        <v>0.09982788296041308</v>
      </c>
      <c r="G14" s="155">
        <v>0.10135135135135136</v>
      </c>
      <c r="H14" s="170">
        <f t="shared" si="0"/>
        <v>-0.015031554790591047</v>
      </c>
      <c r="I14" s="185">
        <f>IF(Volume!D14=0,0,Volume!F14/Volume!D14)</f>
        <v>0.125</v>
      </c>
      <c r="J14" s="176">
        <v>0.08</v>
      </c>
      <c r="K14" s="170">
        <f t="shared" si="1"/>
        <v>0.5625</v>
      </c>
      <c r="L14" s="60"/>
      <c r="M14" s="6"/>
      <c r="N14" s="59"/>
      <c r="O14" s="3"/>
      <c r="P14" s="3"/>
      <c r="Q14" s="3"/>
      <c r="R14" s="3"/>
      <c r="S14" s="3"/>
      <c r="T14" s="3"/>
      <c r="U14" s="61"/>
      <c r="V14" s="3"/>
      <c r="W14" s="3"/>
      <c r="X14" s="3"/>
      <c r="Y14" s="3"/>
      <c r="Z14" s="3"/>
      <c r="AA14" s="2"/>
      <c r="AB14" s="78"/>
      <c r="AC14" s="77"/>
    </row>
    <row r="15" spans="1:29" s="58" customFormat="1" ht="15">
      <c r="A15" s="177" t="s">
        <v>136</v>
      </c>
      <c r="B15" s="188">
        <f>'Open Int.'!E15</f>
        <v>5906675</v>
      </c>
      <c r="C15" s="189">
        <f>'Open Int.'!F15</f>
        <v>635075</v>
      </c>
      <c r="D15" s="190">
        <f>'Open Int.'!H15</f>
        <v>1012300</v>
      </c>
      <c r="E15" s="329">
        <f>'Open Int.'!I15</f>
        <v>214875</v>
      </c>
      <c r="F15" s="191">
        <f>IF('Open Int.'!E15=0,0,'Open Int.'!H15/'Open Int.'!E15)</f>
        <v>0.1713823767178658</v>
      </c>
      <c r="G15" s="155">
        <v>0.151268115942029</v>
      </c>
      <c r="H15" s="170">
        <f t="shared" si="0"/>
        <v>0.13297092153607085</v>
      </c>
      <c r="I15" s="185">
        <f>IF(Volume!D15=0,0,Volume!F15/Volume!D15)</f>
        <v>0.21103896103896103</v>
      </c>
      <c r="J15" s="176">
        <v>0.1906779661016949</v>
      </c>
      <c r="K15" s="170">
        <f t="shared" si="1"/>
        <v>0.10678210678210677</v>
      </c>
      <c r="L15" s="60"/>
      <c r="M15" s="6"/>
      <c r="N15" s="59"/>
      <c r="O15" s="3"/>
      <c r="P15" s="3"/>
      <c r="Q15" s="3"/>
      <c r="R15" s="3"/>
      <c r="S15" s="3"/>
      <c r="T15" s="3"/>
      <c r="U15" s="61"/>
      <c r="V15" s="3"/>
      <c r="W15" s="3"/>
      <c r="X15" s="3"/>
      <c r="Y15" s="3"/>
      <c r="Z15" s="3"/>
      <c r="AA15" s="2"/>
      <c r="AB15" s="78"/>
      <c r="AC15" s="77"/>
    </row>
    <row r="16" spans="1:27" s="8" customFormat="1" ht="15">
      <c r="A16" s="177" t="s">
        <v>157</v>
      </c>
      <c r="B16" s="188">
        <f>'Open Int.'!E16</f>
        <v>0</v>
      </c>
      <c r="C16" s="189">
        <f>'Open Int.'!F16</f>
        <v>0</v>
      </c>
      <c r="D16" s="190">
        <f>'Open Int.'!H16</f>
        <v>0</v>
      </c>
      <c r="E16" s="329">
        <f>'Open Int.'!I16</f>
        <v>0</v>
      </c>
      <c r="F16" s="191">
        <f>IF('Open Int.'!E16=0,0,'Open Int.'!H16/'Open Int.'!E16)</f>
        <v>0</v>
      </c>
      <c r="G16" s="155">
        <v>0</v>
      </c>
      <c r="H16" s="170">
        <f t="shared" si="0"/>
        <v>0</v>
      </c>
      <c r="I16" s="185">
        <f>IF(Volume!D16=0,0,Volume!F16/Volume!D16)</f>
        <v>0</v>
      </c>
      <c r="J16" s="176">
        <v>0</v>
      </c>
      <c r="K16" s="170">
        <f t="shared" si="1"/>
        <v>0</v>
      </c>
      <c r="L16" s="60"/>
      <c r="M16" s="6"/>
      <c r="N16" s="59"/>
      <c r="O16" s="3"/>
      <c r="P16" s="3"/>
      <c r="Q16" s="3"/>
      <c r="R16" s="3"/>
      <c r="S16" s="3"/>
      <c r="T16" s="3"/>
      <c r="U16" s="61"/>
      <c r="V16" s="3"/>
      <c r="W16" s="3"/>
      <c r="X16" s="3"/>
      <c r="Y16" s="3"/>
      <c r="Z16" s="3"/>
      <c r="AA16" s="2"/>
    </row>
    <row r="17" spans="1:27" s="8" customFormat="1" ht="15">
      <c r="A17" s="177" t="s">
        <v>193</v>
      </c>
      <c r="B17" s="188">
        <f>'Open Int.'!E17</f>
        <v>17400</v>
      </c>
      <c r="C17" s="189">
        <f>'Open Int.'!F17</f>
        <v>2600</v>
      </c>
      <c r="D17" s="190">
        <f>'Open Int.'!H17</f>
        <v>200</v>
      </c>
      <c r="E17" s="329">
        <f>'Open Int.'!I17</f>
        <v>100</v>
      </c>
      <c r="F17" s="191">
        <f>IF('Open Int.'!E17=0,0,'Open Int.'!H17/'Open Int.'!E17)</f>
        <v>0.011494252873563218</v>
      </c>
      <c r="G17" s="155">
        <v>0.006756756756756757</v>
      </c>
      <c r="H17" s="170">
        <f t="shared" si="0"/>
        <v>0.7011494252873562</v>
      </c>
      <c r="I17" s="185">
        <f>IF(Volume!D17=0,0,Volume!F17/Volume!D17)</f>
        <v>0.020833333333333332</v>
      </c>
      <c r="J17" s="176">
        <v>0</v>
      </c>
      <c r="K17" s="170">
        <f t="shared" si="1"/>
        <v>0</v>
      </c>
      <c r="L17" s="60"/>
      <c r="M17" s="6"/>
      <c r="N17" s="59"/>
      <c r="O17" s="3"/>
      <c r="P17" s="3"/>
      <c r="Q17" s="3"/>
      <c r="R17" s="3"/>
      <c r="S17" s="3"/>
      <c r="T17" s="3"/>
      <c r="U17" s="61"/>
      <c r="V17" s="3"/>
      <c r="W17" s="3"/>
      <c r="X17" s="3"/>
      <c r="Y17" s="3"/>
      <c r="Z17" s="3"/>
      <c r="AA17" s="2"/>
    </row>
    <row r="18" spans="1:29" s="58" customFormat="1" ht="15">
      <c r="A18" s="177" t="s">
        <v>281</v>
      </c>
      <c r="B18" s="188">
        <f>'Open Int.'!E18</f>
        <v>435100</v>
      </c>
      <c r="C18" s="189">
        <f>'Open Int.'!F18</f>
        <v>49400</v>
      </c>
      <c r="D18" s="190">
        <f>'Open Int.'!H18</f>
        <v>43700</v>
      </c>
      <c r="E18" s="329">
        <f>'Open Int.'!I18</f>
        <v>13300</v>
      </c>
      <c r="F18" s="191">
        <f>IF('Open Int.'!E18=0,0,'Open Int.'!H18/'Open Int.'!E18)</f>
        <v>0.10043668122270742</v>
      </c>
      <c r="G18" s="155">
        <v>0.07881773399014778</v>
      </c>
      <c r="H18" s="170">
        <f t="shared" si="0"/>
        <v>0.2742903930131004</v>
      </c>
      <c r="I18" s="185">
        <f>IF(Volume!D18=0,0,Volume!F18/Volume!D18)</f>
        <v>0.14666666666666667</v>
      </c>
      <c r="J18" s="176">
        <v>0.10526315789473684</v>
      </c>
      <c r="K18" s="170">
        <f t="shared" si="1"/>
        <v>0.3933333333333334</v>
      </c>
      <c r="L18" s="60"/>
      <c r="M18" s="6"/>
      <c r="N18" s="59"/>
      <c r="O18" s="3"/>
      <c r="P18" s="3"/>
      <c r="Q18" s="3"/>
      <c r="R18" s="3"/>
      <c r="S18" s="3"/>
      <c r="T18" s="3"/>
      <c r="U18" s="61"/>
      <c r="V18" s="3"/>
      <c r="W18" s="3"/>
      <c r="X18" s="3"/>
      <c r="Y18" s="3"/>
      <c r="Z18" s="3"/>
      <c r="AA18" s="2"/>
      <c r="AB18" s="78"/>
      <c r="AC18" s="77"/>
    </row>
    <row r="19" spans="1:27" s="7" customFormat="1" ht="15">
      <c r="A19" s="177" t="s">
        <v>282</v>
      </c>
      <c r="B19" s="188">
        <f>'Open Int.'!E19</f>
        <v>1041600</v>
      </c>
      <c r="C19" s="189">
        <f>'Open Int.'!F19</f>
        <v>62400</v>
      </c>
      <c r="D19" s="190">
        <f>'Open Int.'!H19</f>
        <v>158400</v>
      </c>
      <c r="E19" s="329">
        <f>'Open Int.'!I19</f>
        <v>4800</v>
      </c>
      <c r="F19" s="191">
        <f>IF('Open Int.'!E19=0,0,'Open Int.'!H19/'Open Int.'!E19)</f>
        <v>0.15207373271889402</v>
      </c>
      <c r="G19" s="155">
        <v>0.1568627450980392</v>
      </c>
      <c r="H19" s="170">
        <f t="shared" si="0"/>
        <v>-0.03052995391705063</v>
      </c>
      <c r="I19" s="185">
        <f>IF(Volume!D19=0,0,Volume!F19/Volume!D19)</f>
        <v>0.125</v>
      </c>
      <c r="J19" s="176">
        <v>0.20967741935483872</v>
      </c>
      <c r="K19" s="170">
        <f t="shared" si="1"/>
        <v>-0.40384615384615385</v>
      </c>
      <c r="L19" s="60"/>
      <c r="M19" s="6"/>
      <c r="N19" s="59"/>
      <c r="O19" s="3"/>
      <c r="P19" s="3"/>
      <c r="Q19" s="3"/>
      <c r="R19" s="3"/>
      <c r="S19" s="3"/>
      <c r="T19" s="3"/>
      <c r="U19" s="61"/>
      <c r="V19" s="3"/>
      <c r="W19" s="3"/>
      <c r="X19" s="3"/>
      <c r="Y19" s="3"/>
      <c r="Z19" s="3"/>
      <c r="AA19" s="2"/>
    </row>
    <row r="20" spans="1:27" s="7" customFormat="1" ht="15">
      <c r="A20" s="177" t="s">
        <v>76</v>
      </c>
      <c r="B20" s="188">
        <f>'Open Int.'!E20</f>
        <v>35000</v>
      </c>
      <c r="C20" s="189">
        <f>'Open Int.'!F20</f>
        <v>2800</v>
      </c>
      <c r="D20" s="190">
        <f>'Open Int.'!H20</f>
        <v>4200</v>
      </c>
      <c r="E20" s="329">
        <f>'Open Int.'!I20</f>
        <v>0</v>
      </c>
      <c r="F20" s="191">
        <f>IF('Open Int.'!E20=0,0,'Open Int.'!H20/'Open Int.'!E20)</f>
        <v>0.12</v>
      </c>
      <c r="G20" s="155">
        <v>0.13043478260869565</v>
      </c>
      <c r="H20" s="170">
        <f t="shared" si="0"/>
        <v>-0.08</v>
      </c>
      <c r="I20" s="185">
        <f>IF(Volume!D20=0,0,Volume!F20/Volume!D20)</f>
        <v>0</v>
      </c>
      <c r="J20" s="176">
        <v>0</v>
      </c>
      <c r="K20" s="170">
        <f t="shared" si="1"/>
        <v>0</v>
      </c>
      <c r="L20" s="60"/>
      <c r="M20" s="6"/>
      <c r="N20" s="59"/>
      <c r="O20" s="3"/>
      <c r="P20" s="3"/>
      <c r="Q20" s="3"/>
      <c r="R20" s="3"/>
      <c r="S20" s="3"/>
      <c r="T20" s="3"/>
      <c r="U20" s="61"/>
      <c r="V20" s="3"/>
      <c r="W20" s="3"/>
      <c r="X20" s="3"/>
      <c r="Y20" s="3"/>
      <c r="Z20" s="3"/>
      <c r="AA20" s="2"/>
    </row>
    <row r="21" spans="1:29" s="58" customFormat="1" ht="15">
      <c r="A21" s="177" t="s">
        <v>77</v>
      </c>
      <c r="B21" s="188">
        <f>'Open Int.'!E21</f>
        <v>332500</v>
      </c>
      <c r="C21" s="189">
        <f>'Open Int.'!F21</f>
        <v>100700</v>
      </c>
      <c r="D21" s="190">
        <f>'Open Int.'!H21</f>
        <v>62700</v>
      </c>
      <c r="E21" s="329">
        <f>'Open Int.'!I21</f>
        <v>7600</v>
      </c>
      <c r="F21" s="191">
        <f>IF('Open Int.'!E21=0,0,'Open Int.'!H21/'Open Int.'!E21)</f>
        <v>0.18857142857142858</v>
      </c>
      <c r="G21" s="155">
        <v>0.23770491803278687</v>
      </c>
      <c r="H21" s="170">
        <f t="shared" si="0"/>
        <v>-0.20669950738916246</v>
      </c>
      <c r="I21" s="185">
        <f>IF(Volume!D21=0,0,Volume!F21/Volume!D21)</f>
        <v>0.2857142857142857</v>
      </c>
      <c r="J21" s="176">
        <v>0.125</v>
      </c>
      <c r="K21" s="170">
        <f t="shared" si="1"/>
        <v>1.2857142857142856</v>
      </c>
      <c r="L21" s="60"/>
      <c r="M21" s="6"/>
      <c r="N21" s="59"/>
      <c r="O21" s="3"/>
      <c r="P21" s="3"/>
      <c r="Q21" s="3"/>
      <c r="R21" s="3"/>
      <c r="S21" s="3"/>
      <c r="T21" s="3"/>
      <c r="U21" s="61"/>
      <c r="V21" s="3"/>
      <c r="W21" s="3"/>
      <c r="X21" s="3"/>
      <c r="Y21" s="3"/>
      <c r="Z21" s="3"/>
      <c r="AA21" s="2"/>
      <c r="AB21" s="78"/>
      <c r="AC21" s="77"/>
    </row>
    <row r="22" spans="1:29" s="58" customFormat="1" ht="15">
      <c r="A22" s="177" t="s">
        <v>283</v>
      </c>
      <c r="B22" s="188">
        <f>'Open Int.'!E22</f>
        <v>6300</v>
      </c>
      <c r="C22" s="189">
        <f>'Open Int.'!F22</f>
        <v>0</v>
      </c>
      <c r="D22" s="190">
        <f>'Open Int.'!H22</f>
        <v>47250</v>
      </c>
      <c r="E22" s="329">
        <f>'Open Int.'!I22</f>
        <v>47250</v>
      </c>
      <c r="F22" s="191">
        <f>IF('Open Int.'!E22=0,0,'Open Int.'!H22/'Open Int.'!E22)</f>
        <v>7.5</v>
      </c>
      <c r="G22" s="155">
        <v>0</v>
      </c>
      <c r="H22" s="170">
        <f t="shared" si="0"/>
        <v>0</v>
      </c>
      <c r="I22" s="185">
        <f>IF(Volume!D22=0,0,Volume!F22/Volume!D22)</f>
        <v>0</v>
      </c>
      <c r="J22" s="176">
        <v>0</v>
      </c>
      <c r="K22" s="170">
        <f t="shared" si="1"/>
        <v>0</v>
      </c>
      <c r="L22" s="60"/>
      <c r="M22" s="6"/>
      <c r="N22" s="59"/>
      <c r="O22" s="3"/>
      <c r="P22" s="3"/>
      <c r="Q22" s="3"/>
      <c r="R22" s="3"/>
      <c r="S22" s="3"/>
      <c r="T22" s="3"/>
      <c r="U22" s="61"/>
      <c r="V22" s="3"/>
      <c r="W22" s="3"/>
      <c r="X22" s="3"/>
      <c r="Y22" s="3"/>
      <c r="Z22" s="3"/>
      <c r="AA22" s="2"/>
      <c r="AB22" s="78"/>
      <c r="AC22" s="77"/>
    </row>
    <row r="23" spans="1:27" s="7" customFormat="1" ht="15">
      <c r="A23" s="177" t="s">
        <v>34</v>
      </c>
      <c r="B23" s="188">
        <f>'Open Int.'!E23</f>
        <v>275</v>
      </c>
      <c r="C23" s="189">
        <f>'Open Int.'!F23</f>
        <v>0</v>
      </c>
      <c r="D23" s="190">
        <f>'Open Int.'!H23</f>
        <v>0</v>
      </c>
      <c r="E23" s="329">
        <f>'Open Int.'!I23</f>
        <v>0</v>
      </c>
      <c r="F23" s="191">
        <f>IF('Open Int.'!E23=0,0,'Open Int.'!H23/'Open Int.'!E23)</f>
        <v>0</v>
      </c>
      <c r="G23" s="155">
        <v>0</v>
      </c>
      <c r="H23" s="170">
        <f t="shared" si="0"/>
        <v>0</v>
      </c>
      <c r="I23" s="185">
        <f>IF(Volume!D23=0,0,Volume!F23/Volume!D23)</f>
        <v>0</v>
      </c>
      <c r="J23" s="176">
        <v>0</v>
      </c>
      <c r="K23" s="170">
        <f t="shared" si="1"/>
        <v>0</v>
      </c>
      <c r="L23" s="60"/>
      <c r="M23" s="6"/>
      <c r="N23" s="59"/>
      <c r="O23" s="3"/>
      <c r="P23" s="3"/>
      <c r="Q23" s="3"/>
      <c r="R23" s="3"/>
      <c r="S23" s="3"/>
      <c r="T23" s="3"/>
      <c r="U23" s="61"/>
      <c r="V23" s="3"/>
      <c r="W23" s="3"/>
      <c r="X23" s="3"/>
      <c r="Y23" s="3"/>
      <c r="Z23" s="3"/>
      <c r="AA23" s="2"/>
    </row>
    <row r="24" spans="1:27" s="7" customFormat="1" ht="15">
      <c r="A24" s="177" t="s">
        <v>284</v>
      </c>
      <c r="B24" s="188">
        <f>'Open Int.'!E24</f>
        <v>1000</v>
      </c>
      <c r="C24" s="189">
        <f>'Open Int.'!F24</f>
        <v>0</v>
      </c>
      <c r="D24" s="190">
        <f>'Open Int.'!H24</f>
        <v>0</v>
      </c>
      <c r="E24" s="329">
        <f>'Open Int.'!I24</f>
        <v>0</v>
      </c>
      <c r="F24" s="191">
        <f>IF('Open Int.'!E24=0,0,'Open Int.'!H24/'Open Int.'!E24)</f>
        <v>0</v>
      </c>
      <c r="G24" s="155">
        <v>0</v>
      </c>
      <c r="H24" s="170">
        <f t="shared" si="0"/>
        <v>0</v>
      </c>
      <c r="I24" s="185">
        <f>IF(Volume!D24=0,0,Volume!F24/Volume!D24)</f>
        <v>0</v>
      </c>
      <c r="J24" s="176">
        <v>0</v>
      </c>
      <c r="K24" s="170">
        <f t="shared" si="1"/>
        <v>0</v>
      </c>
      <c r="L24" s="60"/>
      <c r="M24" s="6"/>
      <c r="N24" s="59"/>
      <c r="O24" s="3"/>
      <c r="P24" s="3"/>
      <c r="Q24" s="3"/>
      <c r="R24" s="3"/>
      <c r="S24" s="3"/>
      <c r="T24" s="3"/>
      <c r="U24" s="61"/>
      <c r="V24" s="3"/>
      <c r="W24" s="3"/>
      <c r="X24" s="3"/>
      <c r="Y24" s="3"/>
      <c r="Z24" s="3"/>
      <c r="AA24" s="2"/>
    </row>
    <row r="25" spans="1:27" s="7" customFormat="1" ht="15">
      <c r="A25" s="177" t="s">
        <v>137</v>
      </c>
      <c r="B25" s="188">
        <f>'Open Int.'!E25</f>
        <v>35000</v>
      </c>
      <c r="C25" s="189">
        <f>'Open Int.'!F25</f>
        <v>3000</v>
      </c>
      <c r="D25" s="190">
        <f>'Open Int.'!H25</f>
        <v>4000</v>
      </c>
      <c r="E25" s="329">
        <f>'Open Int.'!I25</f>
        <v>0</v>
      </c>
      <c r="F25" s="191">
        <f>IF('Open Int.'!E25=0,0,'Open Int.'!H25/'Open Int.'!E25)</f>
        <v>0.11428571428571428</v>
      </c>
      <c r="G25" s="155">
        <v>0.125</v>
      </c>
      <c r="H25" s="170">
        <f t="shared" si="0"/>
        <v>-0.08571428571428574</v>
      </c>
      <c r="I25" s="185">
        <f>IF(Volume!D25=0,0,Volume!F25/Volume!D25)</f>
        <v>0</v>
      </c>
      <c r="J25" s="176">
        <v>0</v>
      </c>
      <c r="K25" s="170">
        <f t="shared" si="1"/>
        <v>0</v>
      </c>
      <c r="L25" s="60"/>
      <c r="M25" s="6"/>
      <c r="N25" s="59"/>
      <c r="O25" s="3"/>
      <c r="P25" s="3"/>
      <c r="Q25" s="3"/>
      <c r="R25" s="3"/>
      <c r="S25" s="3"/>
      <c r="T25" s="3"/>
      <c r="U25" s="61"/>
      <c r="V25" s="3"/>
      <c r="W25" s="3"/>
      <c r="X25" s="3"/>
      <c r="Y25" s="3"/>
      <c r="Z25" s="3"/>
      <c r="AA25" s="2"/>
    </row>
    <row r="26" spans="1:27" s="7" customFormat="1" ht="15">
      <c r="A26" s="177" t="s">
        <v>232</v>
      </c>
      <c r="B26" s="188">
        <f>'Open Int.'!E26</f>
        <v>299500</v>
      </c>
      <c r="C26" s="189">
        <f>'Open Int.'!F26</f>
        <v>19000</v>
      </c>
      <c r="D26" s="190">
        <f>'Open Int.'!H26</f>
        <v>59000</v>
      </c>
      <c r="E26" s="329">
        <f>'Open Int.'!I26</f>
        <v>3000</v>
      </c>
      <c r="F26" s="191">
        <f>IF('Open Int.'!E26=0,0,'Open Int.'!H26/'Open Int.'!E26)</f>
        <v>0.19699499165275458</v>
      </c>
      <c r="G26" s="155">
        <v>0.19964349376114082</v>
      </c>
      <c r="H26" s="170">
        <f t="shared" si="0"/>
        <v>-0.013266157882184656</v>
      </c>
      <c r="I26" s="185">
        <f>IF(Volume!D26=0,0,Volume!F26/Volume!D26)</f>
        <v>0.08837209302325581</v>
      </c>
      <c r="J26" s="176">
        <v>0.06422018348623854</v>
      </c>
      <c r="K26" s="170">
        <f t="shared" si="1"/>
        <v>0.376079734219269</v>
      </c>
      <c r="L26" s="60"/>
      <c r="M26" s="6"/>
      <c r="N26" s="59"/>
      <c r="O26" s="3"/>
      <c r="P26" s="3"/>
      <c r="Q26" s="3"/>
      <c r="R26" s="3"/>
      <c r="S26" s="3"/>
      <c r="T26" s="3"/>
      <c r="U26" s="61"/>
      <c r="V26" s="3"/>
      <c r="W26" s="3"/>
      <c r="X26" s="3"/>
      <c r="Y26" s="3"/>
      <c r="Z26" s="3"/>
      <c r="AA26" s="2"/>
    </row>
    <row r="27" spans="1:27" s="7" customFormat="1" ht="15">
      <c r="A27" s="177" t="s">
        <v>1</v>
      </c>
      <c r="B27" s="188">
        <f>'Open Int.'!E27</f>
        <v>20850</v>
      </c>
      <c r="C27" s="189">
        <f>'Open Int.'!F27</f>
        <v>6900</v>
      </c>
      <c r="D27" s="190">
        <f>'Open Int.'!H27</f>
        <v>1650</v>
      </c>
      <c r="E27" s="329">
        <f>'Open Int.'!I27</f>
        <v>300</v>
      </c>
      <c r="F27" s="191">
        <f>IF('Open Int.'!E27=0,0,'Open Int.'!H27/'Open Int.'!E27)</f>
        <v>0.07913669064748201</v>
      </c>
      <c r="G27" s="155">
        <v>0.0967741935483871</v>
      </c>
      <c r="H27" s="170">
        <f t="shared" si="0"/>
        <v>-0.18225419664268588</v>
      </c>
      <c r="I27" s="185">
        <f>IF(Volume!D27=0,0,Volume!F27/Volume!D27)</f>
        <v>0.05357142857142857</v>
      </c>
      <c r="J27" s="176">
        <v>0.058823529411764705</v>
      </c>
      <c r="K27" s="170">
        <f t="shared" si="1"/>
        <v>-0.08928571428571433</v>
      </c>
      <c r="L27" s="60"/>
      <c r="M27" s="6"/>
      <c r="N27" s="59"/>
      <c r="O27" s="3"/>
      <c r="P27" s="3"/>
      <c r="Q27" s="3"/>
      <c r="R27" s="3"/>
      <c r="S27" s="3"/>
      <c r="T27" s="3"/>
      <c r="U27" s="61"/>
      <c r="V27" s="3"/>
      <c r="W27" s="3"/>
      <c r="X27" s="3"/>
      <c r="Y27" s="3"/>
      <c r="Z27" s="3"/>
      <c r="AA27" s="2"/>
    </row>
    <row r="28" spans="1:27" s="7" customFormat="1" ht="15">
      <c r="A28" s="177" t="s">
        <v>158</v>
      </c>
      <c r="B28" s="188">
        <f>'Open Int.'!E28</f>
        <v>96900</v>
      </c>
      <c r="C28" s="189">
        <f>'Open Int.'!F28</f>
        <v>0</v>
      </c>
      <c r="D28" s="190">
        <f>'Open Int.'!H28</f>
        <v>5700</v>
      </c>
      <c r="E28" s="329">
        <f>'Open Int.'!I28</f>
        <v>0</v>
      </c>
      <c r="F28" s="191">
        <f>IF('Open Int.'!E28=0,0,'Open Int.'!H28/'Open Int.'!E28)</f>
        <v>0.058823529411764705</v>
      </c>
      <c r="G28" s="155">
        <v>0.058823529411764705</v>
      </c>
      <c r="H28" s="170">
        <f t="shared" si="0"/>
        <v>0</v>
      </c>
      <c r="I28" s="185">
        <f>IF(Volume!D28=0,0,Volume!F28/Volume!D28)</f>
        <v>0</v>
      </c>
      <c r="J28" s="176">
        <v>0</v>
      </c>
      <c r="K28" s="170">
        <f t="shared" si="1"/>
        <v>0</v>
      </c>
      <c r="L28" s="60"/>
      <c r="M28" s="6"/>
      <c r="N28" s="59"/>
      <c r="O28" s="3"/>
      <c r="P28" s="3"/>
      <c r="Q28" s="3"/>
      <c r="R28" s="3"/>
      <c r="S28" s="3"/>
      <c r="T28" s="3"/>
      <c r="U28" s="61"/>
      <c r="V28" s="3"/>
      <c r="W28" s="3"/>
      <c r="X28" s="3"/>
      <c r="Y28" s="3"/>
      <c r="Z28" s="3"/>
      <c r="AA28" s="2"/>
    </row>
    <row r="29" spans="1:27" s="7" customFormat="1" ht="15">
      <c r="A29" s="177" t="s">
        <v>285</v>
      </c>
      <c r="B29" s="188">
        <f>'Open Int.'!E29</f>
        <v>0</v>
      </c>
      <c r="C29" s="189">
        <f>'Open Int.'!F29</f>
        <v>0</v>
      </c>
      <c r="D29" s="190">
        <f>'Open Int.'!H29</f>
        <v>0</v>
      </c>
      <c r="E29" s="329">
        <f>'Open Int.'!I29</f>
        <v>0</v>
      </c>
      <c r="F29" s="191">
        <f>IF('Open Int.'!E29=0,0,'Open Int.'!H29/'Open Int.'!E29)</f>
        <v>0</v>
      </c>
      <c r="G29" s="155">
        <v>0</v>
      </c>
      <c r="H29" s="170">
        <f t="shared" si="0"/>
        <v>0</v>
      </c>
      <c r="I29" s="185">
        <f>IF(Volume!D29=0,0,Volume!F29/Volume!D29)</f>
        <v>0</v>
      </c>
      <c r="J29" s="176">
        <v>0</v>
      </c>
      <c r="K29" s="170">
        <f t="shared" si="1"/>
        <v>0</v>
      </c>
      <c r="L29" s="60"/>
      <c r="M29" s="6"/>
      <c r="N29" s="59"/>
      <c r="O29" s="3"/>
      <c r="P29" s="3"/>
      <c r="Q29" s="3"/>
      <c r="R29" s="3"/>
      <c r="S29" s="3"/>
      <c r="T29" s="3"/>
      <c r="U29" s="61"/>
      <c r="V29" s="3"/>
      <c r="W29" s="3"/>
      <c r="X29" s="3"/>
      <c r="Y29" s="3"/>
      <c r="Z29" s="3"/>
      <c r="AA29" s="2"/>
    </row>
    <row r="30" spans="1:27" s="7" customFormat="1" ht="15">
      <c r="A30" s="177" t="s">
        <v>159</v>
      </c>
      <c r="B30" s="188">
        <f>'Open Int.'!E30</f>
        <v>495000</v>
      </c>
      <c r="C30" s="189">
        <f>'Open Int.'!F30</f>
        <v>9000</v>
      </c>
      <c r="D30" s="190">
        <f>'Open Int.'!H30</f>
        <v>58500</v>
      </c>
      <c r="E30" s="329">
        <f>'Open Int.'!I30</f>
        <v>13500</v>
      </c>
      <c r="F30" s="191">
        <f>IF('Open Int.'!E30=0,0,'Open Int.'!H30/'Open Int.'!E30)</f>
        <v>0.11818181818181818</v>
      </c>
      <c r="G30" s="155">
        <v>0.09259259259259259</v>
      </c>
      <c r="H30" s="170">
        <f t="shared" si="0"/>
        <v>0.2763636363636364</v>
      </c>
      <c r="I30" s="185">
        <f>IF(Volume!D30=0,0,Volume!F30/Volume!D30)</f>
        <v>0.5</v>
      </c>
      <c r="J30" s="176">
        <v>0.18181818181818182</v>
      </c>
      <c r="K30" s="170">
        <f t="shared" si="1"/>
        <v>1.75</v>
      </c>
      <c r="L30" s="60"/>
      <c r="M30" s="6"/>
      <c r="N30" s="59"/>
      <c r="O30" s="3"/>
      <c r="P30" s="3"/>
      <c r="Q30" s="3"/>
      <c r="R30" s="3"/>
      <c r="S30" s="3"/>
      <c r="T30" s="3"/>
      <c r="U30" s="61"/>
      <c r="V30" s="3"/>
      <c r="W30" s="3"/>
      <c r="X30" s="3"/>
      <c r="Y30" s="3"/>
      <c r="Z30" s="3"/>
      <c r="AA30" s="2"/>
    </row>
    <row r="31" spans="1:27" s="7" customFormat="1" ht="15">
      <c r="A31" s="177" t="s">
        <v>2</v>
      </c>
      <c r="B31" s="188">
        <f>'Open Int.'!E31</f>
        <v>129800</v>
      </c>
      <c r="C31" s="189">
        <f>'Open Int.'!F31</f>
        <v>104500</v>
      </c>
      <c r="D31" s="190">
        <f>'Open Int.'!H31</f>
        <v>0</v>
      </c>
      <c r="E31" s="329">
        <f>'Open Int.'!I31</f>
        <v>0</v>
      </c>
      <c r="F31" s="191">
        <f>IF('Open Int.'!E31=0,0,'Open Int.'!H31/'Open Int.'!E31)</f>
        <v>0</v>
      </c>
      <c r="G31" s="155">
        <v>0</v>
      </c>
      <c r="H31" s="170">
        <f t="shared" si="0"/>
        <v>0</v>
      </c>
      <c r="I31" s="185">
        <f>IF(Volume!D31=0,0,Volume!F31/Volume!D31)</f>
        <v>0</v>
      </c>
      <c r="J31" s="176">
        <v>0</v>
      </c>
      <c r="K31" s="170">
        <f t="shared" si="1"/>
        <v>0</v>
      </c>
      <c r="L31" s="60"/>
      <c r="M31" s="6"/>
      <c r="N31" s="59"/>
      <c r="O31" s="3"/>
      <c r="P31" s="3"/>
      <c r="Q31" s="3"/>
      <c r="R31" s="3"/>
      <c r="S31" s="3"/>
      <c r="T31" s="3"/>
      <c r="U31" s="61"/>
      <c r="V31" s="3"/>
      <c r="W31" s="3"/>
      <c r="X31" s="3"/>
      <c r="Y31" s="3"/>
      <c r="Z31" s="3"/>
      <c r="AA31" s="2"/>
    </row>
    <row r="32" spans="1:27" s="7" customFormat="1" ht="15">
      <c r="A32" s="177" t="s">
        <v>391</v>
      </c>
      <c r="B32" s="188">
        <f>'Open Int.'!E32</f>
        <v>282500</v>
      </c>
      <c r="C32" s="189">
        <f>'Open Int.'!F32</f>
        <v>2500</v>
      </c>
      <c r="D32" s="190">
        <f>'Open Int.'!H32</f>
        <v>12500</v>
      </c>
      <c r="E32" s="329">
        <f>'Open Int.'!I32</f>
        <v>0</v>
      </c>
      <c r="F32" s="191">
        <f>IF('Open Int.'!E32=0,0,'Open Int.'!H32/'Open Int.'!E32)</f>
        <v>0.04424778761061947</v>
      </c>
      <c r="G32" s="155">
        <v>0.044642857142857144</v>
      </c>
      <c r="H32" s="170">
        <f t="shared" si="0"/>
        <v>-0.00884955752212393</v>
      </c>
      <c r="I32" s="185">
        <f>IF(Volume!D32=0,0,Volume!F32/Volume!D32)</f>
        <v>0</v>
      </c>
      <c r="J32" s="176">
        <v>0.2222222222222222</v>
      </c>
      <c r="K32" s="170">
        <f t="shared" si="1"/>
        <v>-1</v>
      </c>
      <c r="L32" s="60"/>
      <c r="M32" s="6"/>
      <c r="N32" s="59"/>
      <c r="O32" s="3"/>
      <c r="P32" s="3"/>
      <c r="Q32" s="3"/>
      <c r="R32" s="3"/>
      <c r="S32" s="3"/>
      <c r="T32" s="3"/>
      <c r="U32" s="61"/>
      <c r="V32" s="3"/>
      <c r="W32" s="3"/>
      <c r="X32" s="3"/>
      <c r="Y32" s="3"/>
      <c r="Z32" s="3"/>
      <c r="AA32" s="2"/>
    </row>
    <row r="33" spans="1:27" s="7" customFormat="1" ht="15">
      <c r="A33" s="177" t="s">
        <v>78</v>
      </c>
      <c r="B33" s="188">
        <f>'Open Int.'!E33</f>
        <v>9600</v>
      </c>
      <c r="C33" s="189">
        <f>'Open Int.'!F33</f>
        <v>3200</v>
      </c>
      <c r="D33" s="190">
        <f>'Open Int.'!H33</f>
        <v>4800</v>
      </c>
      <c r="E33" s="329">
        <f>'Open Int.'!I33</f>
        <v>0</v>
      </c>
      <c r="F33" s="191">
        <f>IF('Open Int.'!E33=0,0,'Open Int.'!H33/'Open Int.'!E33)</f>
        <v>0.5</v>
      </c>
      <c r="G33" s="155">
        <v>0.75</v>
      </c>
      <c r="H33" s="170">
        <f t="shared" si="0"/>
        <v>-0.3333333333333333</v>
      </c>
      <c r="I33" s="185">
        <f>IF(Volume!D33=0,0,Volume!F33/Volume!D33)</f>
        <v>0</v>
      </c>
      <c r="J33" s="176">
        <v>0</v>
      </c>
      <c r="K33" s="170">
        <f t="shared" si="1"/>
        <v>0</v>
      </c>
      <c r="L33" s="60"/>
      <c r="M33" s="6"/>
      <c r="N33" s="59"/>
      <c r="O33" s="3"/>
      <c r="P33" s="3"/>
      <c r="Q33" s="3"/>
      <c r="R33" s="3"/>
      <c r="S33" s="3"/>
      <c r="T33" s="3"/>
      <c r="U33" s="61"/>
      <c r="V33" s="3"/>
      <c r="W33" s="3"/>
      <c r="X33" s="3"/>
      <c r="Y33" s="3"/>
      <c r="Z33" s="3"/>
      <c r="AA33" s="2"/>
    </row>
    <row r="34" spans="1:27" s="7" customFormat="1" ht="15">
      <c r="A34" s="177" t="s">
        <v>138</v>
      </c>
      <c r="B34" s="188">
        <f>'Open Int.'!E34</f>
        <v>63325</v>
      </c>
      <c r="C34" s="189">
        <f>'Open Int.'!F34</f>
        <v>2550</v>
      </c>
      <c r="D34" s="190">
        <f>'Open Int.'!H34</f>
        <v>9350</v>
      </c>
      <c r="E34" s="329">
        <f>'Open Int.'!I34</f>
        <v>850</v>
      </c>
      <c r="F34" s="191">
        <f>IF('Open Int.'!E34=0,0,'Open Int.'!H34/'Open Int.'!E34)</f>
        <v>0.1476510067114094</v>
      </c>
      <c r="G34" s="155">
        <v>0.13986013986013987</v>
      </c>
      <c r="H34" s="170">
        <f t="shared" si="0"/>
        <v>0.055704697986577165</v>
      </c>
      <c r="I34" s="185">
        <f>IF(Volume!D34=0,0,Volume!F34/Volume!D34)</f>
        <v>0.07692307692307693</v>
      </c>
      <c r="J34" s="176">
        <v>0.060240963855421686</v>
      </c>
      <c r="K34" s="170">
        <f t="shared" si="1"/>
        <v>0.276923076923077</v>
      </c>
      <c r="L34" s="60"/>
      <c r="M34" s="6"/>
      <c r="N34" s="59"/>
      <c r="O34" s="3"/>
      <c r="P34" s="3"/>
      <c r="Q34" s="3"/>
      <c r="R34" s="3"/>
      <c r="S34" s="3"/>
      <c r="T34" s="3"/>
      <c r="U34" s="61"/>
      <c r="V34" s="3"/>
      <c r="W34" s="3"/>
      <c r="X34" s="3"/>
      <c r="Y34" s="3"/>
      <c r="Z34" s="3"/>
      <c r="AA34" s="2"/>
    </row>
    <row r="35" spans="1:27" s="7" customFormat="1" ht="15">
      <c r="A35" s="177" t="s">
        <v>160</v>
      </c>
      <c r="B35" s="188">
        <f>'Open Int.'!E35</f>
        <v>15400</v>
      </c>
      <c r="C35" s="189">
        <f>'Open Int.'!F35</f>
        <v>0</v>
      </c>
      <c r="D35" s="190">
        <f>'Open Int.'!H35</f>
        <v>0</v>
      </c>
      <c r="E35" s="329">
        <f>'Open Int.'!I35</f>
        <v>0</v>
      </c>
      <c r="F35" s="191">
        <f>IF('Open Int.'!E35=0,0,'Open Int.'!H35/'Open Int.'!E35)</f>
        <v>0</v>
      </c>
      <c r="G35" s="155">
        <v>0</v>
      </c>
      <c r="H35" s="170">
        <f t="shared" si="0"/>
        <v>0</v>
      </c>
      <c r="I35" s="185">
        <f>IF(Volume!D35=0,0,Volume!F35/Volume!D35)</f>
        <v>0</v>
      </c>
      <c r="J35" s="176">
        <v>0</v>
      </c>
      <c r="K35" s="170">
        <f t="shared" si="1"/>
        <v>0</v>
      </c>
      <c r="L35" s="60"/>
      <c r="M35" s="6"/>
      <c r="N35" s="59"/>
      <c r="O35" s="3"/>
      <c r="P35" s="3"/>
      <c r="Q35" s="3"/>
      <c r="R35" s="3"/>
      <c r="S35" s="3"/>
      <c r="T35" s="3"/>
      <c r="U35" s="61"/>
      <c r="V35" s="3"/>
      <c r="W35" s="3"/>
      <c r="X35" s="3"/>
      <c r="Y35" s="3"/>
      <c r="Z35" s="3"/>
      <c r="AA35" s="2"/>
    </row>
    <row r="36" spans="1:27" s="7" customFormat="1" ht="15">
      <c r="A36" s="177" t="s">
        <v>161</v>
      </c>
      <c r="B36" s="188">
        <f>'Open Int.'!E36</f>
        <v>1193700</v>
      </c>
      <c r="C36" s="189">
        <f>'Open Int.'!F36</f>
        <v>62100</v>
      </c>
      <c r="D36" s="190">
        <f>'Open Int.'!H36</f>
        <v>48300</v>
      </c>
      <c r="E36" s="329">
        <f>'Open Int.'!I36</f>
        <v>0</v>
      </c>
      <c r="F36" s="191">
        <f>IF('Open Int.'!E36=0,0,'Open Int.'!H36/'Open Int.'!E36)</f>
        <v>0.04046242774566474</v>
      </c>
      <c r="G36" s="155">
        <v>0.042682926829268296</v>
      </c>
      <c r="H36" s="170">
        <f t="shared" si="0"/>
        <v>-0.052023121387283294</v>
      </c>
      <c r="I36" s="185">
        <f>IF(Volume!D36=0,0,Volume!F36/Volume!D36)</f>
        <v>0</v>
      </c>
      <c r="J36" s="176">
        <v>0.05128205128205128</v>
      </c>
      <c r="K36" s="170">
        <f t="shared" si="1"/>
        <v>-1</v>
      </c>
      <c r="L36" s="60"/>
      <c r="M36" s="6"/>
      <c r="N36" s="59"/>
      <c r="O36" s="3"/>
      <c r="P36" s="3"/>
      <c r="Q36" s="3"/>
      <c r="R36" s="3"/>
      <c r="S36" s="3"/>
      <c r="T36" s="3"/>
      <c r="U36" s="61"/>
      <c r="V36" s="3"/>
      <c r="W36" s="3"/>
      <c r="X36" s="3"/>
      <c r="Y36" s="3"/>
      <c r="Z36" s="3"/>
      <c r="AA36" s="2"/>
    </row>
    <row r="37" spans="1:27" s="7" customFormat="1" ht="15">
      <c r="A37" s="177" t="s">
        <v>392</v>
      </c>
      <c r="B37" s="188">
        <f>'Open Int.'!E37</f>
        <v>0</v>
      </c>
      <c r="C37" s="189">
        <f>'Open Int.'!F37</f>
        <v>0</v>
      </c>
      <c r="D37" s="190">
        <f>'Open Int.'!H37</f>
        <v>0</v>
      </c>
      <c r="E37" s="329">
        <f>'Open Int.'!I37</f>
        <v>0</v>
      </c>
      <c r="F37" s="191">
        <f>IF('Open Int.'!E37=0,0,'Open Int.'!H37/'Open Int.'!E37)</f>
        <v>0</v>
      </c>
      <c r="G37" s="155">
        <v>0</v>
      </c>
      <c r="H37" s="170">
        <f t="shared" si="0"/>
        <v>0</v>
      </c>
      <c r="I37" s="185">
        <f>IF(Volume!D37=0,0,Volume!F37/Volume!D37)</f>
        <v>0</v>
      </c>
      <c r="J37" s="176">
        <v>0</v>
      </c>
      <c r="K37" s="170">
        <f t="shared" si="1"/>
        <v>0</v>
      </c>
      <c r="L37" s="60"/>
      <c r="M37" s="6"/>
      <c r="N37" s="59"/>
      <c r="O37" s="3"/>
      <c r="P37" s="3"/>
      <c r="Q37" s="3"/>
      <c r="R37" s="3"/>
      <c r="S37" s="3"/>
      <c r="T37" s="3"/>
      <c r="U37" s="61"/>
      <c r="V37" s="3"/>
      <c r="W37" s="3"/>
      <c r="X37" s="3"/>
      <c r="Y37" s="3"/>
      <c r="Z37" s="3"/>
      <c r="AA37" s="2"/>
    </row>
    <row r="38" spans="1:27" s="7" customFormat="1" ht="15">
      <c r="A38" s="177" t="s">
        <v>3</v>
      </c>
      <c r="B38" s="188">
        <f>'Open Int.'!E38</f>
        <v>746250</v>
      </c>
      <c r="C38" s="189">
        <f>'Open Int.'!F38</f>
        <v>50000</v>
      </c>
      <c r="D38" s="190">
        <f>'Open Int.'!H38</f>
        <v>193750</v>
      </c>
      <c r="E38" s="329">
        <f>'Open Int.'!I38</f>
        <v>23750</v>
      </c>
      <c r="F38" s="191">
        <f>IF('Open Int.'!E38=0,0,'Open Int.'!H38/'Open Int.'!E38)</f>
        <v>0.25963149078726966</v>
      </c>
      <c r="G38" s="155">
        <v>0.24416517055655296</v>
      </c>
      <c r="H38" s="170">
        <f t="shared" si="0"/>
        <v>0.06334367918021473</v>
      </c>
      <c r="I38" s="185">
        <f>IF(Volume!D38=0,0,Volume!F38/Volume!D38)</f>
        <v>0.3308270676691729</v>
      </c>
      <c r="J38" s="176">
        <v>0.21052631578947367</v>
      </c>
      <c r="K38" s="170">
        <f t="shared" si="1"/>
        <v>0.5714285714285714</v>
      </c>
      <c r="L38" s="60"/>
      <c r="M38" s="6"/>
      <c r="N38" s="59"/>
      <c r="O38" s="3"/>
      <c r="P38" s="3"/>
      <c r="Q38" s="3"/>
      <c r="R38" s="3"/>
      <c r="S38" s="3"/>
      <c r="T38" s="3"/>
      <c r="U38" s="61"/>
      <c r="V38" s="3"/>
      <c r="W38" s="3"/>
      <c r="X38" s="3"/>
      <c r="Y38" s="3"/>
      <c r="Z38" s="3"/>
      <c r="AA38" s="2"/>
    </row>
    <row r="39" spans="1:27" s="7" customFormat="1" ht="15">
      <c r="A39" s="177" t="s">
        <v>218</v>
      </c>
      <c r="B39" s="188">
        <f>'Open Int.'!E39</f>
        <v>22050</v>
      </c>
      <c r="C39" s="189">
        <f>'Open Int.'!F39</f>
        <v>1050</v>
      </c>
      <c r="D39" s="190">
        <f>'Open Int.'!H39</f>
        <v>0</v>
      </c>
      <c r="E39" s="329">
        <f>'Open Int.'!I39</f>
        <v>0</v>
      </c>
      <c r="F39" s="191">
        <f>IF('Open Int.'!E39=0,0,'Open Int.'!H39/'Open Int.'!E39)</f>
        <v>0</v>
      </c>
      <c r="G39" s="155">
        <v>0</v>
      </c>
      <c r="H39" s="170">
        <f t="shared" si="0"/>
        <v>0</v>
      </c>
      <c r="I39" s="185">
        <f>IF(Volume!D39=0,0,Volume!F39/Volume!D39)</f>
        <v>0</v>
      </c>
      <c r="J39" s="176">
        <v>0</v>
      </c>
      <c r="K39" s="170">
        <f t="shared" si="1"/>
        <v>0</v>
      </c>
      <c r="L39" s="60"/>
      <c r="M39" s="6"/>
      <c r="N39" s="59"/>
      <c r="O39" s="3"/>
      <c r="P39" s="3"/>
      <c r="Q39" s="3"/>
      <c r="R39" s="3"/>
      <c r="S39" s="3"/>
      <c r="T39" s="3"/>
      <c r="U39" s="61"/>
      <c r="V39" s="3"/>
      <c r="W39" s="3"/>
      <c r="X39" s="3"/>
      <c r="Y39" s="3"/>
      <c r="Z39" s="3"/>
      <c r="AA39" s="2"/>
    </row>
    <row r="40" spans="1:27" s="7" customFormat="1" ht="15">
      <c r="A40" s="177" t="s">
        <v>162</v>
      </c>
      <c r="B40" s="188">
        <f>'Open Int.'!E40</f>
        <v>0</v>
      </c>
      <c r="C40" s="189">
        <f>'Open Int.'!F40</f>
        <v>0</v>
      </c>
      <c r="D40" s="190">
        <f>'Open Int.'!H40</f>
        <v>0</v>
      </c>
      <c r="E40" s="329">
        <f>'Open Int.'!I40</f>
        <v>0</v>
      </c>
      <c r="F40" s="191">
        <f>IF('Open Int.'!E40=0,0,'Open Int.'!H40/'Open Int.'!E40)</f>
        <v>0</v>
      </c>
      <c r="G40" s="155">
        <v>0</v>
      </c>
      <c r="H40" s="170">
        <f t="shared" si="0"/>
        <v>0</v>
      </c>
      <c r="I40" s="185">
        <f>IF(Volume!D40=0,0,Volume!F40/Volume!D40)</f>
        <v>0</v>
      </c>
      <c r="J40" s="176">
        <v>0</v>
      </c>
      <c r="K40" s="170">
        <f t="shared" si="1"/>
        <v>0</v>
      </c>
      <c r="L40" s="60"/>
      <c r="M40" s="6"/>
      <c r="N40" s="59"/>
      <c r="O40" s="3"/>
      <c r="P40" s="3"/>
      <c r="Q40" s="3"/>
      <c r="R40" s="3"/>
      <c r="S40" s="3"/>
      <c r="T40" s="3"/>
      <c r="U40" s="61"/>
      <c r="V40" s="3"/>
      <c r="W40" s="3"/>
      <c r="X40" s="3"/>
      <c r="Y40" s="3"/>
      <c r="Z40" s="3"/>
      <c r="AA40" s="2"/>
    </row>
    <row r="41" spans="1:27" s="7" customFormat="1" ht="15">
      <c r="A41" s="177" t="s">
        <v>286</v>
      </c>
      <c r="B41" s="188">
        <f>'Open Int.'!E41</f>
        <v>0</v>
      </c>
      <c r="C41" s="189">
        <f>'Open Int.'!F41</f>
        <v>0</v>
      </c>
      <c r="D41" s="190">
        <f>'Open Int.'!H41</f>
        <v>0</v>
      </c>
      <c r="E41" s="329">
        <f>'Open Int.'!I41</f>
        <v>0</v>
      </c>
      <c r="F41" s="191">
        <f>IF('Open Int.'!E41=0,0,'Open Int.'!H41/'Open Int.'!E41)</f>
        <v>0</v>
      </c>
      <c r="G41" s="155">
        <v>0</v>
      </c>
      <c r="H41" s="170">
        <f t="shared" si="0"/>
        <v>0</v>
      </c>
      <c r="I41" s="185">
        <f>IF(Volume!D41=0,0,Volume!F41/Volume!D41)</f>
        <v>0</v>
      </c>
      <c r="J41" s="176">
        <v>0</v>
      </c>
      <c r="K41" s="170">
        <f t="shared" si="1"/>
        <v>0</v>
      </c>
      <c r="L41" s="60"/>
      <c r="M41" s="6"/>
      <c r="N41" s="59"/>
      <c r="O41" s="3"/>
      <c r="P41" s="3"/>
      <c r="Q41" s="3"/>
      <c r="R41" s="3"/>
      <c r="S41" s="3"/>
      <c r="T41" s="3"/>
      <c r="U41" s="61"/>
      <c r="V41" s="3"/>
      <c r="W41" s="3"/>
      <c r="X41" s="3"/>
      <c r="Y41" s="3"/>
      <c r="Z41" s="3"/>
      <c r="AA41" s="2"/>
    </row>
    <row r="42" spans="1:27" s="7" customFormat="1" ht="15">
      <c r="A42" s="177" t="s">
        <v>183</v>
      </c>
      <c r="B42" s="188">
        <f>'Open Int.'!E42</f>
        <v>3800</v>
      </c>
      <c r="C42" s="189">
        <f>'Open Int.'!F42</f>
        <v>0</v>
      </c>
      <c r="D42" s="190">
        <f>'Open Int.'!H42</f>
        <v>0</v>
      </c>
      <c r="E42" s="329">
        <f>'Open Int.'!I42</f>
        <v>0</v>
      </c>
      <c r="F42" s="191">
        <f>IF('Open Int.'!E42=0,0,'Open Int.'!H42/'Open Int.'!E42)</f>
        <v>0</v>
      </c>
      <c r="G42" s="155">
        <v>0</v>
      </c>
      <c r="H42" s="170">
        <f t="shared" si="0"/>
        <v>0</v>
      </c>
      <c r="I42" s="185">
        <f>IF(Volume!D42=0,0,Volume!F42/Volume!D42)</f>
        <v>0</v>
      </c>
      <c r="J42" s="176">
        <v>0</v>
      </c>
      <c r="K42" s="170">
        <f t="shared" si="1"/>
        <v>0</v>
      </c>
      <c r="L42" s="60"/>
      <c r="M42" s="6"/>
      <c r="N42" s="59"/>
      <c r="O42" s="3"/>
      <c r="P42" s="3"/>
      <c r="Q42" s="3"/>
      <c r="R42" s="3"/>
      <c r="S42" s="3"/>
      <c r="T42" s="3"/>
      <c r="U42" s="61"/>
      <c r="V42" s="3"/>
      <c r="W42" s="3"/>
      <c r="X42" s="3"/>
      <c r="Y42" s="3"/>
      <c r="Z42" s="3"/>
      <c r="AA42" s="2"/>
    </row>
    <row r="43" spans="1:27" s="7" customFormat="1" ht="15">
      <c r="A43" s="177" t="s">
        <v>219</v>
      </c>
      <c r="B43" s="188">
        <f>'Open Int.'!E43</f>
        <v>116100</v>
      </c>
      <c r="C43" s="189">
        <f>'Open Int.'!F43</f>
        <v>5400</v>
      </c>
      <c r="D43" s="190">
        <f>'Open Int.'!H43</f>
        <v>2700</v>
      </c>
      <c r="E43" s="329">
        <f>'Open Int.'!I43</f>
        <v>0</v>
      </c>
      <c r="F43" s="191">
        <f>IF('Open Int.'!E43=0,0,'Open Int.'!H43/'Open Int.'!E43)</f>
        <v>0.023255813953488372</v>
      </c>
      <c r="G43" s="155">
        <v>0.024390243902439025</v>
      </c>
      <c r="H43" s="170">
        <f t="shared" si="0"/>
        <v>-0.04651162790697679</v>
      </c>
      <c r="I43" s="185">
        <f>IF(Volume!D43=0,0,Volume!F43/Volume!D43)</f>
        <v>0</v>
      </c>
      <c r="J43" s="176">
        <v>0</v>
      </c>
      <c r="K43" s="170">
        <f t="shared" si="1"/>
        <v>0</v>
      </c>
      <c r="L43" s="60"/>
      <c r="M43" s="6"/>
      <c r="N43" s="59"/>
      <c r="O43" s="3"/>
      <c r="P43" s="3"/>
      <c r="Q43" s="3"/>
      <c r="R43" s="3"/>
      <c r="S43" s="3"/>
      <c r="T43" s="3"/>
      <c r="U43" s="61"/>
      <c r="V43" s="3"/>
      <c r="W43" s="3"/>
      <c r="X43" s="3"/>
      <c r="Y43" s="3"/>
      <c r="Z43" s="3"/>
      <c r="AA43" s="2"/>
    </row>
    <row r="44" spans="1:27" s="7" customFormat="1" ht="15">
      <c r="A44" s="177" t="s">
        <v>163</v>
      </c>
      <c r="B44" s="188">
        <f>'Open Int.'!E44</f>
        <v>806</v>
      </c>
      <c r="C44" s="189">
        <f>'Open Int.'!F44</f>
        <v>62</v>
      </c>
      <c r="D44" s="190">
        <f>'Open Int.'!H44</f>
        <v>496</v>
      </c>
      <c r="E44" s="329">
        <f>'Open Int.'!I44</f>
        <v>124</v>
      </c>
      <c r="F44" s="191">
        <f>IF('Open Int.'!E44=0,0,'Open Int.'!H44/'Open Int.'!E44)</f>
        <v>0.6153846153846154</v>
      </c>
      <c r="G44" s="155">
        <v>0.5</v>
      </c>
      <c r="H44" s="170">
        <f t="shared" si="0"/>
        <v>0.23076923076923084</v>
      </c>
      <c r="I44" s="185">
        <f>IF(Volume!D44=0,0,Volume!F44/Volume!D44)</f>
        <v>4</v>
      </c>
      <c r="J44" s="176">
        <v>0</v>
      </c>
      <c r="K44" s="170">
        <f t="shared" si="1"/>
        <v>0</v>
      </c>
      <c r="L44" s="60"/>
      <c r="M44" s="6"/>
      <c r="N44" s="59"/>
      <c r="O44" s="3"/>
      <c r="P44" s="3"/>
      <c r="Q44" s="3"/>
      <c r="R44" s="3"/>
      <c r="S44" s="3"/>
      <c r="T44" s="3"/>
      <c r="U44" s="61"/>
      <c r="V44" s="3"/>
      <c r="W44" s="3"/>
      <c r="X44" s="3"/>
      <c r="Y44" s="3"/>
      <c r="Z44" s="3"/>
      <c r="AA44" s="2"/>
    </row>
    <row r="45" spans="1:27" s="7" customFormat="1" ht="15">
      <c r="A45" s="177" t="s">
        <v>194</v>
      </c>
      <c r="B45" s="188">
        <f>'Open Int.'!E45</f>
        <v>53200</v>
      </c>
      <c r="C45" s="189">
        <f>'Open Int.'!F45</f>
        <v>6000</v>
      </c>
      <c r="D45" s="190">
        <f>'Open Int.'!H45</f>
        <v>4000</v>
      </c>
      <c r="E45" s="329">
        <f>'Open Int.'!I45</f>
        <v>1200</v>
      </c>
      <c r="F45" s="191">
        <f>IF('Open Int.'!E45=0,0,'Open Int.'!H45/'Open Int.'!E45)</f>
        <v>0.07518796992481203</v>
      </c>
      <c r="G45" s="155">
        <v>0.059322033898305086</v>
      </c>
      <c r="H45" s="170">
        <f t="shared" si="0"/>
        <v>0.26745435016111696</v>
      </c>
      <c r="I45" s="185">
        <f>IF(Volume!D45=0,0,Volume!F45/Volume!D45)</f>
        <v>0.125</v>
      </c>
      <c r="J45" s="176">
        <v>0.17391304347826086</v>
      </c>
      <c r="K45" s="170">
        <f t="shared" si="1"/>
        <v>-0.28125</v>
      </c>
      <c r="L45" s="60"/>
      <c r="M45" s="6"/>
      <c r="N45" s="59"/>
      <c r="O45" s="3"/>
      <c r="P45" s="3"/>
      <c r="Q45" s="3"/>
      <c r="R45" s="3"/>
      <c r="S45" s="3"/>
      <c r="T45" s="3"/>
      <c r="U45" s="61"/>
      <c r="V45" s="3"/>
      <c r="W45" s="3"/>
      <c r="X45" s="3"/>
      <c r="Y45" s="3"/>
      <c r="Z45" s="3"/>
      <c r="AA45" s="2"/>
    </row>
    <row r="46" spans="1:27" s="7" customFormat="1" ht="15">
      <c r="A46" s="177" t="s">
        <v>220</v>
      </c>
      <c r="B46" s="188">
        <f>'Open Int.'!E46</f>
        <v>199200</v>
      </c>
      <c r="C46" s="189">
        <f>'Open Int.'!F46</f>
        <v>4800</v>
      </c>
      <c r="D46" s="190">
        <f>'Open Int.'!H46</f>
        <v>19200</v>
      </c>
      <c r="E46" s="329">
        <f>'Open Int.'!I46</f>
        <v>0</v>
      </c>
      <c r="F46" s="191">
        <f>IF('Open Int.'!E46=0,0,'Open Int.'!H46/'Open Int.'!E46)</f>
        <v>0.0963855421686747</v>
      </c>
      <c r="G46" s="155">
        <v>0.09876543209876543</v>
      </c>
      <c r="H46" s="170">
        <f t="shared" si="0"/>
        <v>-0.02409638554216857</v>
      </c>
      <c r="I46" s="185">
        <f>IF(Volume!D46=0,0,Volume!F46/Volume!D46)</f>
        <v>0</v>
      </c>
      <c r="J46" s="176">
        <v>0</v>
      </c>
      <c r="K46" s="170">
        <f t="shared" si="1"/>
        <v>0</v>
      </c>
      <c r="L46" s="60"/>
      <c r="M46" s="6"/>
      <c r="N46" s="59"/>
      <c r="O46" s="3"/>
      <c r="P46" s="3"/>
      <c r="Q46" s="3"/>
      <c r="R46" s="3"/>
      <c r="S46" s="3"/>
      <c r="T46" s="3"/>
      <c r="U46" s="61"/>
      <c r="V46" s="3"/>
      <c r="W46" s="3"/>
      <c r="X46" s="3"/>
      <c r="Y46" s="3"/>
      <c r="Z46" s="3"/>
      <c r="AA46" s="2"/>
    </row>
    <row r="47" spans="1:27" s="7" customFormat="1" ht="15">
      <c r="A47" s="177" t="s">
        <v>164</v>
      </c>
      <c r="B47" s="188">
        <f>'Open Int.'!E47</f>
        <v>734500</v>
      </c>
      <c r="C47" s="189">
        <f>'Open Int.'!F47</f>
        <v>45200</v>
      </c>
      <c r="D47" s="190">
        <f>'Open Int.'!H47</f>
        <v>62150</v>
      </c>
      <c r="E47" s="329">
        <f>'Open Int.'!I47</f>
        <v>5650</v>
      </c>
      <c r="F47" s="191">
        <f>IF('Open Int.'!E47=0,0,'Open Int.'!H47/'Open Int.'!E47)</f>
        <v>0.08461538461538462</v>
      </c>
      <c r="G47" s="155">
        <v>0.08196721311475409</v>
      </c>
      <c r="H47" s="170">
        <f t="shared" si="0"/>
        <v>0.03230769230769244</v>
      </c>
      <c r="I47" s="185">
        <f>IF(Volume!D47=0,0,Volume!F47/Volume!D47)</f>
        <v>0.13333333333333333</v>
      </c>
      <c r="J47" s="176">
        <v>0.08695652173913043</v>
      </c>
      <c r="K47" s="170">
        <f t="shared" si="1"/>
        <v>0.5333333333333333</v>
      </c>
      <c r="L47" s="60"/>
      <c r="M47" s="6"/>
      <c r="N47" s="59"/>
      <c r="O47" s="3"/>
      <c r="P47" s="3"/>
      <c r="Q47" s="3"/>
      <c r="R47" s="3"/>
      <c r="S47" s="3"/>
      <c r="T47" s="3"/>
      <c r="U47" s="61"/>
      <c r="V47" s="3"/>
      <c r="W47" s="3"/>
      <c r="X47" s="3"/>
      <c r="Y47" s="3"/>
      <c r="Z47" s="3"/>
      <c r="AA47" s="2"/>
    </row>
    <row r="48" spans="1:27" s="7" customFormat="1" ht="15">
      <c r="A48" s="177" t="s">
        <v>165</v>
      </c>
      <c r="B48" s="188">
        <f>'Open Int.'!E48</f>
        <v>0</v>
      </c>
      <c r="C48" s="189">
        <f>'Open Int.'!F48</f>
        <v>0</v>
      </c>
      <c r="D48" s="190">
        <f>'Open Int.'!H48</f>
        <v>0</v>
      </c>
      <c r="E48" s="329">
        <f>'Open Int.'!I48</f>
        <v>0</v>
      </c>
      <c r="F48" s="191">
        <f>IF('Open Int.'!E48=0,0,'Open Int.'!H48/'Open Int.'!E48)</f>
        <v>0</v>
      </c>
      <c r="G48" s="155">
        <v>0</v>
      </c>
      <c r="H48" s="170">
        <f t="shared" si="0"/>
        <v>0</v>
      </c>
      <c r="I48" s="185">
        <f>IF(Volume!D48=0,0,Volume!F48/Volume!D48)</f>
        <v>0</v>
      </c>
      <c r="J48" s="176">
        <v>0</v>
      </c>
      <c r="K48" s="170">
        <f t="shared" si="1"/>
        <v>0</v>
      </c>
      <c r="L48" s="60"/>
      <c r="M48" s="6"/>
      <c r="N48" s="59"/>
      <c r="O48" s="3"/>
      <c r="P48" s="3"/>
      <c r="Q48" s="3"/>
      <c r="R48" s="3"/>
      <c r="S48" s="3"/>
      <c r="T48" s="3"/>
      <c r="U48" s="61"/>
      <c r="V48" s="3"/>
      <c r="W48" s="3"/>
      <c r="X48" s="3"/>
      <c r="Y48" s="3"/>
      <c r="Z48" s="3"/>
      <c r="AA48" s="2"/>
    </row>
    <row r="49" spans="1:27" s="7" customFormat="1" ht="15">
      <c r="A49" s="177" t="s">
        <v>89</v>
      </c>
      <c r="B49" s="188">
        <f>'Open Int.'!E49</f>
        <v>174750</v>
      </c>
      <c r="C49" s="189">
        <f>'Open Int.'!F49</f>
        <v>30000</v>
      </c>
      <c r="D49" s="190">
        <f>'Open Int.'!H49</f>
        <v>19500</v>
      </c>
      <c r="E49" s="329">
        <f>'Open Int.'!I49</f>
        <v>3750</v>
      </c>
      <c r="F49" s="191">
        <f>IF('Open Int.'!E49=0,0,'Open Int.'!H49/'Open Int.'!E49)</f>
        <v>0.11158798283261803</v>
      </c>
      <c r="G49" s="155">
        <v>0.10880829015544041</v>
      </c>
      <c r="H49" s="170">
        <f t="shared" si="0"/>
        <v>0.025546699366441935</v>
      </c>
      <c r="I49" s="185">
        <f>IF(Volume!D49=0,0,Volume!F49/Volume!D49)</f>
        <v>0.18181818181818182</v>
      </c>
      <c r="J49" s="176">
        <v>0.06557377049180328</v>
      </c>
      <c r="K49" s="170">
        <f t="shared" si="1"/>
        <v>1.7727272727272727</v>
      </c>
      <c r="L49" s="60"/>
      <c r="M49" s="6"/>
      <c r="N49" s="59"/>
      <c r="O49" s="3"/>
      <c r="P49" s="3"/>
      <c r="Q49" s="3"/>
      <c r="R49" s="3"/>
      <c r="S49" s="3"/>
      <c r="T49" s="3"/>
      <c r="U49" s="61"/>
      <c r="V49" s="3"/>
      <c r="W49" s="3"/>
      <c r="X49" s="3"/>
      <c r="Y49" s="3"/>
      <c r="Z49" s="3"/>
      <c r="AA49" s="2"/>
    </row>
    <row r="50" spans="1:27" s="7" customFormat="1" ht="15">
      <c r="A50" s="177" t="s">
        <v>287</v>
      </c>
      <c r="B50" s="188">
        <f>'Open Int.'!E50</f>
        <v>2000</v>
      </c>
      <c r="C50" s="189">
        <f>'Open Int.'!F50</f>
        <v>0</v>
      </c>
      <c r="D50" s="190">
        <f>'Open Int.'!H50</f>
        <v>0</v>
      </c>
      <c r="E50" s="329">
        <f>'Open Int.'!I50</f>
        <v>0</v>
      </c>
      <c r="F50" s="191">
        <f>IF('Open Int.'!E50=0,0,'Open Int.'!H50/'Open Int.'!E50)</f>
        <v>0</v>
      </c>
      <c r="G50" s="155">
        <v>0</v>
      </c>
      <c r="H50" s="170">
        <f t="shared" si="0"/>
        <v>0</v>
      </c>
      <c r="I50" s="185">
        <f>IF(Volume!D50=0,0,Volume!F50/Volume!D50)</f>
        <v>0</v>
      </c>
      <c r="J50" s="176">
        <v>0</v>
      </c>
      <c r="K50" s="170">
        <f t="shared" si="1"/>
        <v>0</v>
      </c>
      <c r="L50" s="60"/>
      <c r="M50" s="6"/>
      <c r="N50" s="59"/>
      <c r="O50" s="3"/>
      <c r="P50" s="3"/>
      <c r="Q50" s="3"/>
      <c r="R50" s="3"/>
      <c r="S50" s="3"/>
      <c r="T50" s="3"/>
      <c r="U50" s="61"/>
      <c r="V50" s="3"/>
      <c r="W50" s="3"/>
      <c r="X50" s="3"/>
      <c r="Y50" s="3"/>
      <c r="Z50" s="3"/>
      <c r="AA50" s="2"/>
    </row>
    <row r="51" spans="1:27" s="7" customFormat="1" ht="15">
      <c r="A51" s="177" t="s">
        <v>271</v>
      </c>
      <c r="B51" s="188">
        <f>'Open Int.'!E51</f>
        <v>28800</v>
      </c>
      <c r="C51" s="189">
        <f>'Open Int.'!F51</f>
        <v>2400</v>
      </c>
      <c r="D51" s="190">
        <f>'Open Int.'!H51</f>
        <v>4800</v>
      </c>
      <c r="E51" s="329">
        <f>'Open Int.'!I51</f>
        <v>0</v>
      </c>
      <c r="F51" s="191">
        <f>IF('Open Int.'!E51=0,0,'Open Int.'!H51/'Open Int.'!E51)</f>
        <v>0.16666666666666666</v>
      </c>
      <c r="G51" s="155">
        <v>0.18181818181818182</v>
      </c>
      <c r="H51" s="170">
        <f t="shared" si="0"/>
        <v>-0.08333333333333341</v>
      </c>
      <c r="I51" s="185">
        <f>IF(Volume!D51=0,0,Volume!F51/Volume!D51)</f>
        <v>0.25</v>
      </c>
      <c r="J51" s="176">
        <v>0.15384615384615385</v>
      </c>
      <c r="K51" s="170">
        <f t="shared" si="1"/>
        <v>0.6249999999999999</v>
      </c>
      <c r="L51" s="60"/>
      <c r="M51" s="6"/>
      <c r="N51" s="59"/>
      <c r="O51" s="3"/>
      <c r="P51" s="3"/>
      <c r="Q51" s="3"/>
      <c r="R51" s="3"/>
      <c r="S51" s="3"/>
      <c r="T51" s="3"/>
      <c r="U51" s="61"/>
      <c r="V51" s="3"/>
      <c r="W51" s="3"/>
      <c r="X51" s="3"/>
      <c r="Y51" s="3"/>
      <c r="Z51" s="3"/>
      <c r="AA51" s="2"/>
    </row>
    <row r="52" spans="1:27" s="7" customFormat="1" ht="15">
      <c r="A52" s="177" t="s">
        <v>221</v>
      </c>
      <c r="B52" s="188">
        <f>'Open Int.'!E52</f>
        <v>1500</v>
      </c>
      <c r="C52" s="189">
        <f>'Open Int.'!F52</f>
        <v>0</v>
      </c>
      <c r="D52" s="190">
        <f>'Open Int.'!H52</f>
        <v>0</v>
      </c>
      <c r="E52" s="329">
        <f>'Open Int.'!I52</f>
        <v>0</v>
      </c>
      <c r="F52" s="191">
        <f>IF('Open Int.'!E52=0,0,'Open Int.'!H52/'Open Int.'!E52)</f>
        <v>0</v>
      </c>
      <c r="G52" s="155">
        <v>0</v>
      </c>
      <c r="H52" s="170">
        <f t="shared" si="0"/>
        <v>0</v>
      </c>
      <c r="I52" s="185">
        <f>IF(Volume!D52=0,0,Volume!F52/Volume!D52)</f>
        <v>0</v>
      </c>
      <c r="J52" s="176">
        <v>0</v>
      </c>
      <c r="K52" s="170">
        <f t="shared" si="1"/>
        <v>0</v>
      </c>
      <c r="L52" s="60"/>
      <c r="M52" s="6"/>
      <c r="N52" s="59"/>
      <c r="O52" s="3"/>
      <c r="P52" s="3"/>
      <c r="Q52" s="3"/>
      <c r="R52" s="3"/>
      <c r="S52" s="3"/>
      <c r="T52" s="3"/>
      <c r="U52" s="61"/>
      <c r="V52" s="3"/>
      <c r="W52" s="3"/>
      <c r="X52" s="3"/>
      <c r="Y52" s="3"/>
      <c r="Z52" s="3"/>
      <c r="AA52" s="2"/>
    </row>
    <row r="53" spans="1:27" s="7" customFormat="1" ht="15">
      <c r="A53" s="177" t="s">
        <v>233</v>
      </c>
      <c r="B53" s="188">
        <f>'Open Int.'!E53</f>
        <v>86000</v>
      </c>
      <c r="C53" s="189">
        <f>'Open Int.'!F53</f>
        <v>19000</v>
      </c>
      <c r="D53" s="190">
        <f>'Open Int.'!H53</f>
        <v>27000</v>
      </c>
      <c r="E53" s="329">
        <f>'Open Int.'!I53</f>
        <v>12000</v>
      </c>
      <c r="F53" s="191">
        <f>IF('Open Int.'!E53=0,0,'Open Int.'!H53/'Open Int.'!E53)</f>
        <v>0.313953488372093</v>
      </c>
      <c r="G53" s="155">
        <v>0.22388059701492538</v>
      </c>
      <c r="H53" s="170">
        <f t="shared" si="0"/>
        <v>0.4023255813953488</v>
      </c>
      <c r="I53" s="185">
        <f>IF(Volume!D53=0,0,Volume!F53/Volume!D53)</f>
        <v>0.24074074074074073</v>
      </c>
      <c r="J53" s="176">
        <v>0.08108108108108109</v>
      </c>
      <c r="K53" s="170">
        <f t="shared" si="1"/>
        <v>1.9691358024691354</v>
      </c>
      <c r="L53" s="60"/>
      <c r="M53" s="6"/>
      <c r="N53" s="59"/>
      <c r="O53" s="3"/>
      <c r="P53" s="3"/>
      <c r="Q53" s="3"/>
      <c r="R53" s="3"/>
      <c r="S53" s="3"/>
      <c r="T53" s="3"/>
      <c r="U53" s="61"/>
      <c r="V53" s="3"/>
      <c r="W53" s="3"/>
      <c r="X53" s="3"/>
      <c r="Y53" s="3"/>
      <c r="Z53" s="3"/>
      <c r="AA53" s="2"/>
    </row>
    <row r="54" spans="1:27" s="7" customFormat="1" ht="15">
      <c r="A54" s="177" t="s">
        <v>166</v>
      </c>
      <c r="B54" s="188">
        <f>'Open Int.'!E54</f>
        <v>241900</v>
      </c>
      <c r="C54" s="189">
        <f>'Open Int.'!F54</f>
        <v>11800</v>
      </c>
      <c r="D54" s="190">
        <f>'Open Int.'!H54</f>
        <v>47200</v>
      </c>
      <c r="E54" s="329">
        <f>'Open Int.'!I54</f>
        <v>5900</v>
      </c>
      <c r="F54" s="191">
        <f>IF('Open Int.'!E54=0,0,'Open Int.'!H54/'Open Int.'!E54)</f>
        <v>0.1951219512195122</v>
      </c>
      <c r="G54" s="155">
        <v>0.1794871794871795</v>
      </c>
      <c r="H54" s="170">
        <f t="shared" si="0"/>
        <v>0.08710801393728226</v>
      </c>
      <c r="I54" s="185">
        <f>IF(Volume!D54=0,0,Volume!F54/Volume!D54)</f>
        <v>0.15384615384615385</v>
      </c>
      <c r="J54" s="176">
        <v>0</v>
      </c>
      <c r="K54" s="170">
        <f t="shared" si="1"/>
        <v>0</v>
      </c>
      <c r="L54" s="60"/>
      <c r="M54" s="6"/>
      <c r="N54" s="59"/>
      <c r="O54" s="3"/>
      <c r="P54" s="3"/>
      <c r="Q54" s="3"/>
      <c r="R54" s="3"/>
      <c r="S54" s="3"/>
      <c r="T54" s="3"/>
      <c r="U54" s="61"/>
      <c r="V54" s="3"/>
      <c r="W54" s="3"/>
      <c r="X54" s="3"/>
      <c r="Y54" s="3"/>
      <c r="Z54" s="3"/>
      <c r="AA54" s="2"/>
    </row>
    <row r="55" spans="1:27" s="7" customFormat="1" ht="15">
      <c r="A55" s="177" t="s">
        <v>222</v>
      </c>
      <c r="B55" s="188">
        <f>'Open Int.'!E55</f>
        <v>88</v>
      </c>
      <c r="C55" s="189">
        <f>'Open Int.'!F55</f>
        <v>0</v>
      </c>
      <c r="D55" s="190">
        <f>'Open Int.'!H55</f>
        <v>0</v>
      </c>
      <c r="E55" s="329">
        <f>'Open Int.'!I55</f>
        <v>0</v>
      </c>
      <c r="F55" s="191">
        <f>IF('Open Int.'!E55=0,0,'Open Int.'!H55/'Open Int.'!E55)</f>
        <v>0</v>
      </c>
      <c r="G55" s="155">
        <v>0</v>
      </c>
      <c r="H55" s="170">
        <f t="shared" si="0"/>
        <v>0</v>
      </c>
      <c r="I55" s="185">
        <f>IF(Volume!D55=0,0,Volume!F55/Volume!D55)</f>
        <v>0</v>
      </c>
      <c r="J55" s="176">
        <v>0</v>
      </c>
      <c r="K55" s="170">
        <f t="shared" si="1"/>
        <v>0</v>
      </c>
      <c r="L55" s="60"/>
      <c r="M55" s="6"/>
      <c r="N55" s="59"/>
      <c r="O55" s="3"/>
      <c r="P55" s="3"/>
      <c r="Q55" s="3"/>
      <c r="R55" s="3"/>
      <c r="S55" s="3"/>
      <c r="T55" s="3"/>
      <c r="U55" s="61"/>
      <c r="V55" s="3"/>
      <c r="W55" s="3"/>
      <c r="X55" s="3"/>
      <c r="Y55" s="3"/>
      <c r="Z55" s="3"/>
      <c r="AA55" s="2"/>
    </row>
    <row r="56" spans="1:27" s="7" customFormat="1" ht="15">
      <c r="A56" s="177" t="s">
        <v>288</v>
      </c>
      <c r="B56" s="188">
        <f>'Open Int.'!E56</f>
        <v>409500</v>
      </c>
      <c r="C56" s="189">
        <f>'Open Int.'!F56</f>
        <v>72000</v>
      </c>
      <c r="D56" s="190">
        <f>'Open Int.'!H56</f>
        <v>22500</v>
      </c>
      <c r="E56" s="329">
        <f>'Open Int.'!I56</f>
        <v>10500</v>
      </c>
      <c r="F56" s="191">
        <f>IF('Open Int.'!E56=0,0,'Open Int.'!H56/'Open Int.'!E56)</f>
        <v>0.054945054945054944</v>
      </c>
      <c r="G56" s="155">
        <v>0.035555555555555556</v>
      </c>
      <c r="H56" s="170">
        <f t="shared" si="0"/>
        <v>0.5453296703296703</v>
      </c>
      <c r="I56" s="185">
        <f>IF(Volume!D56=0,0,Volume!F56/Volume!D56)</f>
        <v>0.08695652173913043</v>
      </c>
      <c r="J56" s="176">
        <v>0.09090909090909091</v>
      </c>
      <c r="K56" s="170">
        <f t="shared" si="1"/>
        <v>-0.04347826086956527</v>
      </c>
      <c r="L56" s="60"/>
      <c r="M56" s="6"/>
      <c r="N56" s="59"/>
      <c r="O56" s="3"/>
      <c r="P56" s="3"/>
      <c r="Q56" s="3"/>
      <c r="R56" s="3"/>
      <c r="S56" s="3"/>
      <c r="T56" s="3"/>
      <c r="U56" s="61"/>
      <c r="V56" s="3"/>
      <c r="W56" s="3"/>
      <c r="X56" s="3"/>
      <c r="Y56" s="3"/>
      <c r="Z56" s="3"/>
      <c r="AA56" s="2"/>
    </row>
    <row r="57" spans="1:27" s="7" customFormat="1" ht="15">
      <c r="A57" s="177" t="s">
        <v>289</v>
      </c>
      <c r="B57" s="188">
        <f>'Open Int.'!E57</f>
        <v>51800</v>
      </c>
      <c r="C57" s="189">
        <f>'Open Int.'!F57</f>
        <v>5600</v>
      </c>
      <c r="D57" s="190">
        <f>'Open Int.'!H57</f>
        <v>16800</v>
      </c>
      <c r="E57" s="329">
        <f>'Open Int.'!I57</f>
        <v>1400</v>
      </c>
      <c r="F57" s="191">
        <f>IF('Open Int.'!E57=0,0,'Open Int.'!H57/'Open Int.'!E57)</f>
        <v>0.32432432432432434</v>
      </c>
      <c r="G57" s="155">
        <v>0.3333333333333333</v>
      </c>
      <c r="H57" s="170">
        <f t="shared" si="0"/>
        <v>-0.027027027027026918</v>
      </c>
      <c r="I57" s="185">
        <f>IF(Volume!D57=0,0,Volume!F57/Volume!D57)</f>
        <v>0.09090909090909091</v>
      </c>
      <c r="J57" s="176">
        <v>0</v>
      </c>
      <c r="K57" s="170">
        <f t="shared" si="1"/>
        <v>0</v>
      </c>
      <c r="L57" s="60"/>
      <c r="M57" s="6"/>
      <c r="N57" s="59"/>
      <c r="O57" s="3"/>
      <c r="P57" s="3"/>
      <c r="Q57" s="3"/>
      <c r="R57" s="3"/>
      <c r="S57" s="3"/>
      <c r="T57" s="3"/>
      <c r="U57" s="61"/>
      <c r="V57" s="3"/>
      <c r="W57" s="3"/>
      <c r="X57" s="3"/>
      <c r="Y57" s="3"/>
      <c r="Z57" s="3"/>
      <c r="AA57" s="2"/>
    </row>
    <row r="58" spans="1:27" s="7" customFormat="1" ht="15">
      <c r="A58" s="177" t="s">
        <v>195</v>
      </c>
      <c r="B58" s="188">
        <f>'Open Int.'!E58</f>
        <v>870164</v>
      </c>
      <c r="C58" s="189">
        <f>'Open Int.'!F58</f>
        <v>10310</v>
      </c>
      <c r="D58" s="190">
        <f>'Open Int.'!H58</f>
        <v>164960</v>
      </c>
      <c r="E58" s="329">
        <f>'Open Int.'!I58</f>
        <v>-6186</v>
      </c>
      <c r="F58" s="191">
        <f>IF('Open Int.'!E58=0,0,'Open Int.'!H58/'Open Int.'!E58)</f>
        <v>0.1895734597156398</v>
      </c>
      <c r="G58" s="155">
        <v>0.19904076738609114</v>
      </c>
      <c r="H58" s="170">
        <f t="shared" si="0"/>
        <v>-0.04756466624793023</v>
      </c>
      <c r="I58" s="185">
        <f>IF(Volume!D58=0,0,Volume!F58/Volume!D58)</f>
        <v>0.2916666666666667</v>
      </c>
      <c r="J58" s="176">
        <v>0.24299065420560748</v>
      </c>
      <c r="K58" s="170">
        <f t="shared" si="1"/>
        <v>0.2003205128205129</v>
      </c>
      <c r="L58" s="60"/>
      <c r="M58" s="6"/>
      <c r="N58" s="59"/>
      <c r="O58" s="3"/>
      <c r="P58" s="3"/>
      <c r="Q58" s="3"/>
      <c r="R58" s="3"/>
      <c r="S58" s="3"/>
      <c r="T58" s="3"/>
      <c r="U58" s="61"/>
      <c r="V58" s="3"/>
      <c r="W58" s="3"/>
      <c r="X58" s="3"/>
      <c r="Y58" s="3"/>
      <c r="Z58" s="3"/>
      <c r="AA58" s="2"/>
    </row>
    <row r="59" spans="1:27" s="7" customFormat="1" ht="15">
      <c r="A59" s="177" t="s">
        <v>290</v>
      </c>
      <c r="B59" s="188">
        <f>'Open Int.'!E59</f>
        <v>389200</v>
      </c>
      <c r="C59" s="189">
        <f>'Open Int.'!F59</f>
        <v>56000</v>
      </c>
      <c r="D59" s="190">
        <f>'Open Int.'!H59</f>
        <v>40600</v>
      </c>
      <c r="E59" s="329">
        <f>'Open Int.'!I59</f>
        <v>5600</v>
      </c>
      <c r="F59" s="191">
        <f>IF('Open Int.'!E59=0,0,'Open Int.'!H59/'Open Int.'!E59)</f>
        <v>0.10431654676258993</v>
      </c>
      <c r="G59" s="155">
        <v>0.10504201680672269</v>
      </c>
      <c r="H59" s="170">
        <f t="shared" si="0"/>
        <v>-0.006906474820143864</v>
      </c>
      <c r="I59" s="185">
        <f>IF(Volume!D59=0,0,Volume!F59/Volume!D59)</f>
        <v>0.08823529411764706</v>
      </c>
      <c r="J59" s="176">
        <v>0.08333333333333333</v>
      </c>
      <c r="K59" s="170">
        <f t="shared" si="1"/>
        <v>0.05882352941176483</v>
      </c>
      <c r="L59" s="60"/>
      <c r="M59" s="6"/>
      <c r="N59" s="59"/>
      <c r="O59" s="3"/>
      <c r="P59" s="3"/>
      <c r="Q59" s="3"/>
      <c r="R59" s="3"/>
      <c r="S59" s="3"/>
      <c r="T59" s="3"/>
      <c r="U59" s="61"/>
      <c r="V59" s="3"/>
      <c r="W59" s="3"/>
      <c r="X59" s="3"/>
      <c r="Y59" s="3"/>
      <c r="Z59" s="3"/>
      <c r="AA59" s="2"/>
    </row>
    <row r="60" spans="1:27" s="7" customFormat="1" ht="15">
      <c r="A60" s="177" t="s">
        <v>197</v>
      </c>
      <c r="B60" s="188">
        <f>'Open Int.'!E60</f>
        <v>9100</v>
      </c>
      <c r="C60" s="189">
        <f>'Open Int.'!F60</f>
        <v>0</v>
      </c>
      <c r="D60" s="190">
        <f>'Open Int.'!H60</f>
        <v>6500</v>
      </c>
      <c r="E60" s="329">
        <f>'Open Int.'!I60</f>
        <v>0</v>
      </c>
      <c r="F60" s="191">
        <f>IF('Open Int.'!E60=0,0,'Open Int.'!H60/'Open Int.'!E60)</f>
        <v>0.7142857142857143</v>
      </c>
      <c r="G60" s="155">
        <v>0.7142857142857143</v>
      </c>
      <c r="H60" s="170">
        <f t="shared" si="0"/>
        <v>0</v>
      </c>
      <c r="I60" s="185">
        <f>IF(Volume!D60=0,0,Volume!F60/Volume!D60)</f>
        <v>0</v>
      </c>
      <c r="J60" s="176">
        <v>0</v>
      </c>
      <c r="K60" s="170">
        <f t="shared" si="1"/>
        <v>0</v>
      </c>
      <c r="L60" s="60"/>
      <c r="M60" s="6"/>
      <c r="N60" s="59"/>
      <c r="O60" s="3"/>
      <c r="P60" s="3"/>
      <c r="Q60" s="3"/>
      <c r="R60" s="3"/>
      <c r="S60" s="3"/>
      <c r="T60" s="3"/>
      <c r="U60" s="61"/>
      <c r="V60" s="3"/>
      <c r="W60" s="3"/>
      <c r="X60" s="3"/>
      <c r="Y60" s="3"/>
      <c r="Z60" s="3"/>
      <c r="AA60" s="2"/>
    </row>
    <row r="61" spans="1:27" s="7" customFormat="1" ht="15">
      <c r="A61" s="177" t="s">
        <v>4</v>
      </c>
      <c r="B61" s="188">
        <f>'Open Int.'!E61</f>
        <v>0</v>
      </c>
      <c r="C61" s="189">
        <f>'Open Int.'!F61</f>
        <v>0</v>
      </c>
      <c r="D61" s="190">
        <f>'Open Int.'!H61</f>
        <v>0</v>
      </c>
      <c r="E61" s="329">
        <f>'Open Int.'!I61</f>
        <v>0</v>
      </c>
      <c r="F61" s="191">
        <f>IF('Open Int.'!E61=0,0,'Open Int.'!H61/'Open Int.'!E61)</f>
        <v>0</v>
      </c>
      <c r="G61" s="155">
        <v>0</v>
      </c>
      <c r="H61" s="170">
        <f t="shared" si="0"/>
        <v>0</v>
      </c>
      <c r="I61" s="185">
        <f>IF(Volume!D61=0,0,Volume!F61/Volume!D61)</f>
        <v>0</v>
      </c>
      <c r="J61" s="176">
        <v>0</v>
      </c>
      <c r="K61" s="170">
        <f t="shared" si="1"/>
        <v>0</v>
      </c>
      <c r="L61" s="60"/>
      <c r="M61" s="6"/>
      <c r="N61" s="59"/>
      <c r="O61" s="3"/>
      <c r="P61" s="3"/>
      <c r="Q61" s="3"/>
      <c r="R61" s="3"/>
      <c r="S61" s="3"/>
      <c r="T61" s="3"/>
      <c r="U61" s="61"/>
      <c r="V61" s="3"/>
      <c r="W61" s="3"/>
      <c r="X61" s="3"/>
      <c r="Y61" s="3"/>
      <c r="Z61" s="3"/>
      <c r="AA61" s="2"/>
    </row>
    <row r="62" spans="1:27" s="7" customFormat="1" ht="15">
      <c r="A62" s="177" t="s">
        <v>79</v>
      </c>
      <c r="B62" s="188">
        <f>'Open Int.'!E62</f>
        <v>1800</v>
      </c>
      <c r="C62" s="189">
        <f>'Open Int.'!F62</f>
        <v>0</v>
      </c>
      <c r="D62" s="190">
        <f>'Open Int.'!H62</f>
        <v>0</v>
      </c>
      <c r="E62" s="329">
        <f>'Open Int.'!I62</f>
        <v>0</v>
      </c>
      <c r="F62" s="191">
        <f>IF('Open Int.'!E62=0,0,'Open Int.'!H62/'Open Int.'!E62)</f>
        <v>0</v>
      </c>
      <c r="G62" s="155">
        <v>0</v>
      </c>
      <c r="H62" s="170">
        <f t="shared" si="0"/>
        <v>0</v>
      </c>
      <c r="I62" s="185">
        <f>IF(Volume!D62=0,0,Volume!F62/Volume!D62)</f>
        <v>0</v>
      </c>
      <c r="J62" s="176">
        <v>0</v>
      </c>
      <c r="K62" s="170">
        <f t="shared" si="1"/>
        <v>0</v>
      </c>
      <c r="L62" s="60"/>
      <c r="M62" s="6"/>
      <c r="N62" s="59"/>
      <c r="O62" s="3"/>
      <c r="P62" s="3"/>
      <c r="Q62" s="3"/>
      <c r="R62" s="3"/>
      <c r="S62" s="3"/>
      <c r="T62" s="3"/>
      <c r="U62" s="61"/>
      <c r="V62" s="3"/>
      <c r="W62" s="3"/>
      <c r="X62" s="3"/>
      <c r="Y62" s="3"/>
      <c r="Z62" s="3"/>
      <c r="AA62" s="2"/>
    </row>
    <row r="63" spans="1:27" s="7" customFormat="1" ht="15">
      <c r="A63" s="177" t="s">
        <v>196</v>
      </c>
      <c r="B63" s="188">
        <f>'Open Int.'!E63</f>
        <v>2800</v>
      </c>
      <c r="C63" s="189">
        <f>'Open Int.'!F63</f>
        <v>0</v>
      </c>
      <c r="D63" s="190">
        <f>'Open Int.'!H63</f>
        <v>0</v>
      </c>
      <c r="E63" s="329">
        <f>'Open Int.'!I63</f>
        <v>0</v>
      </c>
      <c r="F63" s="191">
        <f>IF('Open Int.'!E63=0,0,'Open Int.'!H63/'Open Int.'!E63)</f>
        <v>0</v>
      </c>
      <c r="G63" s="155">
        <v>0</v>
      </c>
      <c r="H63" s="170">
        <f t="shared" si="0"/>
        <v>0</v>
      </c>
      <c r="I63" s="185">
        <f>IF(Volume!D63=0,0,Volume!F63/Volume!D63)</f>
        <v>0</v>
      </c>
      <c r="J63" s="176">
        <v>0</v>
      </c>
      <c r="K63" s="170">
        <f t="shared" si="1"/>
        <v>0</v>
      </c>
      <c r="L63" s="60"/>
      <c r="M63" s="6"/>
      <c r="N63" s="59"/>
      <c r="O63" s="3"/>
      <c r="P63" s="3"/>
      <c r="Q63" s="3"/>
      <c r="R63" s="3"/>
      <c r="S63" s="3"/>
      <c r="T63" s="3"/>
      <c r="U63" s="61"/>
      <c r="V63" s="3"/>
      <c r="W63" s="3"/>
      <c r="X63" s="3"/>
      <c r="Y63" s="3"/>
      <c r="Z63" s="3"/>
      <c r="AA63" s="2"/>
    </row>
    <row r="64" spans="1:27" s="7" customFormat="1" ht="15">
      <c r="A64" s="177" t="s">
        <v>5</v>
      </c>
      <c r="B64" s="188">
        <f>'Open Int.'!E64</f>
        <v>2587090</v>
      </c>
      <c r="C64" s="189">
        <f>'Open Int.'!F64</f>
        <v>258390</v>
      </c>
      <c r="D64" s="190">
        <f>'Open Int.'!H64</f>
        <v>338140</v>
      </c>
      <c r="E64" s="329">
        <f>'Open Int.'!I64</f>
        <v>52635</v>
      </c>
      <c r="F64" s="191">
        <f>IF('Open Int.'!E64=0,0,'Open Int.'!H64/'Open Int.'!E64)</f>
        <v>0.13070283600493218</v>
      </c>
      <c r="G64" s="155">
        <v>0.1226027397260274</v>
      </c>
      <c r="H64" s="170">
        <f t="shared" si="0"/>
        <v>0.06606782439777091</v>
      </c>
      <c r="I64" s="185">
        <f>IF(Volume!D64=0,0,Volume!F64/Volume!D64)</f>
        <v>0.16957605985037408</v>
      </c>
      <c r="J64" s="176">
        <v>0.1707920792079208</v>
      </c>
      <c r="K64" s="170">
        <f t="shared" si="1"/>
        <v>-0.0071198814557808365</v>
      </c>
      <c r="L64" s="60"/>
      <c r="M64" s="6"/>
      <c r="N64" s="59"/>
      <c r="O64" s="3"/>
      <c r="P64" s="3"/>
      <c r="Q64" s="3"/>
      <c r="R64" s="3"/>
      <c r="S64" s="3"/>
      <c r="T64" s="3"/>
      <c r="U64" s="61"/>
      <c r="V64" s="3"/>
      <c r="W64" s="3"/>
      <c r="X64" s="3"/>
      <c r="Y64" s="3"/>
      <c r="Z64" s="3"/>
      <c r="AA64" s="2"/>
    </row>
    <row r="65" spans="1:27" s="7" customFormat="1" ht="15">
      <c r="A65" s="177" t="s">
        <v>198</v>
      </c>
      <c r="B65" s="188">
        <f>'Open Int.'!E65</f>
        <v>1709000</v>
      </c>
      <c r="C65" s="189">
        <f>'Open Int.'!F65</f>
        <v>178000</v>
      </c>
      <c r="D65" s="190">
        <f>'Open Int.'!H65</f>
        <v>246000</v>
      </c>
      <c r="E65" s="329">
        <f>'Open Int.'!I65</f>
        <v>7000</v>
      </c>
      <c r="F65" s="191">
        <f>IF('Open Int.'!E65=0,0,'Open Int.'!H65/'Open Int.'!E65)</f>
        <v>0.14394382679929785</v>
      </c>
      <c r="G65" s="155">
        <v>0.15610711952971915</v>
      </c>
      <c r="H65" s="170">
        <f t="shared" si="0"/>
        <v>-0.07791632288817994</v>
      </c>
      <c r="I65" s="185">
        <f>IF(Volume!D65=0,0,Volume!F65/Volume!D65)</f>
        <v>0.2631578947368421</v>
      </c>
      <c r="J65" s="176">
        <v>0.24110671936758893</v>
      </c>
      <c r="K65" s="170">
        <f t="shared" si="1"/>
        <v>0.09145815358067295</v>
      </c>
      <c r="L65" s="60"/>
      <c r="M65" s="6"/>
      <c r="N65" s="59"/>
      <c r="O65" s="3"/>
      <c r="P65" s="3"/>
      <c r="Q65" s="3"/>
      <c r="R65" s="3"/>
      <c r="S65" s="3"/>
      <c r="T65" s="3"/>
      <c r="U65" s="61"/>
      <c r="V65" s="3"/>
      <c r="W65" s="3"/>
      <c r="X65" s="3"/>
      <c r="Y65" s="3"/>
      <c r="Z65" s="3"/>
      <c r="AA65" s="2"/>
    </row>
    <row r="66" spans="1:27" s="7" customFormat="1" ht="15">
      <c r="A66" s="177" t="s">
        <v>199</v>
      </c>
      <c r="B66" s="188">
        <f>'Open Int.'!E66</f>
        <v>211900</v>
      </c>
      <c r="C66" s="189">
        <f>'Open Int.'!F66</f>
        <v>50700</v>
      </c>
      <c r="D66" s="190">
        <f>'Open Int.'!H66</f>
        <v>74100</v>
      </c>
      <c r="E66" s="329">
        <f>'Open Int.'!I66</f>
        <v>2600</v>
      </c>
      <c r="F66" s="191">
        <f>IF('Open Int.'!E66=0,0,'Open Int.'!H66/'Open Int.'!E66)</f>
        <v>0.3496932515337423</v>
      </c>
      <c r="G66" s="155">
        <v>0.4435483870967742</v>
      </c>
      <c r="H66" s="170">
        <f t="shared" si="0"/>
        <v>-0.21160066926938095</v>
      </c>
      <c r="I66" s="185">
        <f>IF(Volume!D66=0,0,Volume!F66/Volume!D66)</f>
        <v>0.03278688524590164</v>
      </c>
      <c r="J66" s="176">
        <v>0.09433962264150944</v>
      </c>
      <c r="K66" s="170">
        <f t="shared" si="1"/>
        <v>-0.6524590163934426</v>
      </c>
      <c r="L66" s="60"/>
      <c r="M66" s="6"/>
      <c r="N66" s="59"/>
      <c r="O66" s="3"/>
      <c r="P66" s="3"/>
      <c r="Q66" s="3"/>
      <c r="R66" s="3"/>
      <c r="S66" s="3"/>
      <c r="T66" s="3"/>
      <c r="U66" s="61"/>
      <c r="V66" s="3"/>
      <c r="W66" s="3"/>
      <c r="X66" s="3"/>
      <c r="Y66" s="3"/>
      <c r="Z66" s="3"/>
      <c r="AA66" s="2"/>
    </row>
    <row r="67" spans="1:27" s="7" customFormat="1" ht="15">
      <c r="A67" s="193" t="s">
        <v>405</v>
      </c>
      <c r="B67" s="188">
        <f>'Open Int.'!E67</f>
        <v>0</v>
      </c>
      <c r="C67" s="189">
        <f>'Open Int.'!F67</f>
        <v>0</v>
      </c>
      <c r="D67" s="190">
        <f>'Open Int.'!H67</f>
        <v>0</v>
      </c>
      <c r="E67" s="329">
        <f>'Open Int.'!I67</f>
        <v>0</v>
      </c>
      <c r="F67" s="191">
        <f>IF('Open Int.'!E67=0,0,'Open Int.'!H67/'Open Int.'!E67)</f>
        <v>0</v>
      </c>
      <c r="G67" s="155">
        <v>0</v>
      </c>
      <c r="H67" s="170">
        <f aca="true" t="shared" si="2" ref="H67:H130">IF(G67=0,0,(F67-G67)/G67)</f>
        <v>0</v>
      </c>
      <c r="I67" s="185">
        <f>IF(Volume!D67=0,0,Volume!F67/Volume!D67)</f>
        <v>0</v>
      </c>
      <c r="J67" s="176">
        <v>0</v>
      </c>
      <c r="K67" s="170">
        <f t="shared" si="1"/>
        <v>0</v>
      </c>
      <c r="L67" s="60"/>
      <c r="M67" s="6"/>
      <c r="N67" s="59"/>
      <c r="O67" s="3"/>
      <c r="P67" s="3"/>
      <c r="Q67" s="3"/>
      <c r="R67" s="3"/>
      <c r="S67" s="3"/>
      <c r="T67" s="3"/>
      <c r="U67" s="61"/>
      <c r="V67" s="3"/>
      <c r="W67" s="3"/>
      <c r="X67" s="3"/>
      <c r="Y67" s="3"/>
      <c r="Z67" s="3"/>
      <c r="AA67" s="2"/>
    </row>
    <row r="68" spans="1:27" s="7" customFormat="1" ht="15">
      <c r="A68" s="177" t="s">
        <v>43</v>
      </c>
      <c r="B68" s="188">
        <f>'Open Int.'!E68</f>
        <v>300</v>
      </c>
      <c r="C68" s="189">
        <f>'Open Int.'!F68</f>
        <v>0</v>
      </c>
      <c r="D68" s="190">
        <f>'Open Int.'!H68</f>
        <v>0</v>
      </c>
      <c r="E68" s="329">
        <f>'Open Int.'!I68</f>
        <v>0</v>
      </c>
      <c r="F68" s="191">
        <f>IF('Open Int.'!E68=0,0,'Open Int.'!H68/'Open Int.'!E68)</f>
        <v>0</v>
      </c>
      <c r="G68" s="155">
        <v>0</v>
      </c>
      <c r="H68" s="170">
        <f t="shared" si="2"/>
        <v>0</v>
      </c>
      <c r="I68" s="185">
        <f>IF(Volume!D68=0,0,Volume!F68/Volume!D68)</f>
        <v>0</v>
      </c>
      <c r="J68" s="176">
        <v>0</v>
      </c>
      <c r="K68" s="170">
        <f t="shared" si="1"/>
        <v>0</v>
      </c>
      <c r="L68" s="60"/>
      <c r="M68" s="6"/>
      <c r="N68" s="59"/>
      <c r="O68" s="3"/>
      <c r="P68" s="3"/>
      <c r="Q68" s="3"/>
      <c r="R68" s="3"/>
      <c r="S68" s="3"/>
      <c r="T68" s="3"/>
      <c r="U68" s="61"/>
      <c r="V68" s="3"/>
      <c r="W68" s="3"/>
      <c r="X68" s="3"/>
      <c r="Y68" s="3"/>
      <c r="Z68" s="3"/>
      <c r="AA68" s="2"/>
    </row>
    <row r="69" spans="1:27" s="7" customFormat="1" ht="15">
      <c r="A69" s="177" t="s">
        <v>200</v>
      </c>
      <c r="B69" s="188">
        <f>'Open Int.'!E69</f>
        <v>752500</v>
      </c>
      <c r="C69" s="189">
        <f>'Open Int.'!F69</f>
        <v>95550</v>
      </c>
      <c r="D69" s="190">
        <f>'Open Int.'!H69</f>
        <v>70350</v>
      </c>
      <c r="E69" s="329">
        <f>'Open Int.'!I69</f>
        <v>350</v>
      </c>
      <c r="F69" s="191">
        <f>IF('Open Int.'!E69=0,0,'Open Int.'!H69/'Open Int.'!E69)</f>
        <v>0.09348837209302326</v>
      </c>
      <c r="G69" s="155">
        <v>0.10655301012253596</v>
      </c>
      <c r="H69" s="170">
        <f t="shared" si="2"/>
        <v>-0.1226116279069767</v>
      </c>
      <c r="I69" s="185">
        <f>IF(Volume!D69=0,0,Volume!F69/Volume!D69)</f>
        <v>0.0929054054054054</v>
      </c>
      <c r="J69" s="176">
        <v>0.05872756933115824</v>
      </c>
      <c r="K69" s="170">
        <f aca="true" t="shared" si="3" ref="K69:K132">IF(J69=0,0,(I69-J69)/J69)</f>
        <v>0.5819725975975975</v>
      </c>
      <c r="L69" s="60"/>
      <c r="M69" s="6"/>
      <c r="N69" s="59"/>
      <c r="O69" s="3"/>
      <c r="P69" s="3"/>
      <c r="Q69" s="3"/>
      <c r="R69" s="3"/>
      <c r="S69" s="3"/>
      <c r="T69" s="3"/>
      <c r="U69" s="61"/>
      <c r="V69" s="3"/>
      <c r="W69" s="3"/>
      <c r="X69" s="3"/>
      <c r="Y69" s="3"/>
      <c r="Z69" s="3"/>
      <c r="AA69" s="2"/>
    </row>
    <row r="70" spans="1:27" s="7" customFormat="1" ht="15">
      <c r="A70" s="177" t="s">
        <v>141</v>
      </c>
      <c r="B70" s="188">
        <f>'Open Int.'!E70</f>
        <v>5978400</v>
      </c>
      <c r="C70" s="189">
        <f>'Open Int.'!F70</f>
        <v>585600</v>
      </c>
      <c r="D70" s="190">
        <f>'Open Int.'!H70</f>
        <v>1377600</v>
      </c>
      <c r="E70" s="329">
        <f>'Open Int.'!I70</f>
        <v>110400</v>
      </c>
      <c r="F70" s="191">
        <f>IF('Open Int.'!E70=0,0,'Open Int.'!H70/'Open Int.'!E70)</f>
        <v>0.23042954636692092</v>
      </c>
      <c r="G70" s="155">
        <v>0.2349799732977303</v>
      </c>
      <c r="H70" s="170">
        <f t="shared" si="2"/>
        <v>-0.019365169154410333</v>
      </c>
      <c r="I70" s="185">
        <f>IF(Volume!D70=0,0,Volume!F70/Volume!D70)</f>
        <v>0.1607773851590106</v>
      </c>
      <c r="J70" s="176">
        <v>0.18860353130016053</v>
      </c>
      <c r="K70" s="170">
        <f t="shared" si="3"/>
        <v>-0.14753777911435234</v>
      </c>
      <c r="L70" s="60"/>
      <c r="M70" s="6"/>
      <c r="N70" s="59"/>
      <c r="O70" s="3"/>
      <c r="P70" s="3"/>
      <c r="Q70" s="3"/>
      <c r="R70" s="3"/>
      <c r="S70" s="3"/>
      <c r="T70" s="3"/>
      <c r="U70" s="61"/>
      <c r="V70" s="3"/>
      <c r="W70" s="3"/>
      <c r="X70" s="3"/>
      <c r="Y70" s="3"/>
      <c r="Z70" s="3"/>
      <c r="AA70" s="2"/>
    </row>
    <row r="71" spans="1:27" s="7" customFormat="1" ht="15">
      <c r="A71" s="177" t="s">
        <v>398</v>
      </c>
      <c r="B71" s="188">
        <f>'Open Int.'!E71</f>
        <v>3439800</v>
      </c>
      <c r="C71" s="189">
        <f>'Open Int.'!F71</f>
        <v>153900</v>
      </c>
      <c r="D71" s="190">
        <f>'Open Int.'!H71</f>
        <v>226800</v>
      </c>
      <c r="E71" s="329">
        <f>'Open Int.'!I71</f>
        <v>2700</v>
      </c>
      <c r="F71" s="191">
        <f>IF('Open Int.'!E71=0,0,'Open Int.'!H71/'Open Int.'!E71)</f>
        <v>0.06593406593406594</v>
      </c>
      <c r="G71" s="155">
        <v>0.06820049301561217</v>
      </c>
      <c r="H71" s="170">
        <f t="shared" si="2"/>
        <v>-0.03323182841255134</v>
      </c>
      <c r="I71" s="185">
        <f>IF(Volume!D71=0,0,Volume!F71/Volume!D71)</f>
        <v>0.03225806451612903</v>
      </c>
      <c r="J71" s="176">
        <v>0.05232558139534884</v>
      </c>
      <c r="K71" s="170">
        <f t="shared" si="3"/>
        <v>-0.38351254480286745</v>
      </c>
      <c r="L71" s="60"/>
      <c r="M71" s="6"/>
      <c r="N71" s="59"/>
      <c r="O71" s="3"/>
      <c r="P71" s="3"/>
      <c r="Q71" s="3"/>
      <c r="R71" s="3"/>
      <c r="S71" s="3"/>
      <c r="T71" s="3"/>
      <c r="U71" s="61"/>
      <c r="V71" s="3"/>
      <c r="W71" s="3"/>
      <c r="X71" s="3"/>
      <c r="Y71" s="3"/>
      <c r="Z71" s="3"/>
      <c r="AA71" s="2"/>
    </row>
    <row r="72" spans="1:27" s="7" customFormat="1" ht="15">
      <c r="A72" s="177" t="s">
        <v>184</v>
      </c>
      <c r="B72" s="188">
        <f>'Open Int.'!E72</f>
        <v>2982450</v>
      </c>
      <c r="C72" s="189">
        <f>'Open Int.'!F72</f>
        <v>103250</v>
      </c>
      <c r="D72" s="190">
        <f>'Open Int.'!H72</f>
        <v>415950</v>
      </c>
      <c r="E72" s="329">
        <f>'Open Int.'!I72</f>
        <v>47200</v>
      </c>
      <c r="F72" s="191">
        <f>IF('Open Int.'!E72=0,0,'Open Int.'!H72/'Open Int.'!E72)</f>
        <v>0.1394658753709199</v>
      </c>
      <c r="G72" s="155">
        <v>0.12807377049180327</v>
      </c>
      <c r="H72" s="170">
        <f t="shared" si="2"/>
        <v>0.08894955489614263</v>
      </c>
      <c r="I72" s="185">
        <f>IF(Volume!D72=0,0,Volume!F72/Volume!D72)</f>
        <v>0.16044776119402984</v>
      </c>
      <c r="J72" s="176">
        <v>0.0945945945945946</v>
      </c>
      <c r="K72" s="170">
        <f t="shared" si="3"/>
        <v>0.6961620469083154</v>
      </c>
      <c r="L72" s="60"/>
      <c r="M72" s="6"/>
      <c r="N72" s="59"/>
      <c r="O72" s="3"/>
      <c r="P72" s="3"/>
      <c r="Q72" s="3"/>
      <c r="R72" s="3"/>
      <c r="S72" s="3"/>
      <c r="T72" s="3"/>
      <c r="U72" s="61"/>
      <c r="V72" s="3"/>
      <c r="W72" s="3"/>
      <c r="X72" s="3"/>
      <c r="Y72" s="3"/>
      <c r="Z72" s="3"/>
      <c r="AA72" s="2"/>
    </row>
    <row r="73" spans="1:27" s="7" customFormat="1" ht="15">
      <c r="A73" s="177" t="s">
        <v>175</v>
      </c>
      <c r="B73" s="188">
        <f>'Open Int.'!E73</f>
        <v>18443250</v>
      </c>
      <c r="C73" s="189">
        <f>'Open Int.'!F73</f>
        <v>2071125</v>
      </c>
      <c r="D73" s="190">
        <f>'Open Int.'!H73</f>
        <v>9316125</v>
      </c>
      <c r="E73" s="329">
        <f>'Open Int.'!I73</f>
        <v>567000</v>
      </c>
      <c r="F73" s="191">
        <f>IF('Open Int.'!E73=0,0,'Open Int.'!H73/'Open Int.'!E73)</f>
        <v>0.5051238257899231</v>
      </c>
      <c r="G73" s="155">
        <v>0.5343915343915344</v>
      </c>
      <c r="H73" s="170">
        <f t="shared" si="2"/>
        <v>-0.05476828639311425</v>
      </c>
      <c r="I73" s="185">
        <f>IF(Volume!D73=0,0,Volume!F73/Volume!D73)</f>
        <v>0.2924281984334204</v>
      </c>
      <c r="J73" s="176">
        <v>0.21442495126705652</v>
      </c>
      <c r="K73" s="170">
        <f t="shared" si="3"/>
        <v>0.36377877996676966</v>
      </c>
      <c r="L73" s="60"/>
      <c r="M73" s="6"/>
      <c r="N73" s="59"/>
      <c r="O73" s="3"/>
      <c r="P73" s="3"/>
      <c r="Q73" s="3"/>
      <c r="R73" s="3"/>
      <c r="S73" s="3"/>
      <c r="T73" s="3"/>
      <c r="U73" s="61"/>
      <c r="V73" s="3"/>
      <c r="W73" s="3"/>
      <c r="X73" s="3"/>
      <c r="Y73" s="3"/>
      <c r="Z73" s="3"/>
      <c r="AA73" s="2"/>
    </row>
    <row r="74" spans="1:27" s="7" customFormat="1" ht="15">
      <c r="A74" s="177" t="s">
        <v>142</v>
      </c>
      <c r="B74" s="188">
        <f>'Open Int.'!E74</f>
        <v>87500</v>
      </c>
      <c r="C74" s="189">
        <f>'Open Int.'!F74</f>
        <v>19250</v>
      </c>
      <c r="D74" s="190">
        <f>'Open Int.'!H74</f>
        <v>0</v>
      </c>
      <c r="E74" s="329">
        <f>'Open Int.'!I74</f>
        <v>0</v>
      </c>
      <c r="F74" s="191">
        <f>IF('Open Int.'!E74=0,0,'Open Int.'!H74/'Open Int.'!E74)</f>
        <v>0</v>
      </c>
      <c r="G74" s="155">
        <v>0</v>
      </c>
      <c r="H74" s="170">
        <f t="shared" si="2"/>
        <v>0</v>
      </c>
      <c r="I74" s="185">
        <f>IF(Volume!D74=0,0,Volume!F74/Volume!D74)</f>
        <v>0</v>
      </c>
      <c r="J74" s="176">
        <v>0</v>
      </c>
      <c r="K74" s="170">
        <f t="shared" si="3"/>
        <v>0</v>
      </c>
      <c r="L74" s="60"/>
      <c r="M74" s="6"/>
      <c r="N74" s="59"/>
      <c r="O74" s="3"/>
      <c r="P74" s="3"/>
      <c r="Q74" s="3"/>
      <c r="R74" s="3"/>
      <c r="S74" s="3"/>
      <c r="T74" s="3"/>
      <c r="U74" s="61"/>
      <c r="V74" s="3"/>
      <c r="W74" s="3"/>
      <c r="X74" s="3"/>
      <c r="Y74" s="3"/>
      <c r="Z74" s="3"/>
      <c r="AA74" s="2"/>
    </row>
    <row r="75" spans="1:27" s="7" customFormat="1" ht="15">
      <c r="A75" s="177" t="s">
        <v>176</v>
      </c>
      <c r="B75" s="188">
        <f>'Open Int.'!E75</f>
        <v>1167250</v>
      </c>
      <c r="C75" s="189">
        <f>'Open Int.'!F75</f>
        <v>97150</v>
      </c>
      <c r="D75" s="190">
        <f>'Open Int.'!H75</f>
        <v>189950</v>
      </c>
      <c r="E75" s="329">
        <f>'Open Int.'!I75</f>
        <v>10150</v>
      </c>
      <c r="F75" s="191">
        <f>IF('Open Int.'!E75=0,0,'Open Int.'!H75/'Open Int.'!E75)</f>
        <v>0.16273291925465838</v>
      </c>
      <c r="G75" s="155">
        <v>0.16802168021680217</v>
      </c>
      <c r="H75" s="170">
        <f t="shared" si="2"/>
        <v>-0.03147665798437188</v>
      </c>
      <c r="I75" s="185">
        <f>IF(Volume!D75=0,0,Volume!F75/Volume!D75)</f>
        <v>0.23595505617977527</v>
      </c>
      <c r="J75" s="176">
        <v>0.10476190476190476</v>
      </c>
      <c r="K75" s="170">
        <f t="shared" si="3"/>
        <v>1.2522982635342186</v>
      </c>
      <c r="L75" s="60"/>
      <c r="M75" s="6"/>
      <c r="N75" s="59"/>
      <c r="O75" s="3"/>
      <c r="P75" s="3"/>
      <c r="Q75" s="3"/>
      <c r="R75" s="3"/>
      <c r="S75" s="3"/>
      <c r="T75" s="3"/>
      <c r="U75" s="61"/>
      <c r="V75" s="3"/>
      <c r="W75" s="3"/>
      <c r="X75" s="3"/>
      <c r="Y75" s="3"/>
      <c r="Z75" s="3"/>
      <c r="AA75" s="2"/>
    </row>
    <row r="76" spans="1:27" s="7" customFormat="1" ht="15">
      <c r="A76" s="177" t="s">
        <v>397</v>
      </c>
      <c r="B76" s="188">
        <f>'Open Int.'!E76</f>
        <v>2200</v>
      </c>
      <c r="C76" s="189">
        <f>'Open Int.'!F76</f>
        <v>0</v>
      </c>
      <c r="D76" s="190">
        <f>'Open Int.'!H76</f>
        <v>0</v>
      </c>
      <c r="E76" s="329">
        <f>'Open Int.'!I76</f>
        <v>0</v>
      </c>
      <c r="F76" s="191">
        <f>IF('Open Int.'!E76=0,0,'Open Int.'!H76/'Open Int.'!E76)</f>
        <v>0</v>
      </c>
      <c r="G76" s="155">
        <v>0</v>
      </c>
      <c r="H76" s="170">
        <f t="shared" si="2"/>
        <v>0</v>
      </c>
      <c r="I76" s="185">
        <f>IF(Volume!D76=0,0,Volume!F76/Volume!D76)</f>
        <v>0</v>
      </c>
      <c r="J76" s="176">
        <v>0</v>
      </c>
      <c r="K76" s="170">
        <f t="shared" si="3"/>
        <v>0</v>
      </c>
      <c r="L76" s="60"/>
      <c r="M76" s="6"/>
      <c r="N76" s="59"/>
      <c r="O76" s="3"/>
      <c r="P76" s="3"/>
      <c r="Q76" s="3"/>
      <c r="R76" s="3"/>
      <c r="S76" s="3"/>
      <c r="T76" s="3"/>
      <c r="U76" s="61"/>
      <c r="V76" s="3"/>
      <c r="W76" s="3"/>
      <c r="X76" s="3"/>
      <c r="Y76" s="3"/>
      <c r="Z76" s="3"/>
      <c r="AA76" s="2"/>
    </row>
    <row r="77" spans="1:27" s="7" customFormat="1" ht="15">
      <c r="A77" s="177" t="s">
        <v>167</v>
      </c>
      <c r="B77" s="188">
        <f>'Open Int.'!E77</f>
        <v>1174250</v>
      </c>
      <c r="C77" s="189">
        <f>'Open Int.'!F77</f>
        <v>111650</v>
      </c>
      <c r="D77" s="190">
        <f>'Open Int.'!H77</f>
        <v>34650</v>
      </c>
      <c r="E77" s="329">
        <f>'Open Int.'!I77</f>
        <v>3850</v>
      </c>
      <c r="F77" s="191">
        <f>IF('Open Int.'!E77=0,0,'Open Int.'!H77/'Open Int.'!E77)</f>
        <v>0.029508196721311476</v>
      </c>
      <c r="G77" s="155">
        <v>0.028985507246376812</v>
      </c>
      <c r="H77" s="170">
        <f t="shared" si="2"/>
        <v>0.018032786885245917</v>
      </c>
      <c r="I77" s="185">
        <f>IF(Volume!D77=0,0,Volume!F77/Volume!D77)</f>
        <v>0.01098901098901099</v>
      </c>
      <c r="J77" s="176">
        <v>0</v>
      </c>
      <c r="K77" s="170">
        <f t="shared" si="3"/>
        <v>0</v>
      </c>
      <c r="L77" s="60"/>
      <c r="M77" s="6"/>
      <c r="N77" s="59"/>
      <c r="O77" s="3"/>
      <c r="P77" s="3"/>
      <c r="Q77" s="3"/>
      <c r="R77" s="3"/>
      <c r="S77" s="3"/>
      <c r="T77" s="3"/>
      <c r="U77" s="61"/>
      <c r="V77" s="3"/>
      <c r="W77" s="3"/>
      <c r="X77" s="3"/>
      <c r="Y77" s="3"/>
      <c r="Z77" s="3"/>
      <c r="AA77" s="2"/>
    </row>
    <row r="78" spans="1:27" s="7" customFormat="1" ht="15">
      <c r="A78" s="177" t="s">
        <v>201</v>
      </c>
      <c r="B78" s="188">
        <f>'Open Int.'!E78</f>
        <v>426400</v>
      </c>
      <c r="C78" s="189">
        <f>'Open Int.'!F78</f>
        <v>69000</v>
      </c>
      <c r="D78" s="190">
        <f>'Open Int.'!H78</f>
        <v>169800</v>
      </c>
      <c r="E78" s="329">
        <f>'Open Int.'!I78</f>
        <v>12100</v>
      </c>
      <c r="F78" s="191">
        <f>IF('Open Int.'!E78=0,0,'Open Int.'!H78/'Open Int.'!E78)</f>
        <v>0.3982176360225141</v>
      </c>
      <c r="G78" s="155">
        <v>0.4412423055400112</v>
      </c>
      <c r="H78" s="170">
        <f t="shared" si="2"/>
        <v>-0.097508033516509</v>
      </c>
      <c r="I78" s="185">
        <f>IF(Volume!D78=0,0,Volume!F78/Volume!D78)</f>
        <v>0.2204724409448819</v>
      </c>
      <c r="J78" s="176">
        <v>0.256908140403286</v>
      </c>
      <c r="K78" s="170">
        <f t="shared" si="3"/>
        <v>-0.14182384178721844</v>
      </c>
      <c r="L78" s="60"/>
      <c r="M78" s="6"/>
      <c r="N78" s="59"/>
      <c r="O78" s="3"/>
      <c r="P78" s="3"/>
      <c r="Q78" s="3"/>
      <c r="R78" s="3"/>
      <c r="S78" s="3"/>
      <c r="T78" s="3"/>
      <c r="U78" s="61"/>
      <c r="V78" s="3"/>
      <c r="W78" s="3"/>
      <c r="X78" s="3"/>
      <c r="Y78" s="3"/>
      <c r="Z78" s="3"/>
      <c r="AA78" s="2"/>
    </row>
    <row r="79" spans="1:27" s="7" customFormat="1" ht="15">
      <c r="A79" s="177" t="s">
        <v>143</v>
      </c>
      <c r="B79" s="188">
        <f>'Open Int.'!E79</f>
        <v>0</v>
      </c>
      <c r="C79" s="189">
        <f>'Open Int.'!F79</f>
        <v>0</v>
      </c>
      <c r="D79" s="190">
        <f>'Open Int.'!H79</f>
        <v>0</v>
      </c>
      <c r="E79" s="329">
        <f>'Open Int.'!I79</f>
        <v>0</v>
      </c>
      <c r="F79" s="191">
        <f>IF('Open Int.'!E79=0,0,'Open Int.'!H79/'Open Int.'!E79)</f>
        <v>0</v>
      </c>
      <c r="G79" s="155">
        <v>0</v>
      </c>
      <c r="H79" s="170">
        <f t="shared" si="2"/>
        <v>0</v>
      </c>
      <c r="I79" s="185">
        <f>IF(Volume!D79=0,0,Volume!F79/Volume!D79)</f>
        <v>0</v>
      </c>
      <c r="J79" s="176">
        <v>0</v>
      </c>
      <c r="K79" s="170">
        <f t="shared" si="3"/>
        <v>0</v>
      </c>
      <c r="L79" s="60"/>
      <c r="M79" s="6"/>
      <c r="N79" s="59"/>
      <c r="O79" s="3"/>
      <c r="P79" s="3"/>
      <c r="Q79" s="3"/>
      <c r="R79" s="3"/>
      <c r="S79" s="3"/>
      <c r="T79" s="3"/>
      <c r="U79" s="61"/>
      <c r="V79" s="3"/>
      <c r="W79" s="3"/>
      <c r="X79" s="3"/>
      <c r="Y79" s="3"/>
      <c r="Z79" s="3"/>
      <c r="AA79" s="2"/>
    </row>
    <row r="80" spans="1:27" s="7" customFormat="1" ht="15">
      <c r="A80" s="177" t="s">
        <v>90</v>
      </c>
      <c r="B80" s="188">
        <f>'Open Int.'!E80</f>
        <v>2400</v>
      </c>
      <c r="C80" s="189">
        <f>'Open Int.'!F80</f>
        <v>0</v>
      </c>
      <c r="D80" s="190">
        <f>'Open Int.'!H80</f>
        <v>0</v>
      </c>
      <c r="E80" s="329">
        <f>'Open Int.'!I80</f>
        <v>0</v>
      </c>
      <c r="F80" s="191">
        <f>IF('Open Int.'!E80=0,0,'Open Int.'!H80/'Open Int.'!E80)</f>
        <v>0</v>
      </c>
      <c r="G80" s="155">
        <v>0</v>
      </c>
      <c r="H80" s="170">
        <f t="shared" si="2"/>
        <v>0</v>
      </c>
      <c r="I80" s="185">
        <f>IF(Volume!D80=0,0,Volume!F80/Volume!D80)</f>
        <v>0</v>
      </c>
      <c r="J80" s="176">
        <v>0</v>
      </c>
      <c r="K80" s="170">
        <f t="shared" si="3"/>
        <v>0</v>
      </c>
      <c r="L80" s="60"/>
      <c r="M80" s="6"/>
      <c r="N80" s="59"/>
      <c r="O80" s="3"/>
      <c r="P80" s="3"/>
      <c r="Q80" s="3"/>
      <c r="R80" s="3"/>
      <c r="S80" s="3"/>
      <c r="T80" s="3"/>
      <c r="U80" s="61"/>
      <c r="V80" s="3"/>
      <c r="W80" s="3"/>
      <c r="X80" s="3"/>
      <c r="Y80" s="3"/>
      <c r="Z80" s="3"/>
      <c r="AA80" s="2"/>
    </row>
    <row r="81" spans="1:27" s="7" customFormat="1" ht="15">
      <c r="A81" s="177" t="s">
        <v>35</v>
      </c>
      <c r="B81" s="188">
        <f>'Open Int.'!E81</f>
        <v>45100</v>
      </c>
      <c r="C81" s="189">
        <f>'Open Int.'!F81</f>
        <v>2200</v>
      </c>
      <c r="D81" s="190">
        <f>'Open Int.'!H81</f>
        <v>2200</v>
      </c>
      <c r="E81" s="329">
        <f>'Open Int.'!I81</f>
        <v>1100</v>
      </c>
      <c r="F81" s="191">
        <f>IF('Open Int.'!E81=0,0,'Open Int.'!H81/'Open Int.'!E81)</f>
        <v>0.04878048780487805</v>
      </c>
      <c r="G81" s="155">
        <v>0.02564102564102564</v>
      </c>
      <c r="H81" s="170">
        <f t="shared" si="2"/>
        <v>0.902439024390244</v>
      </c>
      <c r="I81" s="185">
        <f>IF(Volume!D81=0,0,Volume!F81/Volume!D81)</f>
        <v>0.2</v>
      </c>
      <c r="J81" s="176">
        <v>0</v>
      </c>
      <c r="K81" s="170">
        <f t="shared" si="3"/>
        <v>0</v>
      </c>
      <c r="L81" s="60"/>
      <c r="M81" s="6"/>
      <c r="N81" s="59"/>
      <c r="O81" s="3"/>
      <c r="P81" s="3"/>
      <c r="Q81" s="3"/>
      <c r="R81" s="3"/>
      <c r="S81" s="3"/>
      <c r="T81" s="3"/>
      <c r="U81" s="61"/>
      <c r="V81" s="3"/>
      <c r="W81" s="3"/>
      <c r="X81" s="3"/>
      <c r="Y81" s="3"/>
      <c r="Z81" s="3"/>
      <c r="AA81" s="2"/>
    </row>
    <row r="82" spans="1:27" s="7" customFormat="1" ht="15">
      <c r="A82" s="177" t="s">
        <v>6</v>
      </c>
      <c r="B82" s="188">
        <f>'Open Int.'!E82</f>
        <v>1057500</v>
      </c>
      <c r="C82" s="189">
        <f>'Open Int.'!F82</f>
        <v>42750</v>
      </c>
      <c r="D82" s="190">
        <f>'Open Int.'!H82</f>
        <v>130500</v>
      </c>
      <c r="E82" s="329">
        <f>'Open Int.'!I82</f>
        <v>6750</v>
      </c>
      <c r="F82" s="191">
        <f>IF('Open Int.'!E82=0,0,'Open Int.'!H82/'Open Int.'!E82)</f>
        <v>0.12340425531914893</v>
      </c>
      <c r="G82" s="155">
        <v>0.12195121951219512</v>
      </c>
      <c r="H82" s="170">
        <f t="shared" si="2"/>
        <v>0.01191489361702128</v>
      </c>
      <c r="I82" s="185">
        <f>IF(Volume!D82=0,0,Volume!F82/Volume!D82)</f>
        <v>0.06315789473684211</v>
      </c>
      <c r="J82" s="176">
        <v>0.06349206349206349</v>
      </c>
      <c r="K82" s="170">
        <f t="shared" si="3"/>
        <v>-0.005263157894736754</v>
      </c>
      <c r="L82" s="60"/>
      <c r="M82" s="6"/>
      <c r="N82" s="59"/>
      <c r="O82" s="3"/>
      <c r="P82" s="3"/>
      <c r="Q82" s="3"/>
      <c r="R82" s="3"/>
      <c r="S82" s="3"/>
      <c r="T82" s="3"/>
      <c r="U82" s="61"/>
      <c r="V82" s="3"/>
      <c r="W82" s="3"/>
      <c r="X82" s="3"/>
      <c r="Y82" s="3"/>
      <c r="Z82" s="3"/>
      <c r="AA82" s="2"/>
    </row>
    <row r="83" spans="1:27" s="7" customFormat="1" ht="15">
      <c r="A83" s="177" t="s">
        <v>177</v>
      </c>
      <c r="B83" s="188">
        <f>'Open Int.'!E83</f>
        <v>281000</v>
      </c>
      <c r="C83" s="189">
        <f>'Open Int.'!F83</f>
        <v>32000</v>
      </c>
      <c r="D83" s="190">
        <f>'Open Int.'!H83</f>
        <v>17500</v>
      </c>
      <c r="E83" s="329">
        <f>'Open Int.'!I83</f>
        <v>2500</v>
      </c>
      <c r="F83" s="191">
        <f>IF('Open Int.'!E83=0,0,'Open Int.'!H83/'Open Int.'!E83)</f>
        <v>0.06227758007117438</v>
      </c>
      <c r="G83" s="155">
        <v>0.060240963855421686</v>
      </c>
      <c r="H83" s="170">
        <f t="shared" si="2"/>
        <v>0.03380782918149468</v>
      </c>
      <c r="I83" s="185">
        <f>IF(Volume!D83=0,0,Volume!F83/Volume!D83)</f>
        <v>0.05439330543933055</v>
      </c>
      <c r="J83" s="176">
        <v>0.05747126436781609</v>
      </c>
      <c r="K83" s="170">
        <f t="shared" si="3"/>
        <v>-0.05355648535564847</v>
      </c>
      <c r="L83" s="60"/>
      <c r="M83" s="6"/>
      <c r="N83" s="59"/>
      <c r="O83" s="3"/>
      <c r="P83" s="3"/>
      <c r="Q83" s="3"/>
      <c r="R83" s="3"/>
      <c r="S83" s="3"/>
      <c r="T83" s="3"/>
      <c r="U83" s="61"/>
      <c r="V83" s="3"/>
      <c r="W83" s="3"/>
      <c r="X83" s="3"/>
      <c r="Y83" s="3"/>
      <c r="Z83" s="3"/>
      <c r="AA83" s="2"/>
    </row>
    <row r="84" spans="1:27" s="7" customFormat="1" ht="15">
      <c r="A84" s="177" t="s">
        <v>168</v>
      </c>
      <c r="B84" s="188">
        <f>'Open Int.'!E84</f>
        <v>0</v>
      </c>
      <c r="C84" s="189">
        <f>'Open Int.'!F84</f>
        <v>0</v>
      </c>
      <c r="D84" s="190">
        <f>'Open Int.'!H84</f>
        <v>0</v>
      </c>
      <c r="E84" s="329">
        <f>'Open Int.'!I84</f>
        <v>0</v>
      </c>
      <c r="F84" s="191">
        <f>IF('Open Int.'!E84=0,0,'Open Int.'!H84/'Open Int.'!E84)</f>
        <v>0</v>
      </c>
      <c r="G84" s="155">
        <v>0</v>
      </c>
      <c r="H84" s="170">
        <f t="shared" si="2"/>
        <v>0</v>
      </c>
      <c r="I84" s="185">
        <f>IF(Volume!D84=0,0,Volume!F84/Volume!D84)</f>
        <v>0</v>
      </c>
      <c r="J84" s="176">
        <v>0</v>
      </c>
      <c r="K84" s="170">
        <f t="shared" si="3"/>
        <v>0</v>
      </c>
      <c r="L84" s="60"/>
      <c r="M84" s="6"/>
      <c r="N84" s="59"/>
      <c r="O84" s="3"/>
      <c r="P84" s="3"/>
      <c r="Q84" s="3"/>
      <c r="R84" s="3"/>
      <c r="S84" s="3"/>
      <c r="T84" s="3"/>
      <c r="U84" s="61"/>
      <c r="V84" s="3"/>
      <c r="W84" s="3"/>
      <c r="X84" s="3"/>
      <c r="Y84" s="3"/>
      <c r="Z84" s="3"/>
      <c r="AA84" s="2"/>
    </row>
    <row r="85" spans="1:27" s="7" customFormat="1" ht="15">
      <c r="A85" s="177" t="s">
        <v>132</v>
      </c>
      <c r="B85" s="188">
        <f>'Open Int.'!E85</f>
        <v>11200</v>
      </c>
      <c r="C85" s="189">
        <f>'Open Int.'!F85</f>
        <v>0</v>
      </c>
      <c r="D85" s="190">
        <f>'Open Int.'!H85</f>
        <v>400</v>
      </c>
      <c r="E85" s="329">
        <f>'Open Int.'!I85</f>
        <v>0</v>
      </c>
      <c r="F85" s="191">
        <f>IF('Open Int.'!E85=0,0,'Open Int.'!H85/'Open Int.'!E85)</f>
        <v>0.03571428571428571</v>
      </c>
      <c r="G85" s="155">
        <v>0.03571428571428571</v>
      </c>
      <c r="H85" s="170">
        <f t="shared" si="2"/>
        <v>0</v>
      </c>
      <c r="I85" s="185">
        <f>IF(Volume!D85=0,0,Volume!F85/Volume!D85)</f>
        <v>0</v>
      </c>
      <c r="J85" s="176">
        <v>0</v>
      </c>
      <c r="K85" s="170">
        <f t="shared" si="3"/>
        <v>0</v>
      </c>
      <c r="L85" s="60"/>
      <c r="M85" s="6"/>
      <c r="N85" s="59"/>
      <c r="O85" s="3"/>
      <c r="P85" s="3"/>
      <c r="Q85" s="3"/>
      <c r="R85" s="3"/>
      <c r="S85" s="3"/>
      <c r="T85" s="3"/>
      <c r="U85" s="61"/>
      <c r="V85" s="3"/>
      <c r="W85" s="3"/>
      <c r="X85" s="3"/>
      <c r="Y85" s="3"/>
      <c r="Z85" s="3"/>
      <c r="AA85" s="2"/>
    </row>
    <row r="86" spans="1:27" s="7" customFormat="1" ht="15">
      <c r="A86" s="177" t="s">
        <v>144</v>
      </c>
      <c r="B86" s="188">
        <f>'Open Int.'!E86</f>
        <v>0</v>
      </c>
      <c r="C86" s="189">
        <f>'Open Int.'!F86</f>
        <v>0</v>
      </c>
      <c r="D86" s="190">
        <f>'Open Int.'!H86</f>
        <v>0</v>
      </c>
      <c r="E86" s="329">
        <f>'Open Int.'!I86</f>
        <v>0</v>
      </c>
      <c r="F86" s="191">
        <f>IF('Open Int.'!E86=0,0,'Open Int.'!H86/'Open Int.'!E86)</f>
        <v>0</v>
      </c>
      <c r="G86" s="155">
        <v>0</v>
      </c>
      <c r="H86" s="170">
        <f t="shared" si="2"/>
        <v>0</v>
      </c>
      <c r="I86" s="185">
        <f>IF(Volume!D86=0,0,Volume!F86/Volume!D86)</f>
        <v>0</v>
      </c>
      <c r="J86" s="176">
        <v>0</v>
      </c>
      <c r="K86" s="170">
        <f t="shared" si="3"/>
        <v>0</v>
      </c>
      <c r="L86" s="60"/>
      <c r="M86" s="6"/>
      <c r="N86" s="59"/>
      <c r="O86" s="3"/>
      <c r="P86" s="3"/>
      <c r="Q86" s="3"/>
      <c r="R86" s="3"/>
      <c r="S86" s="3"/>
      <c r="T86" s="3"/>
      <c r="U86" s="61"/>
      <c r="V86" s="3"/>
      <c r="W86" s="3"/>
      <c r="X86" s="3"/>
      <c r="Y86" s="3"/>
      <c r="Z86" s="3"/>
      <c r="AA86" s="2"/>
    </row>
    <row r="87" spans="1:27" s="7" customFormat="1" ht="15">
      <c r="A87" s="177" t="s">
        <v>291</v>
      </c>
      <c r="B87" s="188">
        <f>'Open Int.'!E87</f>
        <v>600</v>
      </c>
      <c r="C87" s="189">
        <f>'Open Int.'!F87</f>
        <v>0</v>
      </c>
      <c r="D87" s="190">
        <f>'Open Int.'!H87</f>
        <v>0</v>
      </c>
      <c r="E87" s="329">
        <f>'Open Int.'!I87</f>
        <v>0</v>
      </c>
      <c r="F87" s="191">
        <f>IF('Open Int.'!E87=0,0,'Open Int.'!H87/'Open Int.'!E87)</f>
        <v>0</v>
      </c>
      <c r="G87" s="155">
        <v>0</v>
      </c>
      <c r="H87" s="170">
        <f t="shared" si="2"/>
        <v>0</v>
      </c>
      <c r="I87" s="185">
        <f>IF(Volume!D87=0,0,Volume!F87/Volume!D87)</f>
        <v>0</v>
      </c>
      <c r="J87" s="176">
        <v>0</v>
      </c>
      <c r="K87" s="170">
        <f t="shared" si="3"/>
        <v>0</v>
      </c>
      <c r="L87" s="60"/>
      <c r="M87" s="6"/>
      <c r="N87" s="59"/>
      <c r="O87" s="3"/>
      <c r="P87" s="3"/>
      <c r="Q87" s="3"/>
      <c r="R87" s="3"/>
      <c r="S87" s="3"/>
      <c r="T87" s="3"/>
      <c r="U87" s="61"/>
      <c r="V87" s="3"/>
      <c r="W87" s="3"/>
      <c r="X87" s="3"/>
      <c r="Y87" s="3"/>
      <c r="Z87" s="3"/>
      <c r="AA87" s="2"/>
    </row>
    <row r="88" spans="1:27" s="7" customFormat="1" ht="15">
      <c r="A88" s="177" t="s">
        <v>133</v>
      </c>
      <c r="B88" s="188">
        <f>'Open Int.'!E88</f>
        <v>3162500</v>
      </c>
      <c r="C88" s="189">
        <f>'Open Int.'!F88</f>
        <v>231250</v>
      </c>
      <c r="D88" s="190">
        <f>'Open Int.'!H88</f>
        <v>175000</v>
      </c>
      <c r="E88" s="329">
        <f>'Open Int.'!I88</f>
        <v>25000</v>
      </c>
      <c r="F88" s="191">
        <f>IF('Open Int.'!E88=0,0,'Open Int.'!H88/'Open Int.'!E88)</f>
        <v>0.05533596837944664</v>
      </c>
      <c r="G88" s="155">
        <v>0.0511727078891258</v>
      </c>
      <c r="H88" s="170">
        <f t="shared" si="2"/>
        <v>0.08135704874835312</v>
      </c>
      <c r="I88" s="185">
        <f>IF(Volume!D88=0,0,Volume!F88/Volume!D88)</f>
        <v>0.046875</v>
      </c>
      <c r="J88" s="176">
        <v>0.06741573033707865</v>
      </c>
      <c r="K88" s="170">
        <f t="shared" si="3"/>
        <v>-0.3046875</v>
      </c>
      <c r="L88" s="60"/>
      <c r="M88" s="6"/>
      <c r="N88" s="59"/>
      <c r="O88" s="3"/>
      <c r="P88" s="3"/>
      <c r="Q88" s="3"/>
      <c r="R88" s="3"/>
      <c r="S88" s="3"/>
      <c r="T88" s="3"/>
      <c r="U88" s="61"/>
      <c r="V88" s="3"/>
      <c r="W88" s="3"/>
      <c r="X88" s="3"/>
      <c r="Y88" s="3"/>
      <c r="Z88" s="3"/>
      <c r="AA88" s="2"/>
    </row>
    <row r="89" spans="1:27" s="7" customFormat="1" ht="15">
      <c r="A89" s="177" t="s">
        <v>169</v>
      </c>
      <c r="B89" s="188">
        <f>'Open Int.'!E89</f>
        <v>34000</v>
      </c>
      <c r="C89" s="189">
        <f>'Open Int.'!F89</f>
        <v>0</v>
      </c>
      <c r="D89" s="190">
        <f>'Open Int.'!H89</f>
        <v>2000</v>
      </c>
      <c r="E89" s="329">
        <f>'Open Int.'!I89</f>
        <v>0</v>
      </c>
      <c r="F89" s="191">
        <f>IF('Open Int.'!E89=0,0,'Open Int.'!H89/'Open Int.'!E89)</f>
        <v>0.058823529411764705</v>
      </c>
      <c r="G89" s="155">
        <v>0.058823529411764705</v>
      </c>
      <c r="H89" s="170">
        <f t="shared" si="2"/>
        <v>0</v>
      </c>
      <c r="I89" s="185">
        <f>IF(Volume!D89=0,0,Volume!F89/Volume!D89)</f>
        <v>0</v>
      </c>
      <c r="J89" s="176">
        <v>0.09090909090909091</v>
      </c>
      <c r="K89" s="170">
        <f t="shared" si="3"/>
        <v>-1</v>
      </c>
      <c r="L89" s="60"/>
      <c r="M89" s="6"/>
      <c r="N89" s="59"/>
      <c r="O89" s="3"/>
      <c r="P89" s="3"/>
      <c r="Q89" s="3"/>
      <c r="R89" s="3"/>
      <c r="S89" s="3"/>
      <c r="T89" s="3"/>
      <c r="U89" s="61"/>
      <c r="V89" s="3"/>
      <c r="W89" s="3"/>
      <c r="X89" s="3"/>
      <c r="Y89" s="3"/>
      <c r="Z89" s="3"/>
      <c r="AA89" s="2"/>
    </row>
    <row r="90" spans="1:27" s="7" customFormat="1" ht="15">
      <c r="A90" s="177" t="s">
        <v>292</v>
      </c>
      <c r="B90" s="188">
        <f>'Open Int.'!E90</f>
        <v>7150</v>
      </c>
      <c r="C90" s="189">
        <f>'Open Int.'!F90</f>
        <v>-550</v>
      </c>
      <c r="D90" s="190">
        <f>'Open Int.'!H90</f>
        <v>0</v>
      </c>
      <c r="E90" s="329">
        <f>'Open Int.'!I90</f>
        <v>0</v>
      </c>
      <c r="F90" s="191">
        <f>IF('Open Int.'!E90=0,0,'Open Int.'!H90/'Open Int.'!E90)</f>
        <v>0</v>
      </c>
      <c r="G90" s="155">
        <v>0</v>
      </c>
      <c r="H90" s="170">
        <f t="shared" si="2"/>
        <v>0</v>
      </c>
      <c r="I90" s="185">
        <f>IF(Volume!D90=0,0,Volume!F90/Volume!D90)</f>
        <v>0</v>
      </c>
      <c r="J90" s="176">
        <v>0</v>
      </c>
      <c r="K90" s="170">
        <f t="shared" si="3"/>
        <v>0</v>
      </c>
      <c r="L90" s="60"/>
      <c r="M90" s="6"/>
      <c r="N90" s="59"/>
      <c r="O90" s="3"/>
      <c r="P90" s="3"/>
      <c r="Q90" s="3"/>
      <c r="R90" s="3"/>
      <c r="S90" s="3"/>
      <c r="T90" s="3"/>
      <c r="U90" s="61"/>
      <c r="V90" s="3"/>
      <c r="W90" s="3"/>
      <c r="X90" s="3"/>
      <c r="Y90" s="3"/>
      <c r="Z90" s="3"/>
      <c r="AA90" s="2"/>
    </row>
    <row r="91" spans="1:27" s="7" customFormat="1" ht="15">
      <c r="A91" s="177" t="s">
        <v>293</v>
      </c>
      <c r="B91" s="188">
        <f>'Open Int.'!E91</f>
        <v>4950</v>
      </c>
      <c r="C91" s="189">
        <f>'Open Int.'!F91</f>
        <v>0</v>
      </c>
      <c r="D91" s="190">
        <f>'Open Int.'!H91</f>
        <v>0</v>
      </c>
      <c r="E91" s="329">
        <f>'Open Int.'!I91</f>
        <v>0</v>
      </c>
      <c r="F91" s="191">
        <f>IF('Open Int.'!E91=0,0,'Open Int.'!H91/'Open Int.'!E91)</f>
        <v>0</v>
      </c>
      <c r="G91" s="155">
        <v>0</v>
      </c>
      <c r="H91" s="170">
        <f t="shared" si="2"/>
        <v>0</v>
      </c>
      <c r="I91" s="185">
        <f>IF(Volume!D91=0,0,Volume!F91/Volume!D91)</f>
        <v>0</v>
      </c>
      <c r="J91" s="176">
        <v>0</v>
      </c>
      <c r="K91" s="170">
        <f t="shared" si="3"/>
        <v>0</v>
      </c>
      <c r="L91" s="60"/>
      <c r="M91" s="6"/>
      <c r="N91" s="59"/>
      <c r="O91" s="3"/>
      <c r="P91" s="3"/>
      <c r="Q91" s="3"/>
      <c r="R91" s="3"/>
      <c r="S91" s="3"/>
      <c r="T91" s="3"/>
      <c r="U91" s="61"/>
      <c r="V91" s="3"/>
      <c r="W91" s="3"/>
      <c r="X91" s="3"/>
      <c r="Y91" s="3"/>
      <c r="Z91" s="3"/>
      <c r="AA91" s="2"/>
    </row>
    <row r="92" spans="1:27" s="7" customFormat="1" ht="15">
      <c r="A92" s="177" t="s">
        <v>178</v>
      </c>
      <c r="B92" s="188">
        <f>'Open Int.'!E92</f>
        <v>78750</v>
      </c>
      <c r="C92" s="189">
        <f>'Open Int.'!F92</f>
        <v>16250</v>
      </c>
      <c r="D92" s="190">
        <f>'Open Int.'!H92</f>
        <v>0</v>
      </c>
      <c r="E92" s="329">
        <f>'Open Int.'!I92</f>
        <v>0</v>
      </c>
      <c r="F92" s="191">
        <f>IF('Open Int.'!E92=0,0,'Open Int.'!H92/'Open Int.'!E92)</f>
        <v>0</v>
      </c>
      <c r="G92" s="155">
        <v>0</v>
      </c>
      <c r="H92" s="170">
        <f t="shared" si="2"/>
        <v>0</v>
      </c>
      <c r="I92" s="185">
        <f>IF(Volume!D92=0,0,Volume!F92/Volume!D92)</f>
        <v>0</v>
      </c>
      <c r="J92" s="176">
        <v>0</v>
      </c>
      <c r="K92" s="170">
        <f t="shared" si="3"/>
        <v>0</v>
      </c>
      <c r="L92" s="60"/>
      <c r="M92" s="6"/>
      <c r="N92" s="59"/>
      <c r="O92" s="3"/>
      <c r="P92" s="3"/>
      <c r="Q92" s="3"/>
      <c r="R92" s="3"/>
      <c r="S92" s="3"/>
      <c r="T92" s="3"/>
      <c r="U92" s="61"/>
      <c r="V92" s="3"/>
      <c r="W92" s="3"/>
      <c r="X92" s="3"/>
      <c r="Y92" s="3"/>
      <c r="Z92" s="3"/>
      <c r="AA92" s="2"/>
    </row>
    <row r="93" spans="1:29" s="58" customFormat="1" ht="15">
      <c r="A93" s="177" t="s">
        <v>145</v>
      </c>
      <c r="B93" s="188">
        <f>'Open Int.'!E93</f>
        <v>112200</v>
      </c>
      <c r="C93" s="189">
        <f>'Open Int.'!F93</f>
        <v>0</v>
      </c>
      <c r="D93" s="190">
        <f>'Open Int.'!H93</f>
        <v>0</v>
      </c>
      <c r="E93" s="329">
        <f>'Open Int.'!I93</f>
        <v>0</v>
      </c>
      <c r="F93" s="191">
        <f>IF('Open Int.'!E93=0,0,'Open Int.'!H93/'Open Int.'!E93)</f>
        <v>0</v>
      </c>
      <c r="G93" s="155">
        <v>0</v>
      </c>
      <c r="H93" s="170">
        <f t="shared" si="2"/>
        <v>0</v>
      </c>
      <c r="I93" s="185">
        <f>IF(Volume!D93=0,0,Volume!F93/Volume!D93)</f>
        <v>0</v>
      </c>
      <c r="J93" s="176">
        <v>0</v>
      </c>
      <c r="K93" s="170">
        <f t="shared" si="3"/>
        <v>0</v>
      </c>
      <c r="L93" s="60"/>
      <c r="M93" s="6"/>
      <c r="N93" s="59"/>
      <c r="O93" s="3"/>
      <c r="P93" s="3"/>
      <c r="Q93" s="3"/>
      <c r="R93" s="3"/>
      <c r="S93" s="3"/>
      <c r="T93" s="3"/>
      <c r="U93" s="61"/>
      <c r="V93" s="3"/>
      <c r="W93" s="3"/>
      <c r="X93" s="3"/>
      <c r="Y93" s="3"/>
      <c r="Z93" s="3"/>
      <c r="AA93" s="2"/>
      <c r="AB93" s="78"/>
      <c r="AC93" s="77"/>
    </row>
    <row r="94" spans="1:27" s="7" customFormat="1" ht="15">
      <c r="A94" s="177" t="s">
        <v>272</v>
      </c>
      <c r="B94" s="188">
        <f>'Open Int.'!E94</f>
        <v>54400</v>
      </c>
      <c r="C94" s="189">
        <f>'Open Int.'!F94</f>
        <v>3400</v>
      </c>
      <c r="D94" s="190">
        <f>'Open Int.'!H94</f>
        <v>5950</v>
      </c>
      <c r="E94" s="329">
        <f>'Open Int.'!I94</f>
        <v>0</v>
      </c>
      <c r="F94" s="191">
        <f>IF('Open Int.'!E94=0,0,'Open Int.'!H94/'Open Int.'!E94)</f>
        <v>0.109375</v>
      </c>
      <c r="G94" s="155">
        <v>0.11666666666666667</v>
      </c>
      <c r="H94" s="170">
        <f t="shared" si="2"/>
        <v>-0.06250000000000001</v>
      </c>
      <c r="I94" s="185">
        <f>IF(Volume!D94=0,0,Volume!F94/Volume!D94)</f>
        <v>0</v>
      </c>
      <c r="J94" s="176">
        <v>0</v>
      </c>
      <c r="K94" s="170">
        <f t="shared" si="3"/>
        <v>0</v>
      </c>
      <c r="L94" s="60"/>
      <c r="M94" s="6"/>
      <c r="N94" s="59"/>
      <c r="O94" s="3"/>
      <c r="P94" s="3"/>
      <c r="Q94" s="3"/>
      <c r="R94" s="3"/>
      <c r="S94" s="3"/>
      <c r="T94" s="3"/>
      <c r="U94" s="61"/>
      <c r="V94" s="3"/>
      <c r="W94" s="3"/>
      <c r="X94" s="3"/>
      <c r="Y94" s="3"/>
      <c r="Z94" s="3"/>
      <c r="AA94" s="2"/>
    </row>
    <row r="95" spans="1:27" s="7" customFormat="1" ht="15">
      <c r="A95" s="177" t="s">
        <v>210</v>
      </c>
      <c r="B95" s="188">
        <f>'Open Int.'!E95</f>
        <v>21200</v>
      </c>
      <c r="C95" s="189">
        <f>'Open Int.'!F95</f>
        <v>5200</v>
      </c>
      <c r="D95" s="190">
        <f>'Open Int.'!H95</f>
        <v>800</v>
      </c>
      <c r="E95" s="329">
        <f>'Open Int.'!I95</f>
        <v>0</v>
      </c>
      <c r="F95" s="191">
        <f>IF('Open Int.'!E95=0,0,'Open Int.'!H95/'Open Int.'!E95)</f>
        <v>0.03773584905660377</v>
      </c>
      <c r="G95" s="155">
        <v>0.05</v>
      </c>
      <c r="H95" s="170">
        <f t="shared" si="2"/>
        <v>-0.2452830188679246</v>
      </c>
      <c r="I95" s="185">
        <f>IF(Volume!D95=0,0,Volume!F95/Volume!D95)</f>
        <v>0</v>
      </c>
      <c r="J95" s="176">
        <v>0.2</v>
      </c>
      <c r="K95" s="170">
        <f t="shared" si="3"/>
        <v>-1</v>
      </c>
      <c r="L95" s="60"/>
      <c r="M95" s="6"/>
      <c r="N95" s="59"/>
      <c r="O95" s="3"/>
      <c r="P95" s="3"/>
      <c r="Q95" s="3"/>
      <c r="R95" s="3"/>
      <c r="S95" s="3"/>
      <c r="T95" s="3"/>
      <c r="U95" s="61"/>
      <c r="V95" s="3"/>
      <c r="W95" s="3"/>
      <c r="X95" s="3"/>
      <c r="Y95" s="3"/>
      <c r="Z95" s="3"/>
      <c r="AA95" s="2"/>
    </row>
    <row r="96" spans="1:27" s="7" customFormat="1" ht="15">
      <c r="A96" s="177" t="s">
        <v>294</v>
      </c>
      <c r="B96" s="188">
        <f>'Open Int.'!E96</f>
        <v>0</v>
      </c>
      <c r="C96" s="189">
        <f>'Open Int.'!F96</f>
        <v>0</v>
      </c>
      <c r="D96" s="190">
        <f>'Open Int.'!H96</f>
        <v>0</v>
      </c>
      <c r="E96" s="329">
        <f>'Open Int.'!I96</f>
        <v>0</v>
      </c>
      <c r="F96" s="191">
        <f>IF('Open Int.'!E96=0,0,'Open Int.'!H96/'Open Int.'!E96)</f>
        <v>0</v>
      </c>
      <c r="G96" s="155">
        <v>0</v>
      </c>
      <c r="H96" s="170">
        <f t="shared" si="2"/>
        <v>0</v>
      </c>
      <c r="I96" s="185">
        <f>IF(Volume!D96=0,0,Volume!F96/Volume!D96)</f>
        <v>0</v>
      </c>
      <c r="J96" s="176">
        <v>0</v>
      </c>
      <c r="K96" s="170">
        <f t="shared" si="3"/>
        <v>0</v>
      </c>
      <c r="L96" s="60"/>
      <c r="M96" s="6"/>
      <c r="N96" s="59"/>
      <c r="O96" s="3"/>
      <c r="P96" s="3"/>
      <c r="Q96" s="3"/>
      <c r="R96" s="3"/>
      <c r="S96" s="3"/>
      <c r="T96" s="3"/>
      <c r="U96" s="61"/>
      <c r="V96" s="3"/>
      <c r="W96" s="3"/>
      <c r="X96" s="3"/>
      <c r="Y96" s="3"/>
      <c r="Z96" s="3"/>
      <c r="AA96" s="2"/>
    </row>
    <row r="97" spans="1:27" s="7" customFormat="1" ht="15">
      <c r="A97" s="177" t="s">
        <v>7</v>
      </c>
      <c r="B97" s="188">
        <f>'Open Int.'!E97</f>
        <v>30264</v>
      </c>
      <c r="C97" s="189">
        <f>'Open Int.'!F97</f>
        <v>-312</v>
      </c>
      <c r="D97" s="190">
        <f>'Open Int.'!H97</f>
        <v>3432</v>
      </c>
      <c r="E97" s="329">
        <f>'Open Int.'!I97</f>
        <v>624</v>
      </c>
      <c r="F97" s="191">
        <f>IF('Open Int.'!E97=0,0,'Open Int.'!H97/'Open Int.'!E97)</f>
        <v>0.1134020618556701</v>
      </c>
      <c r="G97" s="155">
        <v>0.09183673469387756</v>
      </c>
      <c r="H97" s="170">
        <f t="shared" si="2"/>
        <v>0.23482245131729662</v>
      </c>
      <c r="I97" s="185">
        <f>IF(Volume!D97=0,0,Volume!F97/Volume!D97)</f>
        <v>0.3333333333333333</v>
      </c>
      <c r="J97" s="176">
        <v>0.16666666666666666</v>
      </c>
      <c r="K97" s="170">
        <f t="shared" si="3"/>
        <v>1</v>
      </c>
      <c r="L97" s="60"/>
      <c r="M97" s="6"/>
      <c r="N97" s="59"/>
      <c r="O97" s="3"/>
      <c r="P97" s="3"/>
      <c r="Q97" s="3"/>
      <c r="R97" s="3"/>
      <c r="S97" s="3"/>
      <c r="T97" s="3"/>
      <c r="U97" s="61"/>
      <c r="V97" s="3"/>
      <c r="W97" s="3"/>
      <c r="X97" s="3"/>
      <c r="Y97" s="3"/>
      <c r="Z97" s="3"/>
      <c r="AA97" s="2"/>
    </row>
    <row r="98" spans="1:27" s="7" customFormat="1" ht="15">
      <c r="A98" s="177" t="s">
        <v>170</v>
      </c>
      <c r="B98" s="188">
        <f>'Open Int.'!E98</f>
        <v>1200</v>
      </c>
      <c r="C98" s="189">
        <f>'Open Int.'!F98</f>
        <v>0</v>
      </c>
      <c r="D98" s="190">
        <f>'Open Int.'!H98</f>
        <v>0</v>
      </c>
      <c r="E98" s="329">
        <f>'Open Int.'!I98</f>
        <v>0</v>
      </c>
      <c r="F98" s="191">
        <f>IF('Open Int.'!E98=0,0,'Open Int.'!H98/'Open Int.'!E98)</f>
        <v>0</v>
      </c>
      <c r="G98" s="155">
        <v>0</v>
      </c>
      <c r="H98" s="170">
        <f t="shared" si="2"/>
        <v>0</v>
      </c>
      <c r="I98" s="185">
        <f>IF(Volume!D98=0,0,Volume!F98/Volume!D98)</f>
        <v>0</v>
      </c>
      <c r="J98" s="176">
        <v>0</v>
      </c>
      <c r="K98" s="170">
        <f t="shared" si="3"/>
        <v>0</v>
      </c>
      <c r="L98" s="60"/>
      <c r="M98" s="6"/>
      <c r="N98" s="59"/>
      <c r="O98" s="3"/>
      <c r="P98" s="3"/>
      <c r="Q98" s="3"/>
      <c r="R98" s="3"/>
      <c r="S98" s="3"/>
      <c r="T98" s="3"/>
      <c r="U98" s="61"/>
      <c r="V98" s="3"/>
      <c r="W98" s="3"/>
      <c r="X98" s="3"/>
      <c r="Y98" s="3"/>
      <c r="Z98" s="3"/>
      <c r="AA98" s="2"/>
    </row>
    <row r="99" spans="1:29" s="58" customFormat="1" ht="15">
      <c r="A99" s="177" t="s">
        <v>223</v>
      </c>
      <c r="B99" s="188">
        <f>'Open Int.'!E99</f>
        <v>57200</v>
      </c>
      <c r="C99" s="189">
        <f>'Open Int.'!F99</f>
        <v>16000</v>
      </c>
      <c r="D99" s="190">
        <f>'Open Int.'!H99</f>
        <v>12400</v>
      </c>
      <c r="E99" s="329">
        <f>'Open Int.'!I99</f>
        <v>4000</v>
      </c>
      <c r="F99" s="191">
        <f>IF('Open Int.'!E99=0,0,'Open Int.'!H99/'Open Int.'!E99)</f>
        <v>0.21678321678321677</v>
      </c>
      <c r="G99" s="155">
        <v>0.20388349514563106</v>
      </c>
      <c r="H99" s="170">
        <f t="shared" si="2"/>
        <v>0.06327006327006324</v>
      </c>
      <c r="I99" s="185">
        <f>IF(Volume!D99=0,0,Volume!F99/Volume!D99)</f>
        <v>0.1625</v>
      </c>
      <c r="J99" s="176">
        <v>0.05555555555555555</v>
      </c>
      <c r="K99" s="170">
        <f t="shared" si="3"/>
        <v>1.9250000000000003</v>
      </c>
      <c r="L99" s="60"/>
      <c r="M99" s="6"/>
      <c r="N99" s="59"/>
      <c r="O99" s="3"/>
      <c r="P99" s="3"/>
      <c r="Q99" s="3"/>
      <c r="R99" s="3"/>
      <c r="S99" s="3"/>
      <c r="T99" s="3"/>
      <c r="U99" s="61"/>
      <c r="V99" s="3"/>
      <c r="W99" s="3"/>
      <c r="X99" s="3"/>
      <c r="Y99" s="3"/>
      <c r="Z99" s="3"/>
      <c r="AA99" s="2"/>
      <c r="AB99" s="78"/>
      <c r="AC99" s="77"/>
    </row>
    <row r="100" spans="1:27" s="7" customFormat="1" ht="15">
      <c r="A100" s="177" t="s">
        <v>207</v>
      </c>
      <c r="B100" s="188">
        <f>'Open Int.'!E100</f>
        <v>76250</v>
      </c>
      <c r="C100" s="189">
        <f>'Open Int.'!F100</f>
        <v>11250</v>
      </c>
      <c r="D100" s="190">
        <f>'Open Int.'!H100</f>
        <v>1250</v>
      </c>
      <c r="E100" s="329">
        <f>'Open Int.'!I100</f>
        <v>0</v>
      </c>
      <c r="F100" s="191">
        <f>IF('Open Int.'!E100=0,0,'Open Int.'!H100/'Open Int.'!E100)</f>
        <v>0.01639344262295082</v>
      </c>
      <c r="G100" s="155">
        <v>0.019230769230769232</v>
      </c>
      <c r="H100" s="170">
        <f t="shared" si="2"/>
        <v>-0.14754098360655737</v>
      </c>
      <c r="I100" s="185">
        <f>IF(Volume!D100=0,0,Volume!F100/Volume!D100)</f>
        <v>0</v>
      </c>
      <c r="J100" s="176">
        <v>0</v>
      </c>
      <c r="K100" s="170">
        <f t="shared" si="3"/>
        <v>0</v>
      </c>
      <c r="L100" s="60"/>
      <c r="M100" s="6"/>
      <c r="N100" s="59"/>
      <c r="O100" s="3"/>
      <c r="P100" s="3"/>
      <c r="Q100" s="3"/>
      <c r="R100" s="3"/>
      <c r="S100" s="3"/>
      <c r="T100" s="3"/>
      <c r="U100" s="61"/>
      <c r="V100" s="3"/>
      <c r="W100" s="3"/>
      <c r="X100" s="3"/>
      <c r="Y100" s="3"/>
      <c r="Z100" s="3"/>
      <c r="AA100" s="2"/>
    </row>
    <row r="101" spans="1:27" s="7" customFormat="1" ht="15">
      <c r="A101" s="177" t="s">
        <v>295</v>
      </c>
      <c r="B101" s="188">
        <f>'Open Int.'!E101</f>
        <v>1500</v>
      </c>
      <c r="C101" s="189">
        <f>'Open Int.'!F101</f>
        <v>250</v>
      </c>
      <c r="D101" s="190">
        <f>'Open Int.'!H101</f>
        <v>0</v>
      </c>
      <c r="E101" s="329">
        <f>'Open Int.'!I101</f>
        <v>0</v>
      </c>
      <c r="F101" s="191">
        <f>IF('Open Int.'!E101=0,0,'Open Int.'!H101/'Open Int.'!E101)</f>
        <v>0</v>
      </c>
      <c r="G101" s="155">
        <v>0</v>
      </c>
      <c r="H101" s="170">
        <f t="shared" si="2"/>
        <v>0</v>
      </c>
      <c r="I101" s="185">
        <f>IF(Volume!D101=0,0,Volume!F101/Volume!D101)</f>
        <v>0</v>
      </c>
      <c r="J101" s="176">
        <v>0</v>
      </c>
      <c r="K101" s="170">
        <f t="shared" si="3"/>
        <v>0</v>
      </c>
      <c r="L101" s="60"/>
      <c r="M101" s="6"/>
      <c r="N101" s="59"/>
      <c r="O101" s="3"/>
      <c r="P101" s="3"/>
      <c r="Q101" s="3"/>
      <c r="R101" s="3"/>
      <c r="S101" s="3"/>
      <c r="T101" s="3"/>
      <c r="U101" s="61"/>
      <c r="V101" s="3"/>
      <c r="W101" s="3"/>
      <c r="X101" s="3"/>
      <c r="Y101" s="3"/>
      <c r="Z101" s="3"/>
      <c r="AA101" s="2"/>
    </row>
    <row r="102" spans="1:27" s="7" customFormat="1" ht="15">
      <c r="A102" s="177" t="s">
        <v>277</v>
      </c>
      <c r="B102" s="188">
        <f>'Open Int.'!E102</f>
        <v>36000</v>
      </c>
      <c r="C102" s="189">
        <f>'Open Int.'!F102</f>
        <v>3200</v>
      </c>
      <c r="D102" s="190">
        <f>'Open Int.'!H102</f>
        <v>2400</v>
      </c>
      <c r="E102" s="329">
        <f>'Open Int.'!I102</f>
        <v>0</v>
      </c>
      <c r="F102" s="191">
        <f>IF('Open Int.'!E102=0,0,'Open Int.'!H102/'Open Int.'!E102)</f>
        <v>0.06666666666666667</v>
      </c>
      <c r="G102" s="155">
        <v>0.07317073170731707</v>
      </c>
      <c r="H102" s="170">
        <f t="shared" si="2"/>
        <v>-0.08888888888888885</v>
      </c>
      <c r="I102" s="185">
        <f>IF(Volume!D102=0,0,Volume!F102/Volume!D102)</f>
        <v>0</v>
      </c>
      <c r="J102" s="176">
        <v>0</v>
      </c>
      <c r="K102" s="170">
        <f t="shared" si="3"/>
        <v>0</v>
      </c>
      <c r="L102" s="60"/>
      <c r="M102" s="6"/>
      <c r="N102" s="59"/>
      <c r="O102" s="3"/>
      <c r="P102" s="3"/>
      <c r="Q102" s="3"/>
      <c r="R102" s="3"/>
      <c r="S102" s="3"/>
      <c r="T102" s="3"/>
      <c r="U102" s="61"/>
      <c r="V102" s="3"/>
      <c r="W102" s="3"/>
      <c r="X102" s="3"/>
      <c r="Y102" s="3"/>
      <c r="Z102" s="3"/>
      <c r="AA102" s="2"/>
    </row>
    <row r="103" spans="1:29" s="58" customFormat="1" ht="15">
      <c r="A103" s="177" t="s">
        <v>146</v>
      </c>
      <c r="B103" s="188">
        <f>'Open Int.'!E103</f>
        <v>1388400</v>
      </c>
      <c r="C103" s="189">
        <f>'Open Int.'!F103</f>
        <v>124600</v>
      </c>
      <c r="D103" s="190">
        <f>'Open Int.'!H103</f>
        <v>80100</v>
      </c>
      <c r="E103" s="329">
        <f>'Open Int.'!I103</f>
        <v>-8900</v>
      </c>
      <c r="F103" s="191">
        <f>IF('Open Int.'!E103=0,0,'Open Int.'!H103/'Open Int.'!E103)</f>
        <v>0.057692307692307696</v>
      </c>
      <c r="G103" s="155">
        <v>0.07042253521126761</v>
      </c>
      <c r="H103" s="170">
        <f t="shared" si="2"/>
        <v>-0.18076923076923077</v>
      </c>
      <c r="I103" s="185">
        <f>IF(Volume!D103=0,0,Volume!F103/Volume!D103)</f>
        <v>0.0425531914893617</v>
      </c>
      <c r="J103" s="176">
        <v>0.00819672131147541</v>
      </c>
      <c r="K103" s="170">
        <f t="shared" si="3"/>
        <v>4.191489361702127</v>
      </c>
      <c r="L103" s="60"/>
      <c r="M103" s="6"/>
      <c r="N103" s="59"/>
      <c r="O103" s="3"/>
      <c r="P103" s="3"/>
      <c r="Q103" s="3"/>
      <c r="R103" s="3"/>
      <c r="S103" s="3"/>
      <c r="T103" s="3"/>
      <c r="U103" s="61"/>
      <c r="V103" s="3"/>
      <c r="W103" s="3"/>
      <c r="X103" s="3"/>
      <c r="Y103" s="3"/>
      <c r="Z103" s="3"/>
      <c r="AA103" s="2"/>
      <c r="AB103" s="78"/>
      <c r="AC103" s="77"/>
    </row>
    <row r="104" spans="1:29" s="58" customFormat="1" ht="15">
      <c r="A104" s="177" t="s">
        <v>8</v>
      </c>
      <c r="B104" s="188">
        <f>'Open Int.'!E104</f>
        <v>2446400</v>
      </c>
      <c r="C104" s="189">
        <f>'Open Int.'!F104</f>
        <v>94400</v>
      </c>
      <c r="D104" s="190">
        <f>'Open Int.'!H104</f>
        <v>323200</v>
      </c>
      <c r="E104" s="329">
        <f>'Open Int.'!I104</f>
        <v>19200</v>
      </c>
      <c r="F104" s="191">
        <f>IF('Open Int.'!E104=0,0,'Open Int.'!H104/'Open Int.'!E104)</f>
        <v>0.13211249182472204</v>
      </c>
      <c r="G104" s="155">
        <v>0.1292517006802721</v>
      </c>
      <c r="H104" s="170">
        <f t="shared" si="2"/>
        <v>0.02213348938074416</v>
      </c>
      <c r="I104" s="185">
        <f>IF(Volume!D104=0,0,Volume!F104/Volume!D104)</f>
        <v>0.10505836575875487</v>
      </c>
      <c r="J104" s="176">
        <v>0.12364130434782608</v>
      </c>
      <c r="K104" s="170">
        <f t="shared" si="3"/>
        <v>-0.15029717364347708</v>
      </c>
      <c r="L104" s="60"/>
      <c r="M104" s="6"/>
      <c r="N104" s="59"/>
      <c r="O104" s="3"/>
      <c r="P104" s="3"/>
      <c r="Q104" s="3"/>
      <c r="R104" s="3"/>
      <c r="S104" s="3"/>
      <c r="T104" s="3"/>
      <c r="U104" s="61"/>
      <c r="V104" s="3"/>
      <c r="W104" s="3"/>
      <c r="X104" s="3"/>
      <c r="Y104" s="3"/>
      <c r="Z104" s="3"/>
      <c r="AA104" s="2"/>
      <c r="AB104" s="78"/>
      <c r="AC104" s="77"/>
    </row>
    <row r="105" spans="1:27" s="7" customFormat="1" ht="15">
      <c r="A105" s="177" t="s">
        <v>296</v>
      </c>
      <c r="B105" s="188">
        <f>'Open Int.'!E105</f>
        <v>29000</v>
      </c>
      <c r="C105" s="189">
        <f>'Open Int.'!F105</f>
        <v>3000</v>
      </c>
      <c r="D105" s="190">
        <f>'Open Int.'!H105</f>
        <v>0</v>
      </c>
      <c r="E105" s="329">
        <f>'Open Int.'!I105</f>
        <v>0</v>
      </c>
      <c r="F105" s="191">
        <f>IF('Open Int.'!E105=0,0,'Open Int.'!H105/'Open Int.'!E105)</f>
        <v>0</v>
      </c>
      <c r="G105" s="155">
        <v>0</v>
      </c>
      <c r="H105" s="170">
        <f t="shared" si="2"/>
        <v>0</v>
      </c>
      <c r="I105" s="185">
        <f>IF(Volume!D105=0,0,Volume!F105/Volume!D105)</f>
        <v>0</v>
      </c>
      <c r="J105" s="176">
        <v>0</v>
      </c>
      <c r="K105" s="170">
        <f t="shared" si="3"/>
        <v>0</v>
      </c>
      <c r="L105" s="60"/>
      <c r="M105" s="6"/>
      <c r="N105" s="59"/>
      <c r="O105" s="3"/>
      <c r="P105" s="3"/>
      <c r="Q105" s="3"/>
      <c r="R105" s="3"/>
      <c r="S105" s="3"/>
      <c r="T105" s="3"/>
      <c r="U105" s="61"/>
      <c r="V105" s="3"/>
      <c r="W105" s="3"/>
      <c r="X105" s="3"/>
      <c r="Y105" s="3"/>
      <c r="Z105" s="3"/>
      <c r="AA105" s="2"/>
    </row>
    <row r="106" spans="1:27" s="7" customFormat="1" ht="15">
      <c r="A106" s="177" t="s">
        <v>179</v>
      </c>
      <c r="B106" s="188">
        <f>'Open Int.'!E106</f>
        <v>10038000</v>
      </c>
      <c r="C106" s="189">
        <f>'Open Int.'!F106</f>
        <v>-672000</v>
      </c>
      <c r="D106" s="190">
        <f>'Open Int.'!H106</f>
        <v>3276000</v>
      </c>
      <c r="E106" s="329">
        <f>'Open Int.'!I106</f>
        <v>-112000</v>
      </c>
      <c r="F106" s="191">
        <f>IF('Open Int.'!E106=0,0,'Open Int.'!H106/'Open Int.'!E106)</f>
        <v>0.3263598326359833</v>
      </c>
      <c r="G106" s="155">
        <v>0.31633986928104574</v>
      </c>
      <c r="H106" s="170">
        <f t="shared" si="2"/>
        <v>0.031674677547633145</v>
      </c>
      <c r="I106" s="185">
        <f>IF(Volume!D106=0,0,Volume!F106/Volume!D106)</f>
        <v>0.26956521739130435</v>
      </c>
      <c r="J106" s="176">
        <v>0.1337579617834395</v>
      </c>
      <c r="K106" s="170">
        <f t="shared" si="3"/>
        <v>1.015320910973085</v>
      </c>
      <c r="L106" s="60"/>
      <c r="M106" s="6"/>
      <c r="N106" s="59"/>
      <c r="O106" s="3"/>
      <c r="P106" s="3"/>
      <c r="Q106" s="3"/>
      <c r="R106" s="3"/>
      <c r="S106" s="3"/>
      <c r="T106" s="3"/>
      <c r="U106" s="61"/>
      <c r="V106" s="3"/>
      <c r="W106" s="3"/>
      <c r="X106" s="3"/>
      <c r="Y106" s="3"/>
      <c r="Z106" s="3"/>
      <c r="AA106" s="2"/>
    </row>
    <row r="107" spans="1:27" s="7" customFormat="1" ht="15">
      <c r="A107" s="177" t="s">
        <v>202</v>
      </c>
      <c r="B107" s="188">
        <f>'Open Int.'!E107</f>
        <v>50600</v>
      </c>
      <c r="C107" s="189">
        <f>'Open Int.'!F107</f>
        <v>0</v>
      </c>
      <c r="D107" s="190">
        <f>'Open Int.'!H107</f>
        <v>0</v>
      </c>
      <c r="E107" s="329">
        <f>'Open Int.'!I107</f>
        <v>0</v>
      </c>
      <c r="F107" s="191">
        <f>IF('Open Int.'!E107=0,0,'Open Int.'!H107/'Open Int.'!E107)</f>
        <v>0</v>
      </c>
      <c r="G107" s="155">
        <v>0</v>
      </c>
      <c r="H107" s="170">
        <f t="shared" si="2"/>
        <v>0</v>
      </c>
      <c r="I107" s="185">
        <f>IF(Volume!D107=0,0,Volume!F107/Volume!D107)</f>
        <v>0</v>
      </c>
      <c r="J107" s="176">
        <v>0</v>
      </c>
      <c r="K107" s="170">
        <f t="shared" si="3"/>
        <v>0</v>
      </c>
      <c r="L107" s="60"/>
      <c r="M107" s="6"/>
      <c r="N107" s="59"/>
      <c r="O107" s="3"/>
      <c r="P107" s="3"/>
      <c r="Q107" s="3"/>
      <c r="R107" s="3"/>
      <c r="S107" s="3"/>
      <c r="T107" s="3"/>
      <c r="U107" s="61"/>
      <c r="V107" s="3"/>
      <c r="W107" s="3"/>
      <c r="X107" s="3"/>
      <c r="Y107" s="3"/>
      <c r="Z107" s="3"/>
      <c r="AA107" s="2"/>
    </row>
    <row r="108" spans="1:29" s="58" customFormat="1" ht="15">
      <c r="A108" s="177" t="s">
        <v>171</v>
      </c>
      <c r="B108" s="188">
        <f>'Open Int.'!E108</f>
        <v>13200</v>
      </c>
      <c r="C108" s="189">
        <f>'Open Int.'!F108</f>
        <v>6600</v>
      </c>
      <c r="D108" s="190">
        <f>'Open Int.'!H108</f>
        <v>0</v>
      </c>
      <c r="E108" s="329">
        <f>'Open Int.'!I108</f>
        <v>0</v>
      </c>
      <c r="F108" s="191">
        <f>IF('Open Int.'!E108=0,0,'Open Int.'!H108/'Open Int.'!E108)</f>
        <v>0</v>
      </c>
      <c r="G108" s="155">
        <v>0</v>
      </c>
      <c r="H108" s="170">
        <f t="shared" si="2"/>
        <v>0</v>
      </c>
      <c r="I108" s="185">
        <f>IF(Volume!D108=0,0,Volume!F108/Volume!D108)</f>
        <v>0</v>
      </c>
      <c r="J108" s="176">
        <v>0</v>
      </c>
      <c r="K108" s="170">
        <f t="shared" si="3"/>
        <v>0</v>
      </c>
      <c r="L108" s="60"/>
      <c r="M108" s="6"/>
      <c r="N108" s="59"/>
      <c r="O108" s="3"/>
      <c r="P108" s="3"/>
      <c r="Q108" s="3"/>
      <c r="R108" s="3"/>
      <c r="S108" s="3"/>
      <c r="T108" s="3"/>
      <c r="U108" s="61"/>
      <c r="V108" s="3"/>
      <c r="W108" s="3"/>
      <c r="X108" s="3"/>
      <c r="Y108" s="3"/>
      <c r="Z108" s="3"/>
      <c r="AA108" s="2"/>
      <c r="AB108" s="78"/>
      <c r="AC108" s="77"/>
    </row>
    <row r="109" spans="1:29" s="58" customFormat="1" ht="15">
      <c r="A109" s="177" t="s">
        <v>147</v>
      </c>
      <c r="B109" s="188">
        <f>'Open Int.'!E109</f>
        <v>194700</v>
      </c>
      <c r="C109" s="189">
        <f>'Open Int.'!F109</f>
        <v>0</v>
      </c>
      <c r="D109" s="190">
        <f>'Open Int.'!H109</f>
        <v>5900</v>
      </c>
      <c r="E109" s="329">
        <f>'Open Int.'!I109</f>
        <v>0</v>
      </c>
      <c r="F109" s="191">
        <f>IF('Open Int.'!E109=0,0,'Open Int.'!H109/'Open Int.'!E109)</f>
        <v>0.030303030303030304</v>
      </c>
      <c r="G109" s="155">
        <v>0.030303030303030304</v>
      </c>
      <c r="H109" s="170">
        <f t="shared" si="2"/>
        <v>0</v>
      </c>
      <c r="I109" s="185">
        <f>IF(Volume!D109=0,0,Volume!F109/Volume!D109)</f>
        <v>0</v>
      </c>
      <c r="J109" s="176">
        <v>0</v>
      </c>
      <c r="K109" s="170">
        <f t="shared" si="3"/>
        <v>0</v>
      </c>
      <c r="L109" s="60"/>
      <c r="M109" s="6"/>
      <c r="N109" s="59"/>
      <c r="O109" s="3"/>
      <c r="P109" s="3"/>
      <c r="Q109" s="3"/>
      <c r="R109" s="3"/>
      <c r="S109" s="3"/>
      <c r="T109" s="3"/>
      <c r="U109" s="61"/>
      <c r="V109" s="3"/>
      <c r="W109" s="3"/>
      <c r="X109" s="3"/>
      <c r="Y109" s="3"/>
      <c r="Z109" s="3"/>
      <c r="AA109" s="2"/>
      <c r="AB109" s="78"/>
      <c r="AC109" s="77"/>
    </row>
    <row r="110" spans="1:29" s="58" customFormat="1" ht="15">
      <c r="A110" s="177" t="s">
        <v>148</v>
      </c>
      <c r="B110" s="188">
        <f>'Open Int.'!E110</f>
        <v>16720</v>
      </c>
      <c r="C110" s="189">
        <f>'Open Int.'!F110</f>
        <v>4180</v>
      </c>
      <c r="D110" s="190">
        <f>'Open Int.'!H110</f>
        <v>0</v>
      </c>
      <c r="E110" s="329">
        <f>'Open Int.'!I110</f>
        <v>0</v>
      </c>
      <c r="F110" s="191">
        <f>IF('Open Int.'!E110=0,0,'Open Int.'!H110/'Open Int.'!E110)</f>
        <v>0</v>
      </c>
      <c r="G110" s="155">
        <v>0</v>
      </c>
      <c r="H110" s="170">
        <f t="shared" si="2"/>
        <v>0</v>
      </c>
      <c r="I110" s="185">
        <f>IF(Volume!D110=0,0,Volume!F110/Volume!D110)</f>
        <v>0</v>
      </c>
      <c r="J110" s="176">
        <v>0</v>
      </c>
      <c r="K110" s="170">
        <f t="shared" si="3"/>
        <v>0</v>
      </c>
      <c r="L110" s="60"/>
      <c r="M110" s="6"/>
      <c r="N110" s="59"/>
      <c r="O110" s="3"/>
      <c r="P110" s="3"/>
      <c r="Q110" s="3"/>
      <c r="R110" s="3"/>
      <c r="S110" s="3"/>
      <c r="T110" s="3"/>
      <c r="U110" s="61"/>
      <c r="V110" s="3"/>
      <c r="W110" s="3"/>
      <c r="X110" s="3"/>
      <c r="Y110" s="3"/>
      <c r="Z110" s="3"/>
      <c r="AA110" s="2"/>
      <c r="AB110" s="78"/>
      <c r="AC110" s="77"/>
    </row>
    <row r="111" spans="1:29" s="58" customFormat="1" ht="15">
      <c r="A111" s="177" t="s">
        <v>122</v>
      </c>
      <c r="B111" s="188">
        <f>'Open Int.'!E111</f>
        <v>1269125</v>
      </c>
      <c r="C111" s="189">
        <f>'Open Int.'!F111</f>
        <v>74750</v>
      </c>
      <c r="D111" s="190">
        <f>'Open Int.'!H111</f>
        <v>123500</v>
      </c>
      <c r="E111" s="329">
        <f>'Open Int.'!I111</f>
        <v>13000</v>
      </c>
      <c r="F111" s="191">
        <f>IF('Open Int.'!E111=0,0,'Open Int.'!H111/'Open Int.'!E111)</f>
        <v>0.0973111395646607</v>
      </c>
      <c r="G111" s="155">
        <v>0.09251700680272108</v>
      </c>
      <c r="H111" s="170">
        <f t="shared" si="2"/>
        <v>0.05181893500037672</v>
      </c>
      <c r="I111" s="185">
        <f>IF(Volume!D111=0,0,Volume!F111/Volume!D111)</f>
        <v>0.1651376146788991</v>
      </c>
      <c r="J111" s="176">
        <v>0.10204081632653061</v>
      </c>
      <c r="K111" s="170">
        <f t="shared" si="3"/>
        <v>0.6183486238532111</v>
      </c>
      <c r="L111" s="60"/>
      <c r="M111" s="6"/>
      <c r="N111" s="59"/>
      <c r="O111" s="3"/>
      <c r="P111" s="3"/>
      <c r="Q111" s="3"/>
      <c r="R111" s="3"/>
      <c r="S111" s="3"/>
      <c r="T111" s="3"/>
      <c r="U111" s="61"/>
      <c r="V111" s="3"/>
      <c r="W111" s="3"/>
      <c r="X111" s="3"/>
      <c r="Y111" s="3"/>
      <c r="Z111" s="3"/>
      <c r="AA111" s="2"/>
      <c r="AB111" s="78"/>
      <c r="AC111" s="77"/>
    </row>
    <row r="112" spans="1:29" s="58" customFormat="1" ht="15">
      <c r="A112" s="177" t="s">
        <v>36</v>
      </c>
      <c r="B112" s="188">
        <f>'Open Int.'!E112</f>
        <v>70875</v>
      </c>
      <c r="C112" s="189">
        <f>'Open Int.'!F112</f>
        <v>4950</v>
      </c>
      <c r="D112" s="190">
        <f>'Open Int.'!H112</f>
        <v>4275</v>
      </c>
      <c r="E112" s="329">
        <f>'Open Int.'!I112</f>
        <v>450</v>
      </c>
      <c r="F112" s="191">
        <f>IF('Open Int.'!E112=0,0,'Open Int.'!H112/'Open Int.'!E112)</f>
        <v>0.06031746031746032</v>
      </c>
      <c r="G112" s="155">
        <v>0.05802047781569966</v>
      </c>
      <c r="H112" s="170">
        <f t="shared" si="2"/>
        <v>0.03958916900093367</v>
      </c>
      <c r="I112" s="185">
        <f>IF(Volume!D112=0,0,Volume!F112/Volume!D112)</f>
        <v>0.04411764705882353</v>
      </c>
      <c r="J112" s="176">
        <v>0.05660377358490566</v>
      </c>
      <c r="K112" s="170">
        <f t="shared" si="3"/>
        <v>-0.2205882352941176</v>
      </c>
      <c r="L112" s="60"/>
      <c r="M112" s="6"/>
      <c r="N112" s="59"/>
      <c r="O112" s="3"/>
      <c r="P112" s="3"/>
      <c r="Q112" s="3"/>
      <c r="R112" s="3"/>
      <c r="S112" s="3"/>
      <c r="T112" s="3"/>
      <c r="U112" s="61"/>
      <c r="V112" s="3"/>
      <c r="W112" s="3"/>
      <c r="X112" s="3"/>
      <c r="Y112" s="3"/>
      <c r="Z112" s="3"/>
      <c r="AA112" s="2"/>
      <c r="AB112" s="78"/>
      <c r="AC112" s="77"/>
    </row>
    <row r="113" spans="1:29" s="58" customFormat="1" ht="15">
      <c r="A113" s="177" t="s">
        <v>172</v>
      </c>
      <c r="B113" s="188">
        <f>'Open Int.'!E113</f>
        <v>112350</v>
      </c>
      <c r="C113" s="189">
        <f>'Open Int.'!F113</f>
        <v>16800</v>
      </c>
      <c r="D113" s="190">
        <f>'Open Int.'!H113</f>
        <v>3150</v>
      </c>
      <c r="E113" s="329">
        <f>'Open Int.'!I113</f>
        <v>0</v>
      </c>
      <c r="F113" s="191">
        <f>IF('Open Int.'!E113=0,0,'Open Int.'!H113/'Open Int.'!E113)</f>
        <v>0.028037383177570093</v>
      </c>
      <c r="G113" s="155">
        <v>0.03296703296703297</v>
      </c>
      <c r="H113" s="170">
        <f t="shared" si="2"/>
        <v>-0.14953271028037388</v>
      </c>
      <c r="I113" s="185">
        <f>IF(Volume!D113=0,0,Volume!F113/Volume!D113)</f>
        <v>0</v>
      </c>
      <c r="J113" s="176">
        <v>0.1111111111111111</v>
      </c>
      <c r="K113" s="170">
        <f t="shared" si="3"/>
        <v>-1</v>
      </c>
      <c r="L113" s="60"/>
      <c r="M113" s="6"/>
      <c r="N113" s="59"/>
      <c r="O113" s="3"/>
      <c r="P113" s="3"/>
      <c r="Q113" s="3"/>
      <c r="R113" s="3"/>
      <c r="S113" s="3"/>
      <c r="T113" s="3"/>
      <c r="U113" s="61"/>
      <c r="V113" s="3"/>
      <c r="W113" s="3"/>
      <c r="X113" s="3"/>
      <c r="Y113" s="3"/>
      <c r="Z113" s="3"/>
      <c r="AA113" s="2"/>
      <c r="AB113" s="78"/>
      <c r="AC113" s="77"/>
    </row>
    <row r="114" spans="1:29" s="58" customFormat="1" ht="15">
      <c r="A114" s="177" t="s">
        <v>80</v>
      </c>
      <c r="B114" s="188">
        <f>'Open Int.'!E114</f>
        <v>10800</v>
      </c>
      <c r="C114" s="189">
        <f>'Open Int.'!F114</f>
        <v>3600</v>
      </c>
      <c r="D114" s="190">
        <f>'Open Int.'!H114</f>
        <v>0</v>
      </c>
      <c r="E114" s="329">
        <f>'Open Int.'!I114</f>
        <v>0</v>
      </c>
      <c r="F114" s="191">
        <f>IF('Open Int.'!E114=0,0,'Open Int.'!H114/'Open Int.'!E114)</f>
        <v>0</v>
      </c>
      <c r="G114" s="155">
        <v>0</v>
      </c>
      <c r="H114" s="170">
        <f t="shared" si="2"/>
        <v>0</v>
      </c>
      <c r="I114" s="185">
        <f>IF(Volume!D114=0,0,Volume!F114/Volume!D114)</f>
        <v>0</v>
      </c>
      <c r="J114" s="176">
        <v>0</v>
      </c>
      <c r="K114" s="170">
        <f t="shared" si="3"/>
        <v>0</v>
      </c>
      <c r="L114" s="60"/>
      <c r="M114" s="6"/>
      <c r="N114" s="59"/>
      <c r="O114" s="3"/>
      <c r="P114" s="3"/>
      <c r="Q114" s="3"/>
      <c r="R114" s="3"/>
      <c r="S114" s="3"/>
      <c r="T114" s="3"/>
      <c r="U114" s="61"/>
      <c r="V114" s="3"/>
      <c r="W114" s="3"/>
      <c r="X114" s="3"/>
      <c r="Y114" s="3"/>
      <c r="Z114" s="3"/>
      <c r="AA114" s="2"/>
      <c r="AB114" s="78"/>
      <c r="AC114" s="77"/>
    </row>
    <row r="115" spans="1:29" s="58" customFormat="1" ht="15">
      <c r="A115" s="177" t="s">
        <v>274</v>
      </c>
      <c r="B115" s="188">
        <f>'Open Int.'!E115</f>
        <v>168700</v>
      </c>
      <c r="C115" s="189">
        <f>'Open Int.'!F115</f>
        <v>19600</v>
      </c>
      <c r="D115" s="190">
        <f>'Open Int.'!H115</f>
        <v>9800</v>
      </c>
      <c r="E115" s="329">
        <f>'Open Int.'!I115</f>
        <v>0</v>
      </c>
      <c r="F115" s="191">
        <f>IF('Open Int.'!E115=0,0,'Open Int.'!H115/'Open Int.'!E115)</f>
        <v>0.058091286307053944</v>
      </c>
      <c r="G115" s="155">
        <v>0.06572769953051644</v>
      </c>
      <c r="H115" s="170">
        <f t="shared" si="2"/>
        <v>-0.11618257261410793</v>
      </c>
      <c r="I115" s="185">
        <f>IF(Volume!D115=0,0,Volume!F115/Volume!D115)</f>
        <v>0</v>
      </c>
      <c r="J115" s="176">
        <v>0.02127659574468085</v>
      </c>
      <c r="K115" s="170">
        <f t="shared" si="3"/>
        <v>-1</v>
      </c>
      <c r="L115" s="60"/>
      <c r="M115" s="6"/>
      <c r="N115" s="59"/>
      <c r="O115" s="3"/>
      <c r="P115" s="3"/>
      <c r="Q115" s="3"/>
      <c r="R115" s="3"/>
      <c r="S115" s="3"/>
      <c r="T115" s="3"/>
      <c r="U115" s="61"/>
      <c r="V115" s="3"/>
      <c r="W115" s="3"/>
      <c r="X115" s="3"/>
      <c r="Y115" s="3"/>
      <c r="Z115" s="3"/>
      <c r="AA115" s="2"/>
      <c r="AB115" s="78"/>
      <c r="AC115" s="77"/>
    </row>
    <row r="116" spans="1:29" s="58" customFormat="1" ht="15">
      <c r="A116" s="177" t="s">
        <v>224</v>
      </c>
      <c r="B116" s="188">
        <f>'Open Int.'!E116</f>
        <v>650</v>
      </c>
      <c r="C116" s="189">
        <f>'Open Int.'!F116</f>
        <v>0</v>
      </c>
      <c r="D116" s="190">
        <f>'Open Int.'!H116</f>
        <v>0</v>
      </c>
      <c r="E116" s="329">
        <f>'Open Int.'!I116</f>
        <v>0</v>
      </c>
      <c r="F116" s="191">
        <f>IF('Open Int.'!E116=0,0,'Open Int.'!H116/'Open Int.'!E116)</f>
        <v>0</v>
      </c>
      <c r="G116" s="155">
        <v>0</v>
      </c>
      <c r="H116" s="170">
        <f t="shared" si="2"/>
        <v>0</v>
      </c>
      <c r="I116" s="185">
        <f>IF(Volume!D116=0,0,Volume!F116/Volume!D116)</f>
        <v>0</v>
      </c>
      <c r="J116" s="176">
        <v>0</v>
      </c>
      <c r="K116" s="170">
        <f t="shared" si="3"/>
        <v>0</v>
      </c>
      <c r="L116" s="60"/>
      <c r="M116" s="6"/>
      <c r="N116" s="59"/>
      <c r="O116" s="3"/>
      <c r="P116" s="3"/>
      <c r="Q116" s="3"/>
      <c r="R116" s="3"/>
      <c r="S116" s="3"/>
      <c r="T116" s="3"/>
      <c r="U116" s="61"/>
      <c r="V116" s="3"/>
      <c r="W116" s="3"/>
      <c r="X116" s="3"/>
      <c r="Y116" s="3"/>
      <c r="Z116" s="3"/>
      <c r="AA116" s="2"/>
      <c r="AB116" s="78"/>
      <c r="AC116" s="77"/>
    </row>
    <row r="117" spans="1:29" s="58" customFormat="1" ht="15">
      <c r="A117" s="177" t="s">
        <v>393</v>
      </c>
      <c r="B117" s="188">
        <f>'Open Int.'!E117</f>
        <v>367200</v>
      </c>
      <c r="C117" s="189">
        <f>'Open Int.'!F117</f>
        <v>12000</v>
      </c>
      <c r="D117" s="190">
        <f>'Open Int.'!H117</f>
        <v>12000</v>
      </c>
      <c r="E117" s="329">
        <f>'Open Int.'!I117</f>
        <v>0</v>
      </c>
      <c r="F117" s="191">
        <f>IF('Open Int.'!E117=0,0,'Open Int.'!H117/'Open Int.'!E117)</f>
        <v>0.032679738562091505</v>
      </c>
      <c r="G117" s="155">
        <v>0.033783783783783786</v>
      </c>
      <c r="H117" s="170">
        <f t="shared" si="2"/>
        <v>-0.032679738562091505</v>
      </c>
      <c r="I117" s="185">
        <f>IF(Volume!D117=0,0,Volume!F117/Volume!D117)</f>
        <v>0</v>
      </c>
      <c r="J117" s="176">
        <v>0</v>
      </c>
      <c r="K117" s="170">
        <f t="shared" si="3"/>
        <v>0</v>
      </c>
      <c r="L117" s="60"/>
      <c r="M117" s="6"/>
      <c r="N117" s="59"/>
      <c r="O117" s="3"/>
      <c r="P117" s="3"/>
      <c r="Q117" s="3"/>
      <c r="R117" s="3"/>
      <c r="S117" s="3"/>
      <c r="T117" s="3"/>
      <c r="U117" s="61"/>
      <c r="V117" s="3"/>
      <c r="W117" s="3"/>
      <c r="X117" s="3"/>
      <c r="Y117" s="3"/>
      <c r="Z117" s="3"/>
      <c r="AA117" s="2"/>
      <c r="AB117" s="78"/>
      <c r="AC117" s="77"/>
    </row>
    <row r="118" spans="1:29" s="58" customFormat="1" ht="15">
      <c r="A118" s="177" t="s">
        <v>81</v>
      </c>
      <c r="B118" s="188">
        <f>'Open Int.'!E118</f>
        <v>6000</v>
      </c>
      <c r="C118" s="189">
        <f>'Open Int.'!F118</f>
        <v>1200</v>
      </c>
      <c r="D118" s="190">
        <f>'Open Int.'!H118</f>
        <v>0</v>
      </c>
      <c r="E118" s="329">
        <f>'Open Int.'!I118</f>
        <v>0</v>
      </c>
      <c r="F118" s="191">
        <f>IF('Open Int.'!E118=0,0,'Open Int.'!H118/'Open Int.'!E118)</f>
        <v>0</v>
      </c>
      <c r="G118" s="155">
        <v>0</v>
      </c>
      <c r="H118" s="170">
        <f t="shared" si="2"/>
        <v>0</v>
      </c>
      <c r="I118" s="185">
        <f>IF(Volume!D118=0,0,Volume!F118/Volume!D118)</f>
        <v>0</v>
      </c>
      <c r="J118" s="176">
        <v>0</v>
      </c>
      <c r="K118" s="170">
        <f t="shared" si="3"/>
        <v>0</v>
      </c>
      <c r="L118" s="60"/>
      <c r="M118" s="6"/>
      <c r="N118" s="59"/>
      <c r="O118" s="3"/>
      <c r="P118" s="3"/>
      <c r="Q118" s="3"/>
      <c r="R118" s="3"/>
      <c r="S118" s="3"/>
      <c r="T118" s="3"/>
      <c r="U118" s="61"/>
      <c r="V118" s="3"/>
      <c r="W118" s="3"/>
      <c r="X118" s="3"/>
      <c r="Y118" s="3"/>
      <c r="Z118" s="3"/>
      <c r="AA118" s="2"/>
      <c r="AB118" s="78"/>
      <c r="AC118" s="77"/>
    </row>
    <row r="119" spans="1:29" s="58" customFormat="1" ht="15">
      <c r="A119" s="177" t="s">
        <v>225</v>
      </c>
      <c r="B119" s="188">
        <f>'Open Int.'!E119</f>
        <v>351400</v>
      </c>
      <c r="C119" s="189">
        <f>'Open Int.'!F119</f>
        <v>26600</v>
      </c>
      <c r="D119" s="190">
        <f>'Open Int.'!H119</f>
        <v>25200</v>
      </c>
      <c r="E119" s="329">
        <f>'Open Int.'!I119</f>
        <v>0</v>
      </c>
      <c r="F119" s="191">
        <f>IF('Open Int.'!E119=0,0,'Open Int.'!H119/'Open Int.'!E119)</f>
        <v>0.07171314741035857</v>
      </c>
      <c r="G119" s="155">
        <v>0.07758620689655173</v>
      </c>
      <c r="H119" s="170">
        <f t="shared" si="2"/>
        <v>-0.07569721115537845</v>
      </c>
      <c r="I119" s="185">
        <f>IF(Volume!D119=0,0,Volume!F119/Volume!D119)</f>
        <v>0.03333333333333333</v>
      </c>
      <c r="J119" s="176">
        <v>0.037037037037037035</v>
      </c>
      <c r="K119" s="170">
        <f t="shared" si="3"/>
        <v>-0.09999999999999996</v>
      </c>
      <c r="L119" s="60"/>
      <c r="M119" s="6"/>
      <c r="N119" s="59"/>
      <c r="O119" s="3"/>
      <c r="P119" s="3"/>
      <c r="Q119" s="3"/>
      <c r="R119" s="3"/>
      <c r="S119" s="3"/>
      <c r="T119" s="3"/>
      <c r="U119" s="61"/>
      <c r="V119" s="3"/>
      <c r="W119" s="3"/>
      <c r="X119" s="3"/>
      <c r="Y119" s="3"/>
      <c r="Z119" s="3"/>
      <c r="AA119" s="2"/>
      <c r="AB119" s="78"/>
      <c r="AC119" s="77"/>
    </row>
    <row r="120" spans="1:27" s="7" customFormat="1" ht="15">
      <c r="A120" s="177" t="s">
        <v>297</v>
      </c>
      <c r="B120" s="188">
        <f>'Open Int.'!E120</f>
        <v>51700</v>
      </c>
      <c r="C120" s="189">
        <f>'Open Int.'!F120</f>
        <v>1100</v>
      </c>
      <c r="D120" s="190">
        <f>'Open Int.'!H120</f>
        <v>4400</v>
      </c>
      <c r="E120" s="329">
        <f>'Open Int.'!I120</f>
        <v>1100</v>
      </c>
      <c r="F120" s="191">
        <f>IF('Open Int.'!E120=0,0,'Open Int.'!H120/'Open Int.'!E120)</f>
        <v>0.0851063829787234</v>
      </c>
      <c r="G120" s="155">
        <v>0.06521739130434782</v>
      </c>
      <c r="H120" s="170">
        <f t="shared" si="2"/>
        <v>0.3049645390070922</v>
      </c>
      <c r="I120" s="185">
        <f>IF(Volume!D120=0,0,Volume!F120/Volume!D120)</f>
        <v>0.3333333333333333</v>
      </c>
      <c r="J120" s="176">
        <v>0.125</v>
      </c>
      <c r="K120" s="170">
        <f t="shared" si="3"/>
        <v>1.6666666666666665</v>
      </c>
      <c r="L120" s="60"/>
      <c r="M120" s="6"/>
      <c r="N120" s="59"/>
      <c r="O120" s="3"/>
      <c r="P120" s="3"/>
      <c r="Q120" s="3"/>
      <c r="R120" s="3"/>
      <c r="S120" s="3"/>
      <c r="T120" s="3"/>
      <c r="U120" s="61"/>
      <c r="V120" s="3"/>
      <c r="W120" s="3"/>
      <c r="X120" s="3"/>
      <c r="Y120" s="3"/>
      <c r="Z120" s="3"/>
      <c r="AA120" s="2"/>
    </row>
    <row r="121" spans="1:27" s="7" customFormat="1" ht="15">
      <c r="A121" s="177" t="s">
        <v>226</v>
      </c>
      <c r="B121" s="188">
        <f>'Open Int.'!E121</f>
        <v>10500</v>
      </c>
      <c r="C121" s="189">
        <f>'Open Int.'!F121</f>
        <v>0</v>
      </c>
      <c r="D121" s="190">
        <f>'Open Int.'!H121</f>
        <v>0</v>
      </c>
      <c r="E121" s="329">
        <f>'Open Int.'!I121</f>
        <v>0</v>
      </c>
      <c r="F121" s="191">
        <f>IF('Open Int.'!E121=0,0,'Open Int.'!H121/'Open Int.'!E121)</f>
        <v>0</v>
      </c>
      <c r="G121" s="155">
        <v>0</v>
      </c>
      <c r="H121" s="170">
        <f t="shared" si="2"/>
        <v>0</v>
      </c>
      <c r="I121" s="185">
        <f>IF(Volume!D121=0,0,Volume!F121/Volume!D121)</f>
        <v>0</v>
      </c>
      <c r="J121" s="176">
        <v>0</v>
      </c>
      <c r="K121" s="170">
        <f t="shared" si="3"/>
        <v>0</v>
      </c>
      <c r="L121" s="60"/>
      <c r="M121" s="6"/>
      <c r="N121" s="59"/>
      <c r="O121" s="3"/>
      <c r="P121" s="3"/>
      <c r="Q121" s="3"/>
      <c r="R121" s="3"/>
      <c r="S121" s="3"/>
      <c r="T121" s="3"/>
      <c r="U121" s="61"/>
      <c r="V121" s="3"/>
      <c r="W121" s="3"/>
      <c r="X121" s="3"/>
      <c r="Y121" s="3"/>
      <c r="Z121" s="3"/>
      <c r="AA121" s="2"/>
    </row>
    <row r="122" spans="1:27" s="7" customFormat="1" ht="15">
      <c r="A122" s="177" t="s">
        <v>227</v>
      </c>
      <c r="B122" s="188">
        <f>'Open Int.'!E122</f>
        <v>334400</v>
      </c>
      <c r="C122" s="189">
        <f>'Open Int.'!F122</f>
        <v>7200</v>
      </c>
      <c r="D122" s="190">
        <f>'Open Int.'!H122</f>
        <v>24800</v>
      </c>
      <c r="E122" s="329">
        <f>'Open Int.'!I122</f>
        <v>800</v>
      </c>
      <c r="F122" s="191">
        <f>IF('Open Int.'!E122=0,0,'Open Int.'!H122/'Open Int.'!E122)</f>
        <v>0.07416267942583732</v>
      </c>
      <c r="G122" s="155">
        <v>0.07334963325183375</v>
      </c>
      <c r="H122" s="170">
        <f t="shared" si="2"/>
        <v>0.011084529505582048</v>
      </c>
      <c r="I122" s="185">
        <f>IF(Volume!D122=0,0,Volume!F122/Volume!D122)</f>
        <v>0.02247191011235955</v>
      </c>
      <c r="J122" s="176">
        <v>0.05</v>
      </c>
      <c r="K122" s="170">
        <f t="shared" si="3"/>
        <v>-0.550561797752809</v>
      </c>
      <c r="L122" s="60"/>
      <c r="M122" s="6"/>
      <c r="N122" s="59"/>
      <c r="O122" s="3"/>
      <c r="P122" s="3"/>
      <c r="Q122" s="3"/>
      <c r="R122" s="3"/>
      <c r="S122" s="3"/>
      <c r="T122" s="3"/>
      <c r="U122" s="61"/>
      <c r="V122" s="3"/>
      <c r="W122" s="3"/>
      <c r="X122" s="3"/>
      <c r="Y122" s="3"/>
      <c r="Z122" s="3"/>
      <c r="AA122" s="2"/>
    </row>
    <row r="123" spans="1:27" s="7" customFormat="1" ht="15">
      <c r="A123" s="177" t="s">
        <v>234</v>
      </c>
      <c r="B123" s="188">
        <f>'Open Int.'!E123</f>
        <v>1577100</v>
      </c>
      <c r="C123" s="189">
        <f>'Open Int.'!F123</f>
        <v>77700</v>
      </c>
      <c r="D123" s="190">
        <f>'Open Int.'!H123</f>
        <v>222600</v>
      </c>
      <c r="E123" s="329">
        <f>'Open Int.'!I123</f>
        <v>2100</v>
      </c>
      <c r="F123" s="191">
        <f>IF('Open Int.'!E123=0,0,'Open Int.'!H123/'Open Int.'!E123)</f>
        <v>0.1411451398135819</v>
      </c>
      <c r="G123" s="155">
        <v>0.14705882352941177</v>
      </c>
      <c r="H123" s="170">
        <f t="shared" si="2"/>
        <v>-0.04021304926764312</v>
      </c>
      <c r="I123" s="185">
        <f>IF(Volume!D123=0,0,Volume!F123/Volume!D123)</f>
        <v>0.1676470588235294</v>
      </c>
      <c r="J123" s="176">
        <v>0.11328527291452112</v>
      </c>
      <c r="K123" s="170">
        <f t="shared" si="3"/>
        <v>0.47986631016042763</v>
      </c>
      <c r="L123" s="60"/>
      <c r="M123" s="6"/>
      <c r="N123" s="59"/>
      <c r="O123" s="3"/>
      <c r="P123" s="3"/>
      <c r="Q123" s="3"/>
      <c r="R123" s="3"/>
      <c r="S123" s="3"/>
      <c r="T123" s="3"/>
      <c r="U123" s="61"/>
      <c r="V123" s="3"/>
      <c r="W123" s="3"/>
      <c r="X123" s="3"/>
      <c r="Y123" s="3"/>
      <c r="Z123" s="3"/>
      <c r="AA123" s="2"/>
    </row>
    <row r="124" spans="1:27" s="7" customFormat="1" ht="15">
      <c r="A124" s="177" t="s">
        <v>98</v>
      </c>
      <c r="B124" s="188">
        <f>'Open Int.'!E124</f>
        <v>88000</v>
      </c>
      <c r="C124" s="189">
        <f>'Open Int.'!F124</f>
        <v>11550</v>
      </c>
      <c r="D124" s="190">
        <f>'Open Int.'!H124</f>
        <v>7700</v>
      </c>
      <c r="E124" s="329">
        <f>'Open Int.'!I124</f>
        <v>0</v>
      </c>
      <c r="F124" s="191">
        <f>IF('Open Int.'!E124=0,0,'Open Int.'!H124/'Open Int.'!E124)</f>
        <v>0.0875</v>
      </c>
      <c r="G124" s="155">
        <v>0.10071942446043165</v>
      </c>
      <c r="H124" s="170">
        <f t="shared" si="2"/>
        <v>-0.13125000000000003</v>
      </c>
      <c r="I124" s="185">
        <f>IF(Volume!D124=0,0,Volume!F124/Volume!D124)</f>
        <v>0</v>
      </c>
      <c r="J124" s="176">
        <v>0</v>
      </c>
      <c r="K124" s="170">
        <f t="shared" si="3"/>
        <v>0</v>
      </c>
      <c r="L124" s="60"/>
      <c r="M124" s="6"/>
      <c r="N124" s="59"/>
      <c r="O124" s="3"/>
      <c r="P124" s="3"/>
      <c r="Q124" s="3"/>
      <c r="R124" s="3"/>
      <c r="S124" s="3"/>
      <c r="T124" s="3"/>
      <c r="U124" s="61"/>
      <c r="V124" s="3"/>
      <c r="W124" s="3"/>
      <c r="X124" s="3"/>
      <c r="Y124" s="3"/>
      <c r="Z124" s="3"/>
      <c r="AA124" s="2"/>
    </row>
    <row r="125" spans="1:27" s="7" customFormat="1" ht="15">
      <c r="A125" s="177" t="s">
        <v>149</v>
      </c>
      <c r="B125" s="188">
        <f>'Open Int.'!E125</f>
        <v>177650</v>
      </c>
      <c r="C125" s="189">
        <f>'Open Int.'!F125</f>
        <v>60500</v>
      </c>
      <c r="D125" s="190">
        <f>'Open Int.'!H125</f>
        <v>95700</v>
      </c>
      <c r="E125" s="329">
        <f>'Open Int.'!I125</f>
        <v>49500</v>
      </c>
      <c r="F125" s="191">
        <f>IF('Open Int.'!E125=0,0,'Open Int.'!H125/'Open Int.'!E125)</f>
        <v>0.5386996904024768</v>
      </c>
      <c r="G125" s="155">
        <v>0.39436619718309857</v>
      </c>
      <c r="H125" s="170">
        <f t="shared" si="2"/>
        <v>0.36598850066342337</v>
      </c>
      <c r="I125" s="185">
        <f>IF(Volume!D125=0,0,Volume!F125/Volume!D125)</f>
        <v>0.42735042735042733</v>
      </c>
      <c r="J125" s="176">
        <v>0.2658959537572254</v>
      </c>
      <c r="K125" s="170">
        <f t="shared" si="3"/>
        <v>0.6072092159048681</v>
      </c>
      <c r="L125" s="60"/>
      <c r="M125" s="6"/>
      <c r="N125" s="59"/>
      <c r="O125" s="3"/>
      <c r="P125" s="3"/>
      <c r="Q125" s="3"/>
      <c r="R125" s="3"/>
      <c r="S125" s="3"/>
      <c r="T125" s="3"/>
      <c r="U125" s="61"/>
      <c r="V125" s="3"/>
      <c r="W125" s="3"/>
      <c r="X125" s="3"/>
      <c r="Y125" s="3"/>
      <c r="Z125" s="3"/>
      <c r="AA125" s="2"/>
    </row>
    <row r="126" spans="1:29" s="58" customFormat="1" ht="15">
      <c r="A126" s="177" t="s">
        <v>203</v>
      </c>
      <c r="B126" s="188">
        <f>'Open Int.'!E126</f>
        <v>2494500</v>
      </c>
      <c r="C126" s="189">
        <f>'Open Int.'!F126</f>
        <v>36450</v>
      </c>
      <c r="D126" s="190">
        <f>'Open Int.'!H126</f>
        <v>703800</v>
      </c>
      <c r="E126" s="329">
        <f>'Open Int.'!I126</f>
        <v>22950</v>
      </c>
      <c r="F126" s="191">
        <f>IF('Open Int.'!E126=0,0,'Open Int.'!H126/'Open Int.'!E126)</f>
        <v>0.28214070956103426</v>
      </c>
      <c r="G126" s="155">
        <v>0.2769878562274974</v>
      </c>
      <c r="H126" s="170">
        <f t="shared" si="2"/>
        <v>0.018603174174194496</v>
      </c>
      <c r="I126" s="185">
        <f>IF(Volume!D126=0,0,Volume!F126/Volume!D126)</f>
        <v>0.40290661719233145</v>
      </c>
      <c r="J126" s="176">
        <v>0.44563106796116503</v>
      </c>
      <c r="K126" s="170">
        <f t="shared" si="3"/>
        <v>-0.09587403985163091</v>
      </c>
      <c r="L126" s="60"/>
      <c r="M126" s="6"/>
      <c r="N126" s="59"/>
      <c r="O126" s="3"/>
      <c r="P126" s="3"/>
      <c r="Q126" s="3"/>
      <c r="R126" s="3"/>
      <c r="S126" s="3"/>
      <c r="T126" s="3"/>
      <c r="U126" s="61"/>
      <c r="V126" s="3"/>
      <c r="W126" s="3"/>
      <c r="X126" s="3"/>
      <c r="Y126" s="3"/>
      <c r="Z126" s="3"/>
      <c r="AA126" s="2"/>
      <c r="AB126" s="78"/>
      <c r="AC126" s="77"/>
    </row>
    <row r="127" spans="1:27" s="7" customFormat="1" ht="15">
      <c r="A127" s="177" t="s">
        <v>298</v>
      </c>
      <c r="B127" s="188">
        <f>'Open Int.'!E127</f>
        <v>1000</v>
      </c>
      <c r="C127" s="189">
        <f>'Open Int.'!F127</f>
        <v>0</v>
      </c>
      <c r="D127" s="190">
        <f>'Open Int.'!H127</f>
        <v>1000</v>
      </c>
      <c r="E127" s="329">
        <f>'Open Int.'!I127</f>
        <v>0</v>
      </c>
      <c r="F127" s="191">
        <f>IF('Open Int.'!E127=0,0,'Open Int.'!H127/'Open Int.'!E127)</f>
        <v>1</v>
      </c>
      <c r="G127" s="155">
        <v>1</v>
      </c>
      <c r="H127" s="170">
        <f t="shared" si="2"/>
        <v>0</v>
      </c>
      <c r="I127" s="185">
        <f>IF(Volume!D127=0,0,Volume!F127/Volume!D127)</f>
        <v>0</v>
      </c>
      <c r="J127" s="176">
        <v>0</v>
      </c>
      <c r="K127" s="170">
        <f t="shared" si="3"/>
        <v>0</v>
      </c>
      <c r="L127" s="60"/>
      <c r="M127" s="6"/>
      <c r="N127" s="59"/>
      <c r="O127" s="3"/>
      <c r="P127" s="3"/>
      <c r="Q127" s="3"/>
      <c r="R127" s="3"/>
      <c r="S127" s="3"/>
      <c r="T127" s="3"/>
      <c r="U127" s="61"/>
      <c r="V127" s="3"/>
      <c r="W127" s="3"/>
      <c r="X127" s="3"/>
      <c r="Y127" s="3"/>
      <c r="Z127" s="3"/>
      <c r="AA127" s="2"/>
    </row>
    <row r="128" spans="1:29" s="58" customFormat="1" ht="15">
      <c r="A128" s="177" t="s">
        <v>216</v>
      </c>
      <c r="B128" s="188">
        <f>'Open Int.'!E128</f>
        <v>8321400</v>
      </c>
      <c r="C128" s="189">
        <f>'Open Int.'!F128</f>
        <v>264650</v>
      </c>
      <c r="D128" s="190">
        <f>'Open Int.'!H128</f>
        <v>1758750</v>
      </c>
      <c r="E128" s="329">
        <f>'Open Int.'!I128</f>
        <v>30150</v>
      </c>
      <c r="F128" s="191">
        <f>IF('Open Int.'!E128=0,0,'Open Int.'!H128/'Open Int.'!E128)</f>
        <v>0.2113526570048309</v>
      </c>
      <c r="G128" s="155">
        <v>0.21455301455301456</v>
      </c>
      <c r="H128" s="170">
        <f t="shared" si="2"/>
        <v>-0.014916395161592409</v>
      </c>
      <c r="I128" s="185">
        <f>IF(Volume!D128=0,0,Volume!F128/Volume!D128)</f>
        <v>0.2647058823529412</v>
      </c>
      <c r="J128" s="176">
        <v>0.25866666666666666</v>
      </c>
      <c r="K128" s="170">
        <f t="shared" si="3"/>
        <v>0.023347483323226254</v>
      </c>
      <c r="L128" s="60"/>
      <c r="M128" s="6"/>
      <c r="N128" s="59"/>
      <c r="O128" s="3"/>
      <c r="P128" s="3"/>
      <c r="Q128" s="3"/>
      <c r="R128" s="3"/>
      <c r="S128" s="3"/>
      <c r="T128" s="3"/>
      <c r="U128" s="61"/>
      <c r="V128" s="3"/>
      <c r="W128" s="3"/>
      <c r="X128" s="3"/>
      <c r="Y128" s="3"/>
      <c r="Z128" s="3"/>
      <c r="AA128" s="2"/>
      <c r="AB128" s="78"/>
      <c r="AC128" s="77"/>
    </row>
    <row r="129" spans="1:29" s="58" customFormat="1" ht="15">
      <c r="A129" s="177" t="s">
        <v>235</v>
      </c>
      <c r="B129" s="188">
        <f>'Open Int.'!E129</f>
        <v>4646700</v>
      </c>
      <c r="C129" s="189">
        <f>'Open Int.'!F129</f>
        <v>772200</v>
      </c>
      <c r="D129" s="190">
        <f>'Open Int.'!H129</f>
        <v>2292300</v>
      </c>
      <c r="E129" s="329">
        <f>'Open Int.'!I129</f>
        <v>248400</v>
      </c>
      <c r="F129" s="191">
        <f>IF('Open Int.'!E129=0,0,'Open Int.'!H129/'Open Int.'!E129)</f>
        <v>0.49331783846600813</v>
      </c>
      <c r="G129" s="155">
        <v>0.5275261324041812</v>
      </c>
      <c r="H129" s="170">
        <f t="shared" si="2"/>
        <v>-0.06484663381939021</v>
      </c>
      <c r="I129" s="185">
        <f>IF(Volume!D129=0,0,Volume!F129/Volume!D129)</f>
        <v>0.2658349328214971</v>
      </c>
      <c r="J129" s="176">
        <v>0.21749271137026238</v>
      </c>
      <c r="K129" s="170">
        <f t="shared" si="3"/>
        <v>0.2222705356269908</v>
      </c>
      <c r="L129" s="60"/>
      <c r="M129" s="6"/>
      <c r="N129" s="59"/>
      <c r="O129" s="3"/>
      <c r="P129" s="3"/>
      <c r="Q129" s="3"/>
      <c r="R129" s="3"/>
      <c r="S129" s="3"/>
      <c r="T129" s="3"/>
      <c r="U129" s="61"/>
      <c r="V129" s="3"/>
      <c r="W129" s="3"/>
      <c r="X129" s="3"/>
      <c r="Y129" s="3"/>
      <c r="Z129" s="3"/>
      <c r="AA129" s="2"/>
      <c r="AB129" s="78"/>
      <c r="AC129" s="77"/>
    </row>
    <row r="130" spans="1:29" s="58" customFormat="1" ht="15">
      <c r="A130" s="177" t="s">
        <v>204</v>
      </c>
      <c r="B130" s="188">
        <f>'Open Int.'!E130</f>
        <v>663000</v>
      </c>
      <c r="C130" s="189">
        <f>'Open Int.'!F130</f>
        <v>86400</v>
      </c>
      <c r="D130" s="190">
        <f>'Open Int.'!H130</f>
        <v>138600</v>
      </c>
      <c r="E130" s="329">
        <f>'Open Int.'!I130</f>
        <v>7200</v>
      </c>
      <c r="F130" s="191">
        <f>IF('Open Int.'!E130=0,0,'Open Int.'!H130/'Open Int.'!E130)</f>
        <v>0.20904977375565612</v>
      </c>
      <c r="G130" s="155">
        <v>0.2278876170655567</v>
      </c>
      <c r="H130" s="170">
        <f t="shared" si="2"/>
        <v>-0.08266286493522591</v>
      </c>
      <c r="I130" s="185">
        <f>IF(Volume!D130=0,0,Volume!F130/Volume!D130)</f>
        <v>0.18285714285714286</v>
      </c>
      <c r="J130" s="176">
        <v>0.1464088397790055</v>
      </c>
      <c r="K130" s="170">
        <f t="shared" si="3"/>
        <v>0.24894878706199472</v>
      </c>
      <c r="L130" s="60"/>
      <c r="M130" s="6"/>
      <c r="N130" s="59"/>
      <c r="O130" s="3"/>
      <c r="P130" s="3"/>
      <c r="Q130" s="3"/>
      <c r="R130" s="3"/>
      <c r="S130" s="3"/>
      <c r="T130" s="3"/>
      <c r="U130" s="61"/>
      <c r="V130" s="3"/>
      <c r="W130" s="3"/>
      <c r="X130" s="3"/>
      <c r="Y130" s="3"/>
      <c r="Z130" s="3"/>
      <c r="AA130" s="2"/>
      <c r="AB130" s="78"/>
      <c r="AC130" s="77"/>
    </row>
    <row r="131" spans="1:27" s="7" customFormat="1" ht="15">
      <c r="A131" s="177" t="s">
        <v>205</v>
      </c>
      <c r="B131" s="188">
        <f>'Open Int.'!E131</f>
        <v>461750</v>
      </c>
      <c r="C131" s="189">
        <f>'Open Int.'!F131</f>
        <v>37000</v>
      </c>
      <c r="D131" s="190">
        <f>'Open Int.'!H131</f>
        <v>68000</v>
      </c>
      <c r="E131" s="329">
        <f>'Open Int.'!I131</f>
        <v>9500</v>
      </c>
      <c r="F131" s="191">
        <f>IF('Open Int.'!E131=0,0,'Open Int.'!H131/'Open Int.'!E131)</f>
        <v>0.14726583649160802</v>
      </c>
      <c r="G131" s="155">
        <v>0.13772807533843437</v>
      </c>
      <c r="H131" s="170">
        <f aca="true" t="shared" si="4" ref="H131:H161">IF(G131=0,0,(F131-G131)/G131)</f>
        <v>0.06925066751812832</v>
      </c>
      <c r="I131" s="185">
        <f>IF(Volume!D131=0,0,Volume!F131/Volume!D131)</f>
        <v>0.1253430924062214</v>
      </c>
      <c r="J131" s="176">
        <v>0.13824057450628366</v>
      </c>
      <c r="K131" s="170">
        <f t="shared" si="3"/>
        <v>-0.09329737051603473</v>
      </c>
      <c r="L131" s="60"/>
      <c r="M131" s="6"/>
      <c r="N131" s="59"/>
      <c r="O131" s="3"/>
      <c r="P131" s="3"/>
      <c r="Q131" s="3"/>
      <c r="R131" s="3"/>
      <c r="S131" s="3"/>
      <c r="T131" s="3"/>
      <c r="U131" s="61"/>
      <c r="V131" s="3"/>
      <c r="W131" s="3"/>
      <c r="X131" s="3"/>
      <c r="Y131" s="3"/>
      <c r="Z131" s="3"/>
      <c r="AA131" s="2"/>
    </row>
    <row r="132" spans="1:27" s="7" customFormat="1" ht="15">
      <c r="A132" s="177" t="s">
        <v>37</v>
      </c>
      <c r="B132" s="188">
        <f>'Open Int.'!E132</f>
        <v>139200</v>
      </c>
      <c r="C132" s="189">
        <f>'Open Int.'!F132</f>
        <v>30400</v>
      </c>
      <c r="D132" s="190">
        <f>'Open Int.'!H132</f>
        <v>14400</v>
      </c>
      <c r="E132" s="329">
        <f>'Open Int.'!I132</f>
        <v>0</v>
      </c>
      <c r="F132" s="191">
        <f>IF('Open Int.'!E132=0,0,'Open Int.'!H132/'Open Int.'!E132)</f>
        <v>0.10344827586206896</v>
      </c>
      <c r="G132" s="155">
        <v>0.1323529411764706</v>
      </c>
      <c r="H132" s="170">
        <f t="shared" si="4"/>
        <v>-0.21839080459770116</v>
      </c>
      <c r="I132" s="185">
        <f>IF(Volume!D132=0,0,Volume!F132/Volume!D132)</f>
        <v>0.01694915254237288</v>
      </c>
      <c r="J132" s="176">
        <v>0.07142857142857142</v>
      </c>
      <c r="K132" s="170">
        <f t="shared" si="3"/>
        <v>-0.7627118644067797</v>
      </c>
      <c r="L132" s="60"/>
      <c r="M132" s="6"/>
      <c r="N132" s="59"/>
      <c r="O132" s="3"/>
      <c r="P132" s="3"/>
      <c r="Q132" s="3"/>
      <c r="R132" s="3"/>
      <c r="S132" s="3"/>
      <c r="T132" s="3"/>
      <c r="U132" s="61"/>
      <c r="V132" s="3"/>
      <c r="W132" s="3"/>
      <c r="X132" s="3"/>
      <c r="Y132" s="3"/>
      <c r="Z132" s="3"/>
      <c r="AA132" s="2"/>
    </row>
    <row r="133" spans="1:29" s="58" customFormat="1" ht="15">
      <c r="A133" s="177" t="s">
        <v>299</v>
      </c>
      <c r="B133" s="188">
        <f>'Open Int.'!E133</f>
        <v>92100</v>
      </c>
      <c r="C133" s="189">
        <f>'Open Int.'!F133</f>
        <v>9450</v>
      </c>
      <c r="D133" s="190">
        <f>'Open Int.'!H133</f>
        <v>3150</v>
      </c>
      <c r="E133" s="329">
        <f>'Open Int.'!I133</f>
        <v>0</v>
      </c>
      <c r="F133" s="191">
        <f>IF('Open Int.'!E133=0,0,'Open Int.'!H133/'Open Int.'!E133)</f>
        <v>0.03420195439739414</v>
      </c>
      <c r="G133" s="155">
        <v>0.038112522686025406</v>
      </c>
      <c r="H133" s="170">
        <f t="shared" si="4"/>
        <v>-0.10260586319218232</v>
      </c>
      <c r="I133" s="185">
        <f>IF(Volume!D133=0,0,Volume!F133/Volume!D133)</f>
        <v>0</v>
      </c>
      <c r="J133" s="176">
        <v>0</v>
      </c>
      <c r="K133" s="170">
        <f aca="true" t="shared" si="5" ref="K133:K161">IF(J133=0,0,(I133-J133)/J133)</f>
        <v>0</v>
      </c>
      <c r="L133" s="60"/>
      <c r="M133" s="6"/>
      <c r="N133" s="59"/>
      <c r="O133" s="3"/>
      <c r="P133" s="3"/>
      <c r="Q133" s="3"/>
      <c r="R133" s="3"/>
      <c r="S133" s="3"/>
      <c r="T133" s="3"/>
      <c r="U133" s="61"/>
      <c r="V133" s="3"/>
      <c r="W133" s="3"/>
      <c r="X133" s="3"/>
      <c r="Y133" s="3"/>
      <c r="Z133" s="3"/>
      <c r="AA133" s="2"/>
      <c r="AB133" s="78"/>
      <c r="AC133" s="77"/>
    </row>
    <row r="134" spans="1:27" s="7" customFormat="1" ht="15">
      <c r="A134" s="177" t="s">
        <v>228</v>
      </c>
      <c r="B134" s="188">
        <f>'Open Int.'!E134</f>
        <v>21808</v>
      </c>
      <c r="C134" s="189">
        <f>'Open Int.'!F134</f>
        <v>5076</v>
      </c>
      <c r="D134" s="190">
        <f>'Open Int.'!H134</f>
        <v>1880</v>
      </c>
      <c r="E134" s="329">
        <f>'Open Int.'!I134</f>
        <v>0</v>
      </c>
      <c r="F134" s="191">
        <f>IF('Open Int.'!E134=0,0,'Open Int.'!H134/'Open Int.'!E134)</f>
        <v>0.08620689655172414</v>
      </c>
      <c r="G134" s="155">
        <v>0.11235955056179775</v>
      </c>
      <c r="H134" s="170">
        <f t="shared" si="4"/>
        <v>-0.2327586206896551</v>
      </c>
      <c r="I134" s="185">
        <f>IF(Volume!D134=0,0,Volume!F134/Volume!D134)</f>
        <v>0.07272727272727272</v>
      </c>
      <c r="J134" s="176">
        <v>0.16666666666666666</v>
      </c>
      <c r="K134" s="170">
        <f t="shared" si="5"/>
        <v>-0.5636363636363636</v>
      </c>
      <c r="L134" s="60"/>
      <c r="M134" s="6"/>
      <c r="N134" s="59"/>
      <c r="O134" s="3"/>
      <c r="P134" s="3"/>
      <c r="Q134" s="3"/>
      <c r="R134" s="3"/>
      <c r="S134" s="3"/>
      <c r="T134" s="3"/>
      <c r="U134" s="61"/>
      <c r="V134" s="3"/>
      <c r="W134" s="3"/>
      <c r="X134" s="3"/>
      <c r="Y134" s="3"/>
      <c r="Z134" s="3"/>
      <c r="AA134" s="2"/>
    </row>
    <row r="135" spans="1:29" s="58" customFormat="1" ht="15">
      <c r="A135" s="177" t="s">
        <v>276</v>
      </c>
      <c r="B135" s="188">
        <f>'Open Int.'!E135</f>
        <v>3150</v>
      </c>
      <c r="C135" s="189">
        <f>'Open Int.'!F135</f>
        <v>0</v>
      </c>
      <c r="D135" s="190">
        <f>'Open Int.'!H135</f>
        <v>350</v>
      </c>
      <c r="E135" s="329">
        <f>'Open Int.'!I135</f>
        <v>0</v>
      </c>
      <c r="F135" s="191">
        <f>IF('Open Int.'!E135=0,0,'Open Int.'!H135/'Open Int.'!E135)</f>
        <v>0.1111111111111111</v>
      </c>
      <c r="G135" s="155">
        <v>0.1111111111111111</v>
      </c>
      <c r="H135" s="170">
        <f t="shared" si="4"/>
        <v>0</v>
      </c>
      <c r="I135" s="185">
        <f>IF(Volume!D135=0,0,Volume!F135/Volume!D135)</f>
        <v>0</v>
      </c>
      <c r="J135" s="176">
        <v>0</v>
      </c>
      <c r="K135" s="170">
        <f t="shared" si="5"/>
        <v>0</v>
      </c>
      <c r="L135" s="60"/>
      <c r="M135" s="6"/>
      <c r="N135" s="59"/>
      <c r="O135" s="3"/>
      <c r="P135" s="3"/>
      <c r="Q135" s="3"/>
      <c r="R135" s="3"/>
      <c r="S135" s="3"/>
      <c r="T135" s="3"/>
      <c r="U135" s="61"/>
      <c r="V135" s="3"/>
      <c r="W135" s="3"/>
      <c r="X135" s="3"/>
      <c r="Y135" s="3"/>
      <c r="Z135" s="3"/>
      <c r="AA135" s="2"/>
      <c r="AB135" s="78"/>
      <c r="AC135" s="77"/>
    </row>
    <row r="136" spans="1:27" s="7" customFormat="1" ht="15">
      <c r="A136" s="177" t="s">
        <v>180</v>
      </c>
      <c r="B136" s="188">
        <f>'Open Int.'!E136</f>
        <v>334500</v>
      </c>
      <c r="C136" s="189">
        <f>'Open Int.'!F136</f>
        <v>30000</v>
      </c>
      <c r="D136" s="190">
        <f>'Open Int.'!H136</f>
        <v>63000</v>
      </c>
      <c r="E136" s="329">
        <f>'Open Int.'!I136</f>
        <v>6000</v>
      </c>
      <c r="F136" s="191">
        <f>IF('Open Int.'!E136=0,0,'Open Int.'!H136/'Open Int.'!E136)</f>
        <v>0.18834080717488788</v>
      </c>
      <c r="G136" s="155">
        <v>0.18719211822660098</v>
      </c>
      <c r="H136" s="170">
        <f t="shared" si="4"/>
        <v>0.006136417276374768</v>
      </c>
      <c r="I136" s="185">
        <f>IF(Volume!D136=0,0,Volume!F136/Volume!D136)</f>
        <v>0.125</v>
      </c>
      <c r="J136" s="176">
        <v>0.12727272727272726</v>
      </c>
      <c r="K136" s="170">
        <f t="shared" si="5"/>
        <v>-0.017857142857142756</v>
      </c>
      <c r="L136" s="60"/>
      <c r="M136" s="6"/>
      <c r="N136" s="59"/>
      <c r="O136" s="3"/>
      <c r="P136" s="3"/>
      <c r="Q136" s="3"/>
      <c r="R136" s="3"/>
      <c r="S136" s="3"/>
      <c r="T136" s="3"/>
      <c r="U136" s="61"/>
      <c r="V136" s="3"/>
      <c r="W136" s="3"/>
      <c r="X136" s="3"/>
      <c r="Y136" s="3"/>
      <c r="Z136" s="3"/>
      <c r="AA136" s="2"/>
    </row>
    <row r="137" spans="1:27" s="7" customFormat="1" ht="15">
      <c r="A137" s="177" t="s">
        <v>181</v>
      </c>
      <c r="B137" s="188">
        <f>'Open Int.'!E137</f>
        <v>0</v>
      </c>
      <c r="C137" s="189">
        <f>'Open Int.'!F137</f>
        <v>0</v>
      </c>
      <c r="D137" s="190">
        <f>'Open Int.'!H137</f>
        <v>0</v>
      </c>
      <c r="E137" s="329">
        <f>'Open Int.'!I137</f>
        <v>0</v>
      </c>
      <c r="F137" s="191">
        <f>IF('Open Int.'!E137=0,0,'Open Int.'!H137/'Open Int.'!E137)</f>
        <v>0</v>
      </c>
      <c r="G137" s="155">
        <v>0</v>
      </c>
      <c r="H137" s="170">
        <f t="shared" si="4"/>
        <v>0</v>
      </c>
      <c r="I137" s="185">
        <f>IF(Volume!D137=0,0,Volume!F137/Volume!D137)</f>
        <v>0</v>
      </c>
      <c r="J137" s="176">
        <v>0</v>
      </c>
      <c r="K137" s="170">
        <f t="shared" si="5"/>
        <v>0</v>
      </c>
      <c r="L137" s="60"/>
      <c r="M137" s="6"/>
      <c r="N137" s="59"/>
      <c r="O137" s="3"/>
      <c r="P137" s="3"/>
      <c r="Q137" s="3"/>
      <c r="R137" s="3"/>
      <c r="S137" s="3"/>
      <c r="T137" s="3"/>
      <c r="U137" s="61"/>
      <c r="V137" s="3"/>
      <c r="W137" s="3"/>
      <c r="X137" s="3"/>
      <c r="Y137" s="3"/>
      <c r="Z137" s="3"/>
      <c r="AA137" s="2"/>
    </row>
    <row r="138" spans="1:27" s="7" customFormat="1" ht="15">
      <c r="A138" s="177" t="s">
        <v>150</v>
      </c>
      <c r="B138" s="188">
        <f>'Open Int.'!E138</f>
        <v>48618</v>
      </c>
      <c r="C138" s="189">
        <f>'Open Int.'!F138</f>
        <v>3504</v>
      </c>
      <c r="D138" s="190">
        <f>'Open Int.'!H138</f>
        <v>4380</v>
      </c>
      <c r="E138" s="329">
        <f>'Open Int.'!I138</f>
        <v>0</v>
      </c>
      <c r="F138" s="191">
        <f>IF('Open Int.'!E138=0,0,'Open Int.'!H138/'Open Int.'!E138)</f>
        <v>0.09009009009009009</v>
      </c>
      <c r="G138" s="155">
        <v>0.0970873786407767</v>
      </c>
      <c r="H138" s="170">
        <f t="shared" si="4"/>
        <v>-0.0720720720720721</v>
      </c>
      <c r="I138" s="185">
        <f>IF(Volume!D138=0,0,Volume!F138/Volume!D138)</f>
        <v>0</v>
      </c>
      <c r="J138" s="176">
        <v>0.03571428571428571</v>
      </c>
      <c r="K138" s="170">
        <f t="shared" si="5"/>
        <v>-1</v>
      </c>
      <c r="L138" s="60"/>
      <c r="M138" s="6"/>
      <c r="N138" s="59"/>
      <c r="O138" s="3"/>
      <c r="P138" s="3"/>
      <c r="Q138" s="3"/>
      <c r="R138" s="3"/>
      <c r="S138" s="3"/>
      <c r="T138" s="3"/>
      <c r="U138" s="61"/>
      <c r="V138" s="3"/>
      <c r="W138" s="3"/>
      <c r="X138" s="3"/>
      <c r="Y138" s="3"/>
      <c r="Z138" s="3"/>
      <c r="AA138" s="2"/>
    </row>
    <row r="139" spans="1:27" s="7" customFormat="1" ht="15">
      <c r="A139" s="177" t="s">
        <v>151</v>
      </c>
      <c r="B139" s="188">
        <f>'Open Int.'!E139</f>
        <v>0</v>
      </c>
      <c r="C139" s="189">
        <f>'Open Int.'!F139</f>
        <v>0</v>
      </c>
      <c r="D139" s="190">
        <f>'Open Int.'!H139</f>
        <v>0</v>
      </c>
      <c r="E139" s="329">
        <f>'Open Int.'!I139</f>
        <v>0</v>
      </c>
      <c r="F139" s="191">
        <f>IF('Open Int.'!E139=0,0,'Open Int.'!H139/'Open Int.'!E139)</f>
        <v>0</v>
      </c>
      <c r="G139" s="155">
        <v>0</v>
      </c>
      <c r="H139" s="170">
        <f t="shared" si="4"/>
        <v>0</v>
      </c>
      <c r="I139" s="185">
        <f>IF(Volume!D139=0,0,Volume!F139/Volume!D139)</f>
        <v>0</v>
      </c>
      <c r="J139" s="176">
        <v>0</v>
      </c>
      <c r="K139" s="170">
        <f t="shared" si="5"/>
        <v>0</v>
      </c>
      <c r="L139" s="60"/>
      <c r="M139" s="6"/>
      <c r="N139" s="59"/>
      <c r="O139" s="3"/>
      <c r="P139" s="3"/>
      <c r="Q139" s="3"/>
      <c r="R139" s="3"/>
      <c r="S139" s="3"/>
      <c r="T139" s="3"/>
      <c r="U139" s="61"/>
      <c r="V139" s="3"/>
      <c r="W139" s="3"/>
      <c r="X139" s="3"/>
      <c r="Y139" s="3"/>
      <c r="Z139" s="3"/>
      <c r="AA139" s="2"/>
    </row>
    <row r="140" spans="1:27" s="7" customFormat="1" ht="15">
      <c r="A140" s="177" t="s">
        <v>214</v>
      </c>
      <c r="B140" s="188">
        <f>'Open Int.'!E140</f>
        <v>0</v>
      </c>
      <c r="C140" s="189">
        <f>'Open Int.'!F140</f>
        <v>0</v>
      </c>
      <c r="D140" s="190">
        <f>'Open Int.'!H140</f>
        <v>0</v>
      </c>
      <c r="E140" s="329">
        <f>'Open Int.'!I140</f>
        <v>0</v>
      </c>
      <c r="F140" s="191">
        <f>IF('Open Int.'!E140=0,0,'Open Int.'!H140/'Open Int.'!E140)</f>
        <v>0</v>
      </c>
      <c r="G140" s="155">
        <v>0</v>
      </c>
      <c r="H140" s="170">
        <f t="shared" si="4"/>
        <v>0</v>
      </c>
      <c r="I140" s="185">
        <f>IF(Volume!D140=0,0,Volume!F140/Volume!D140)</f>
        <v>0</v>
      </c>
      <c r="J140" s="176">
        <v>0</v>
      </c>
      <c r="K140" s="170">
        <f t="shared" si="5"/>
        <v>0</v>
      </c>
      <c r="L140" s="60"/>
      <c r="M140" s="6"/>
      <c r="N140" s="59"/>
      <c r="O140" s="3"/>
      <c r="P140" s="3"/>
      <c r="Q140" s="3"/>
      <c r="R140" s="3"/>
      <c r="S140" s="3"/>
      <c r="T140" s="3"/>
      <c r="U140" s="61"/>
      <c r="V140" s="3"/>
      <c r="W140" s="3"/>
      <c r="X140" s="3"/>
      <c r="Y140" s="3"/>
      <c r="Z140" s="3"/>
      <c r="AA140" s="2"/>
    </row>
    <row r="141" spans="1:29" s="58" customFormat="1" ht="15">
      <c r="A141" s="177" t="s">
        <v>229</v>
      </c>
      <c r="B141" s="188">
        <f>'Open Int.'!E141</f>
        <v>2000</v>
      </c>
      <c r="C141" s="189">
        <f>'Open Int.'!F141</f>
        <v>200</v>
      </c>
      <c r="D141" s="190">
        <f>'Open Int.'!H141</f>
        <v>0</v>
      </c>
      <c r="E141" s="329">
        <f>'Open Int.'!I141</f>
        <v>0</v>
      </c>
      <c r="F141" s="191">
        <f>IF('Open Int.'!E141=0,0,'Open Int.'!H141/'Open Int.'!E141)</f>
        <v>0</v>
      </c>
      <c r="G141" s="155">
        <v>0</v>
      </c>
      <c r="H141" s="170">
        <f t="shared" si="4"/>
        <v>0</v>
      </c>
      <c r="I141" s="185">
        <f>IF(Volume!D141=0,0,Volume!F141/Volume!D141)</f>
        <v>0</v>
      </c>
      <c r="J141" s="176">
        <v>0</v>
      </c>
      <c r="K141" s="170">
        <f t="shared" si="5"/>
        <v>0</v>
      </c>
      <c r="L141" s="60"/>
      <c r="M141" s="6"/>
      <c r="N141" s="59"/>
      <c r="O141" s="3"/>
      <c r="P141" s="3"/>
      <c r="Q141" s="3"/>
      <c r="R141" s="3"/>
      <c r="S141" s="3"/>
      <c r="T141" s="3"/>
      <c r="U141" s="61"/>
      <c r="V141" s="3"/>
      <c r="W141" s="3"/>
      <c r="X141" s="3"/>
      <c r="Y141" s="3"/>
      <c r="Z141" s="3"/>
      <c r="AA141" s="2"/>
      <c r="AB141" s="78"/>
      <c r="AC141" s="77"/>
    </row>
    <row r="142" spans="1:27" s="7" customFormat="1" ht="15">
      <c r="A142" s="177" t="s">
        <v>91</v>
      </c>
      <c r="B142" s="188">
        <f>'Open Int.'!E142</f>
        <v>1140000</v>
      </c>
      <c r="C142" s="189">
        <f>'Open Int.'!F142</f>
        <v>490200</v>
      </c>
      <c r="D142" s="190">
        <f>'Open Int.'!H142</f>
        <v>201400</v>
      </c>
      <c r="E142" s="329">
        <f>'Open Int.'!I142</f>
        <v>117800</v>
      </c>
      <c r="F142" s="191">
        <f>IF('Open Int.'!E142=0,0,'Open Int.'!H142/'Open Int.'!E142)</f>
        <v>0.17666666666666667</v>
      </c>
      <c r="G142" s="155">
        <v>0.1286549707602339</v>
      </c>
      <c r="H142" s="170">
        <f t="shared" si="4"/>
        <v>0.3731818181818183</v>
      </c>
      <c r="I142" s="185">
        <f>IF(Volume!D142=0,0,Volume!F142/Volume!D142)</f>
        <v>0.0945054945054945</v>
      </c>
      <c r="J142" s="176">
        <v>0.23853211009174313</v>
      </c>
      <c r="K142" s="170">
        <f t="shared" si="5"/>
        <v>-0.603803888419273</v>
      </c>
      <c r="L142" s="60"/>
      <c r="M142" s="6"/>
      <c r="N142" s="59"/>
      <c r="O142" s="3"/>
      <c r="P142" s="3"/>
      <c r="Q142" s="3"/>
      <c r="R142" s="3"/>
      <c r="S142" s="3"/>
      <c r="T142" s="3"/>
      <c r="U142" s="61"/>
      <c r="V142" s="3"/>
      <c r="W142" s="3"/>
      <c r="X142" s="3"/>
      <c r="Y142" s="3"/>
      <c r="Z142" s="3"/>
      <c r="AA142" s="2"/>
    </row>
    <row r="143" spans="1:27" s="7" customFormat="1" ht="15">
      <c r="A143" s="177" t="s">
        <v>152</v>
      </c>
      <c r="B143" s="188">
        <f>'Open Int.'!E143</f>
        <v>152550</v>
      </c>
      <c r="C143" s="189">
        <f>'Open Int.'!F143</f>
        <v>0</v>
      </c>
      <c r="D143" s="190">
        <f>'Open Int.'!H143</f>
        <v>33750</v>
      </c>
      <c r="E143" s="329">
        <f>'Open Int.'!I143</f>
        <v>8100</v>
      </c>
      <c r="F143" s="191">
        <f>IF('Open Int.'!E143=0,0,'Open Int.'!H143/'Open Int.'!E143)</f>
        <v>0.22123893805309736</v>
      </c>
      <c r="G143" s="155">
        <v>0.168141592920354</v>
      </c>
      <c r="H143" s="170">
        <f t="shared" si="4"/>
        <v>0.3157894736842105</v>
      </c>
      <c r="I143" s="185">
        <f>IF(Volume!D143=0,0,Volume!F143/Volume!D143)</f>
        <v>0.5333333333333333</v>
      </c>
      <c r="J143" s="176">
        <v>0.5161290322580645</v>
      </c>
      <c r="K143" s="170">
        <f t="shared" si="5"/>
        <v>0.03333333333333335</v>
      </c>
      <c r="L143" s="60"/>
      <c r="M143" s="6"/>
      <c r="N143" s="59"/>
      <c r="O143" s="3"/>
      <c r="P143" s="3"/>
      <c r="Q143" s="3"/>
      <c r="R143" s="3"/>
      <c r="S143" s="3"/>
      <c r="T143" s="3"/>
      <c r="U143" s="61"/>
      <c r="V143" s="3"/>
      <c r="W143" s="3"/>
      <c r="X143" s="3"/>
      <c r="Y143" s="3"/>
      <c r="Z143" s="3"/>
      <c r="AA143" s="2"/>
    </row>
    <row r="144" spans="1:29" s="58" customFormat="1" ht="15">
      <c r="A144" s="177" t="s">
        <v>208</v>
      </c>
      <c r="B144" s="188">
        <f>'Open Int.'!E144</f>
        <v>144612</v>
      </c>
      <c r="C144" s="189">
        <f>'Open Int.'!F144</f>
        <v>15244</v>
      </c>
      <c r="D144" s="190">
        <f>'Open Int.'!H144</f>
        <v>25956</v>
      </c>
      <c r="E144" s="329">
        <f>'Open Int.'!I144</f>
        <v>1648</v>
      </c>
      <c r="F144" s="191">
        <f>IF('Open Int.'!E144=0,0,'Open Int.'!H144/'Open Int.'!E144)</f>
        <v>0.1794871794871795</v>
      </c>
      <c r="G144" s="155">
        <v>0.18789808917197454</v>
      </c>
      <c r="H144" s="170">
        <f t="shared" si="4"/>
        <v>-0.04476314645806178</v>
      </c>
      <c r="I144" s="185">
        <f>IF(Volume!D144=0,0,Volume!F144/Volume!D144)</f>
        <v>0.1323529411764706</v>
      </c>
      <c r="J144" s="176">
        <v>0.11363636363636363</v>
      </c>
      <c r="K144" s="170">
        <f t="shared" si="5"/>
        <v>0.16470588235294123</v>
      </c>
      <c r="L144" s="60"/>
      <c r="M144" s="6"/>
      <c r="N144" s="59"/>
      <c r="O144" s="3"/>
      <c r="P144" s="3"/>
      <c r="Q144" s="3"/>
      <c r="R144" s="3"/>
      <c r="S144" s="3"/>
      <c r="T144" s="3"/>
      <c r="U144" s="61"/>
      <c r="V144" s="3"/>
      <c r="W144" s="3"/>
      <c r="X144" s="3"/>
      <c r="Y144" s="3"/>
      <c r="Z144" s="3"/>
      <c r="AA144" s="2"/>
      <c r="AB144" s="78"/>
      <c r="AC144" s="77"/>
    </row>
    <row r="145" spans="1:27" s="7" customFormat="1" ht="15">
      <c r="A145" s="177" t="s">
        <v>230</v>
      </c>
      <c r="B145" s="188">
        <f>'Open Int.'!E145</f>
        <v>8800</v>
      </c>
      <c r="C145" s="189">
        <f>'Open Int.'!F145</f>
        <v>-400</v>
      </c>
      <c r="D145" s="190">
        <f>'Open Int.'!H145</f>
        <v>0</v>
      </c>
      <c r="E145" s="329">
        <f>'Open Int.'!I145</f>
        <v>0</v>
      </c>
      <c r="F145" s="191">
        <f>IF('Open Int.'!E145=0,0,'Open Int.'!H145/'Open Int.'!E145)</f>
        <v>0</v>
      </c>
      <c r="G145" s="155">
        <v>0</v>
      </c>
      <c r="H145" s="170">
        <f t="shared" si="4"/>
        <v>0</v>
      </c>
      <c r="I145" s="185">
        <f>IF(Volume!D145=0,0,Volume!F145/Volume!D145)</f>
        <v>0</v>
      </c>
      <c r="J145" s="176">
        <v>0</v>
      </c>
      <c r="K145" s="170">
        <f t="shared" si="5"/>
        <v>0</v>
      </c>
      <c r="L145" s="60"/>
      <c r="M145" s="6"/>
      <c r="N145" s="59"/>
      <c r="O145" s="3"/>
      <c r="P145" s="3"/>
      <c r="Q145" s="3"/>
      <c r="R145" s="3"/>
      <c r="S145" s="3"/>
      <c r="T145" s="3"/>
      <c r="U145" s="61"/>
      <c r="V145" s="3"/>
      <c r="W145" s="3"/>
      <c r="X145" s="3"/>
      <c r="Y145" s="3"/>
      <c r="Z145" s="3"/>
      <c r="AA145" s="2"/>
    </row>
    <row r="146" spans="1:27" s="7" customFormat="1" ht="15">
      <c r="A146" s="177" t="s">
        <v>185</v>
      </c>
      <c r="B146" s="188">
        <f>'Open Int.'!E146</f>
        <v>2135025</v>
      </c>
      <c r="C146" s="189">
        <f>'Open Int.'!F146</f>
        <v>1350</v>
      </c>
      <c r="D146" s="190">
        <f>'Open Int.'!H146</f>
        <v>619650</v>
      </c>
      <c r="E146" s="329">
        <f>'Open Int.'!I146</f>
        <v>41175</v>
      </c>
      <c r="F146" s="191">
        <f>IF('Open Int.'!E146=0,0,'Open Int.'!H146/'Open Int.'!E146)</f>
        <v>0.2902307935504268</v>
      </c>
      <c r="G146" s="155">
        <v>0.27111673521037644</v>
      </c>
      <c r="H146" s="170">
        <f t="shared" si="4"/>
        <v>0.07050121168366302</v>
      </c>
      <c r="I146" s="185">
        <f>IF(Volume!D146=0,0,Volume!F146/Volume!D146)</f>
        <v>0.24764663287472846</v>
      </c>
      <c r="J146" s="176">
        <v>0.26141953619114544</v>
      </c>
      <c r="K146" s="170">
        <f t="shared" si="5"/>
        <v>-0.05268505757865958</v>
      </c>
      <c r="L146" s="60"/>
      <c r="M146" s="6"/>
      <c r="N146" s="59"/>
      <c r="O146" s="3"/>
      <c r="P146" s="3"/>
      <c r="Q146" s="3"/>
      <c r="R146" s="3"/>
      <c r="S146" s="3"/>
      <c r="T146" s="3"/>
      <c r="U146" s="61"/>
      <c r="V146" s="3"/>
      <c r="W146" s="3"/>
      <c r="X146" s="3"/>
      <c r="Y146" s="3"/>
      <c r="Z146" s="3"/>
      <c r="AA146" s="2"/>
    </row>
    <row r="147" spans="1:29" s="58" customFormat="1" ht="15">
      <c r="A147" s="177" t="s">
        <v>206</v>
      </c>
      <c r="B147" s="188">
        <f>'Open Int.'!E147</f>
        <v>4950</v>
      </c>
      <c r="C147" s="189">
        <f>'Open Int.'!F147</f>
        <v>550</v>
      </c>
      <c r="D147" s="190">
        <f>'Open Int.'!H147</f>
        <v>0</v>
      </c>
      <c r="E147" s="329">
        <f>'Open Int.'!I147</f>
        <v>0</v>
      </c>
      <c r="F147" s="191">
        <f>IF('Open Int.'!E147=0,0,'Open Int.'!H147/'Open Int.'!E147)</f>
        <v>0</v>
      </c>
      <c r="G147" s="155">
        <v>0</v>
      </c>
      <c r="H147" s="170">
        <f t="shared" si="4"/>
        <v>0</v>
      </c>
      <c r="I147" s="185">
        <f>IF(Volume!D147=0,0,Volume!F147/Volume!D147)</f>
        <v>0</v>
      </c>
      <c r="J147" s="176">
        <v>0</v>
      </c>
      <c r="K147" s="170">
        <f t="shared" si="5"/>
        <v>0</v>
      </c>
      <c r="L147" s="60"/>
      <c r="M147" s="6"/>
      <c r="N147" s="59"/>
      <c r="O147" s="3"/>
      <c r="P147" s="3"/>
      <c r="Q147" s="3"/>
      <c r="R147" s="3"/>
      <c r="S147" s="3"/>
      <c r="T147" s="3"/>
      <c r="U147" s="61"/>
      <c r="V147" s="3"/>
      <c r="W147" s="3"/>
      <c r="X147" s="3"/>
      <c r="Y147" s="3"/>
      <c r="Z147" s="3"/>
      <c r="AA147" s="2"/>
      <c r="AB147" s="78"/>
      <c r="AC147" s="77"/>
    </row>
    <row r="148" spans="1:27" s="7" customFormat="1" ht="15">
      <c r="A148" s="177" t="s">
        <v>118</v>
      </c>
      <c r="B148" s="188">
        <f>'Open Int.'!E148</f>
        <v>162000</v>
      </c>
      <c r="C148" s="189">
        <f>'Open Int.'!F148</f>
        <v>9000</v>
      </c>
      <c r="D148" s="190">
        <f>'Open Int.'!H148</f>
        <v>48000</v>
      </c>
      <c r="E148" s="329">
        <f>'Open Int.'!I148</f>
        <v>4250</v>
      </c>
      <c r="F148" s="191">
        <f>IF('Open Int.'!E148=0,0,'Open Int.'!H148/'Open Int.'!E148)</f>
        <v>0.2962962962962963</v>
      </c>
      <c r="G148" s="155">
        <v>0.28594771241830064</v>
      </c>
      <c r="H148" s="170">
        <f t="shared" si="4"/>
        <v>0.036190476190476197</v>
      </c>
      <c r="I148" s="185">
        <f>IF(Volume!D148=0,0,Volume!F148/Volume!D148)</f>
        <v>0.3310344827586207</v>
      </c>
      <c r="J148" s="176">
        <v>0.18518518518518517</v>
      </c>
      <c r="K148" s="170">
        <f t="shared" si="5"/>
        <v>0.7875862068965518</v>
      </c>
      <c r="L148" s="60"/>
      <c r="M148" s="6"/>
      <c r="N148" s="59"/>
      <c r="O148" s="3"/>
      <c r="P148" s="3"/>
      <c r="Q148" s="3"/>
      <c r="R148" s="3"/>
      <c r="S148" s="3"/>
      <c r="T148" s="3"/>
      <c r="U148" s="61"/>
      <c r="V148" s="3"/>
      <c r="W148" s="3"/>
      <c r="X148" s="3"/>
      <c r="Y148" s="3"/>
      <c r="Z148" s="3"/>
      <c r="AA148" s="2"/>
    </row>
    <row r="149" spans="1:29" s="58" customFormat="1" ht="15">
      <c r="A149" s="177" t="s">
        <v>231</v>
      </c>
      <c r="B149" s="188">
        <f>'Open Int.'!E149</f>
        <v>1854</v>
      </c>
      <c r="C149" s="189">
        <f>'Open Int.'!F149</f>
        <v>206</v>
      </c>
      <c r="D149" s="190">
        <f>'Open Int.'!H149</f>
        <v>0</v>
      </c>
      <c r="E149" s="329">
        <f>'Open Int.'!I149</f>
        <v>0</v>
      </c>
      <c r="F149" s="191">
        <f>IF('Open Int.'!E149=0,0,'Open Int.'!H149/'Open Int.'!E149)</f>
        <v>0</v>
      </c>
      <c r="G149" s="155">
        <v>0</v>
      </c>
      <c r="H149" s="170">
        <f t="shared" si="4"/>
        <v>0</v>
      </c>
      <c r="I149" s="185">
        <f>IF(Volume!D149=0,0,Volume!F149/Volume!D149)</f>
        <v>0</v>
      </c>
      <c r="J149" s="176">
        <v>0</v>
      </c>
      <c r="K149" s="170">
        <f t="shared" si="5"/>
        <v>0</v>
      </c>
      <c r="L149" s="60"/>
      <c r="M149" s="6"/>
      <c r="N149" s="59"/>
      <c r="O149" s="3"/>
      <c r="P149" s="3"/>
      <c r="Q149" s="3"/>
      <c r="R149" s="3"/>
      <c r="S149" s="3"/>
      <c r="T149" s="3"/>
      <c r="U149" s="61"/>
      <c r="V149" s="3"/>
      <c r="W149" s="3"/>
      <c r="X149" s="3"/>
      <c r="Y149" s="3"/>
      <c r="Z149" s="3"/>
      <c r="AA149" s="2"/>
      <c r="AB149" s="78"/>
      <c r="AC149" s="77"/>
    </row>
    <row r="150" spans="1:27" s="7" customFormat="1" ht="15">
      <c r="A150" s="177" t="s">
        <v>300</v>
      </c>
      <c r="B150" s="188">
        <f>'Open Int.'!E150</f>
        <v>92400</v>
      </c>
      <c r="C150" s="189">
        <f>'Open Int.'!F150</f>
        <v>15400</v>
      </c>
      <c r="D150" s="190">
        <f>'Open Int.'!H150</f>
        <v>0</v>
      </c>
      <c r="E150" s="329">
        <f>'Open Int.'!I150</f>
        <v>0</v>
      </c>
      <c r="F150" s="191">
        <f>IF('Open Int.'!E150=0,0,'Open Int.'!H150/'Open Int.'!E150)</f>
        <v>0</v>
      </c>
      <c r="G150" s="155">
        <v>0</v>
      </c>
      <c r="H150" s="170">
        <f t="shared" si="4"/>
        <v>0</v>
      </c>
      <c r="I150" s="185">
        <f>IF(Volume!D150=0,0,Volume!F150/Volume!D150)</f>
        <v>0</v>
      </c>
      <c r="J150" s="176">
        <v>0</v>
      </c>
      <c r="K150" s="170">
        <f t="shared" si="5"/>
        <v>0</v>
      </c>
      <c r="L150" s="60"/>
      <c r="M150" s="6"/>
      <c r="N150" s="59"/>
      <c r="O150" s="3"/>
      <c r="P150" s="3"/>
      <c r="Q150" s="3"/>
      <c r="R150" s="3"/>
      <c r="S150" s="3"/>
      <c r="T150" s="3"/>
      <c r="U150" s="61"/>
      <c r="V150" s="3"/>
      <c r="W150" s="3"/>
      <c r="X150" s="3"/>
      <c r="Y150" s="3"/>
      <c r="Z150" s="3"/>
      <c r="AA150" s="2"/>
    </row>
    <row r="151" spans="1:27" s="7" customFormat="1" ht="15">
      <c r="A151" s="177" t="s">
        <v>301</v>
      </c>
      <c r="B151" s="188">
        <f>'Open Int.'!E151</f>
        <v>23502050</v>
      </c>
      <c r="C151" s="189">
        <f>'Open Int.'!F151</f>
        <v>1703350</v>
      </c>
      <c r="D151" s="190">
        <f>'Open Int.'!H151</f>
        <v>5068250</v>
      </c>
      <c r="E151" s="329">
        <f>'Open Int.'!I151</f>
        <v>261250</v>
      </c>
      <c r="F151" s="191">
        <f>IF('Open Int.'!E151=0,0,'Open Int.'!H151/'Open Int.'!E151)</f>
        <v>0.21565140062249888</v>
      </c>
      <c r="G151" s="155">
        <v>0.22051773729626079</v>
      </c>
      <c r="H151" s="170">
        <f t="shared" si="4"/>
        <v>-0.02206777891623334</v>
      </c>
      <c r="I151" s="185">
        <f>IF(Volume!D151=0,0,Volume!F151/Volume!D151)</f>
        <v>0.1882202304737516</v>
      </c>
      <c r="J151" s="176">
        <v>0.13225255972696245</v>
      </c>
      <c r="K151" s="170">
        <f t="shared" si="5"/>
        <v>0.4231878071950767</v>
      </c>
      <c r="L151" s="60"/>
      <c r="M151" s="6"/>
      <c r="N151" s="59"/>
      <c r="O151" s="3"/>
      <c r="P151" s="3"/>
      <c r="Q151" s="3"/>
      <c r="R151" s="3"/>
      <c r="S151" s="3"/>
      <c r="T151" s="3"/>
      <c r="U151" s="61"/>
      <c r="V151" s="3"/>
      <c r="W151" s="3"/>
      <c r="X151" s="3"/>
      <c r="Y151" s="3"/>
      <c r="Z151" s="3"/>
      <c r="AA151" s="2"/>
    </row>
    <row r="152" spans="1:27" s="7" customFormat="1" ht="15">
      <c r="A152" s="177" t="s">
        <v>173</v>
      </c>
      <c r="B152" s="188">
        <f>'Open Int.'!E152</f>
        <v>649000</v>
      </c>
      <c r="C152" s="189">
        <f>'Open Int.'!F152</f>
        <v>17700</v>
      </c>
      <c r="D152" s="190">
        <f>'Open Int.'!H152</f>
        <v>41300</v>
      </c>
      <c r="E152" s="329">
        <f>'Open Int.'!I152</f>
        <v>0</v>
      </c>
      <c r="F152" s="191">
        <f>IF('Open Int.'!E152=0,0,'Open Int.'!H152/'Open Int.'!E152)</f>
        <v>0.06363636363636363</v>
      </c>
      <c r="G152" s="155">
        <v>0.06542056074766354</v>
      </c>
      <c r="H152" s="170">
        <f t="shared" si="4"/>
        <v>-0.027272727272727275</v>
      </c>
      <c r="I152" s="185">
        <f>IF(Volume!D152=0,0,Volume!F152/Volume!D152)</f>
        <v>0</v>
      </c>
      <c r="J152" s="176">
        <v>0.03571428571428571</v>
      </c>
      <c r="K152" s="170">
        <f t="shared" si="5"/>
        <v>-1</v>
      </c>
      <c r="L152" s="60"/>
      <c r="M152" s="6"/>
      <c r="N152" s="59"/>
      <c r="O152" s="3"/>
      <c r="P152" s="3"/>
      <c r="Q152" s="3"/>
      <c r="R152" s="3"/>
      <c r="S152" s="3"/>
      <c r="T152" s="3"/>
      <c r="U152" s="61"/>
      <c r="V152" s="3"/>
      <c r="W152" s="3"/>
      <c r="X152" s="3"/>
      <c r="Y152" s="3"/>
      <c r="Z152" s="3"/>
      <c r="AA152" s="2"/>
    </row>
    <row r="153" spans="1:29" s="58" customFormat="1" ht="15">
      <c r="A153" s="177" t="s">
        <v>302</v>
      </c>
      <c r="B153" s="188">
        <f>'Open Int.'!E153</f>
        <v>0</v>
      </c>
      <c r="C153" s="189">
        <f>'Open Int.'!F153</f>
        <v>0</v>
      </c>
      <c r="D153" s="190">
        <f>'Open Int.'!H153</f>
        <v>0</v>
      </c>
      <c r="E153" s="329">
        <f>'Open Int.'!I153</f>
        <v>0</v>
      </c>
      <c r="F153" s="191">
        <f>IF('Open Int.'!E153=0,0,'Open Int.'!H153/'Open Int.'!E153)</f>
        <v>0</v>
      </c>
      <c r="G153" s="155">
        <v>0</v>
      </c>
      <c r="H153" s="170">
        <f t="shared" si="4"/>
        <v>0</v>
      </c>
      <c r="I153" s="185">
        <f>IF(Volume!D153=0,0,Volume!F153/Volume!D153)</f>
        <v>0</v>
      </c>
      <c r="J153" s="176">
        <v>0</v>
      </c>
      <c r="K153" s="170">
        <f t="shared" si="5"/>
        <v>0</v>
      </c>
      <c r="L153" s="60"/>
      <c r="M153" s="6"/>
      <c r="N153" s="59"/>
      <c r="O153" s="3"/>
      <c r="P153" s="3"/>
      <c r="Q153" s="3"/>
      <c r="R153" s="3"/>
      <c r="S153" s="3"/>
      <c r="T153" s="3"/>
      <c r="U153" s="61"/>
      <c r="V153" s="3"/>
      <c r="W153" s="3"/>
      <c r="X153" s="3"/>
      <c r="Y153" s="3"/>
      <c r="Z153" s="3"/>
      <c r="AA153" s="2"/>
      <c r="AB153" s="78"/>
      <c r="AC153" s="77"/>
    </row>
    <row r="154" spans="1:29" s="58" customFormat="1" ht="15">
      <c r="A154" s="177" t="s">
        <v>82</v>
      </c>
      <c r="B154" s="188">
        <f>'Open Int.'!E154</f>
        <v>102900</v>
      </c>
      <c r="C154" s="189">
        <f>'Open Int.'!F154</f>
        <v>16800</v>
      </c>
      <c r="D154" s="190">
        <f>'Open Int.'!H154</f>
        <v>4200</v>
      </c>
      <c r="E154" s="329">
        <f>'Open Int.'!I154</f>
        <v>0</v>
      </c>
      <c r="F154" s="191">
        <f>IF('Open Int.'!E154=0,0,'Open Int.'!H154/'Open Int.'!E154)</f>
        <v>0.04081632653061224</v>
      </c>
      <c r="G154" s="155">
        <v>0.04878048780487805</v>
      </c>
      <c r="H154" s="170">
        <f t="shared" si="4"/>
        <v>-0.16326530612244908</v>
      </c>
      <c r="I154" s="185">
        <f>IF(Volume!D154=0,0,Volume!F154/Volume!D154)</f>
        <v>0</v>
      </c>
      <c r="J154" s="176">
        <v>0.3333333333333333</v>
      </c>
      <c r="K154" s="170">
        <f t="shared" si="5"/>
        <v>-1</v>
      </c>
      <c r="L154" s="60"/>
      <c r="M154" s="6"/>
      <c r="N154" s="59"/>
      <c r="O154" s="3"/>
      <c r="P154" s="3"/>
      <c r="Q154" s="3"/>
      <c r="R154" s="3"/>
      <c r="S154" s="3"/>
      <c r="T154" s="3"/>
      <c r="U154" s="61"/>
      <c r="V154" s="3"/>
      <c r="W154" s="3"/>
      <c r="X154" s="3"/>
      <c r="Y154" s="3"/>
      <c r="Z154" s="3"/>
      <c r="AA154" s="2"/>
      <c r="AB154" s="78"/>
      <c r="AC154" s="77"/>
    </row>
    <row r="155" spans="1:27" s="7" customFormat="1" ht="15">
      <c r="A155" s="177" t="s">
        <v>153</v>
      </c>
      <c r="B155" s="188">
        <f>'Open Int.'!E155</f>
        <v>8100</v>
      </c>
      <c r="C155" s="189">
        <f>'Open Int.'!F155</f>
        <v>0</v>
      </c>
      <c r="D155" s="190">
        <f>'Open Int.'!H155</f>
        <v>450</v>
      </c>
      <c r="E155" s="329">
        <f>'Open Int.'!I155</f>
        <v>0</v>
      </c>
      <c r="F155" s="191">
        <f>IF('Open Int.'!E155=0,0,'Open Int.'!H155/'Open Int.'!E155)</f>
        <v>0.05555555555555555</v>
      </c>
      <c r="G155" s="155">
        <v>0.05555555555555555</v>
      </c>
      <c r="H155" s="170">
        <f t="shared" si="4"/>
        <v>0</v>
      </c>
      <c r="I155" s="185">
        <f>IF(Volume!D155=0,0,Volume!F155/Volume!D155)</f>
        <v>0</v>
      </c>
      <c r="J155" s="176">
        <v>0</v>
      </c>
      <c r="K155" s="170">
        <f t="shared" si="5"/>
        <v>0</v>
      </c>
      <c r="L155" s="60"/>
      <c r="M155" s="6"/>
      <c r="N155" s="59"/>
      <c r="O155" s="3"/>
      <c r="P155" s="3"/>
      <c r="Q155" s="3"/>
      <c r="R155" s="3"/>
      <c r="S155" s="3"/>
      <c r="T155" s="3"/>
      <c r="U155" s="61"/>
      <c r="V155" s="3"/>
      <c r="W155" s="3"/>
      <c r="X155" s="3"/>
      <c r="Y155" s="3"/>
      <c r="Z155" s="3"/>
      <c r="AA155" s="2"/>
    </row>
    <row r="156" spans="1:29" s="58" customFormat="1" ht="15">
      <c r="A156" s="177" t="s">
        <v>154</v>
      </c>
      <c r="B156" s="188">
        <f>'Open Int.'!E156</f>
        <v>310500</v>
      </c>
      <c r="C156" s="189">
        <f>'Open Int.'!F156</f>
        <v>20700</v>
      </c>
      <c r="D156" s="190">
        <f>'Open Int.'!H156</f>
        <v>6900</v>
      </c>
      <c r="E156" s="329">
        <f>'Open Int.'!I156</f>
        <v>0</v>
      </c>
      <c r="F156" s="191">
        <f>IF('Open Int.'!E156=0,0,'Open Int.'!H156/'Open Int.'!E156)</f>
        <v>0.022222222222222223</v>
      </c>
      <c r="G156" s="155">
        <v>0.023809523809523808</v>
      </c>
      <c r="H156" s="170">
        <f t="shared" si="4"/>
        <v>-0.06666666666666658</v>
      </c>
      <c r="I156" s="185">
        <f>IF(Volume!D156=0,0,Volume!F156/Volume!D156)</f>
        <v>0</v>
      </c>
      <c r="J156" s="176">
        <v>0</v>
      </c>
      <c r="K156" s="170">
        <f t="shared" si="5"/>
        <v>0</v>
      </c>
      <c r="L156" s="60"/>
      <c r="M156" s="6"/>
      <c r="N156" s="59"/>
      <c r="O156" s="3"/>
      <c r="P156" s="3"/>
      <c r="Q156" s="3"/>
      <c r="R156" s="3"/>
      <c r="S156" s="3"/>
      <c r="T156" s="3"/>
      <c r="U156" s="61"/>
      <c r="V156" s="3"/>
      <c r="W156" s="3"/>
      <c r="X156" s="3"/>
      <c r="Y156" s="3"/>
      <c r="Z156" s="3"/>
      <c r="AA156" s="2"/>
      <c r="AB156" s="78"/>
      <c r="AC156" s="77"/>
    </row>
    <row r="157" spans="1:29" s="58" customFormat="1" ht="15">
      <c r="A157" s="177" t="s">
        <v>303</v>
      </c>
      <c r="B157" s="188">
        <f>'Open Int.'!E157</f>
        <v>172800</v>
      </c>
      <c r="C157" s="189">
        <f>'Open Int.'!F157</f>
        <v>32400</v>
      </c>
      <c r="D157" s="190">
        <f>'Open Int.'!H157</f>
        <v>0</v>
      </c>
      <c r="E157" s="329">
        <f>'Open Int.'!I157</f>
        <v>0</v>
      </c>
      <c r="F157" s="191">
        <f>IF('Open Int.'!E157=0,0,'Open Int.'!H157/'Open Int.'!E157)</f>
        <v>0</v>
      </c>
      <c r="G157" s="155">
        <v>0</v>
      </c>
      <c r="H157" s="170">
        <f t="shared" si="4"/>
        <v>0</v>
      </c>
      <c r="I157" s="185">
        <f>IF(Volume!D157=0,0,Volume!F157/Volume!D157)</f>
        <v>0</v>
      </c>
      <c r="J157" s="176">
        <v>0</v>
      </c>
      <c r="K157" s="170">
        <f t="shared" si="5"/>
        <v>0</v>
      </c>
      <c r="L157" s="60"/>
      <c r="M157" s="6"/>
      <c r="N157" s="59"/>
      <c r="O157" s="3"/>
      <c r="P157" s="3"/>
      <c r="Q157" s="3"/>
      <c r="R157" s="3"/>
      <c r="S157" s="3"/>
      <c r="T157" s="3"/>
      <c r="U157" s="61"/>
      <c r="V157" s="3"/>
      <c r="W157" s="3"/>
      <c r="X157" s="3"/>
      <c r="Y157" s="3"/>
      <c r="Z157" s="3"/>
      <c r="AA157" s="2"/>
      <c r="AB157" s="78"/>
      <c r="AC157" s="77"/>
    </row>
    <row r="158" spans="1:27" s="7" customFormat="1" ht="15">
      <c r="A158" s="177" t="s">
        <v>155</v>
      </c>
      <c r="B158" s="188">
        <f>'Open Int.'!E158</f>
        <v>11025</v>
      </c>
      <c r="C158" s="189">
        <f>'Open Int.'!F158</f>
        <v>1050</v>
      </c>
      <c r="D158" s="190">
        <f>'Open Int.'!H158</f>
        <v>0</v>
      </c>
      <c r="E158" s="329">
        <f>'Open Int.'!I158</f>
        <v>0</v>
      </c>
      <c r="F158" s="191">
        <f>IF('Open Int.'!E158=0,0,'Open Int.'!H158/'Open Int.'!E158)</f>
        <v>0</v>
      </c>
      <c r="G158" s="155">
        <v>0</v>
      </c>
      <c r="H158" s="170">
        <f t="shared" si="4"/>
        <v>0</v>
      </c>
      <c r="I158" s="185">
        <f>IF(Volume!D158=0,0,Volume!F158/Volume!D158)</f>
        <v>0</v>
      </c>
      <c r="J158" s="176">
        <v>0</v>
      </c>
      <c r="K158" s="170">
        <f t="shared" si="5"/>
        <v>0</v>
      </c>
      <c r="L158" s="60"/>
      <c r="M158" s="6"/>
      <c r="N158" s="59"/>
      <c r="O158" s="3"/>
      <c r="P158" s="3"/>
      <c r="Q158" s="3"/>
      <c r="R158" s="3"/>
      <c r="S158" s="3"/>
      <c r="T158" s="3"/>
      <c r="U158" s="61"/>
      <c r="V158" s="3"/>
      <c r="W158" s="3"/>
      <c r="X158" s="3"/>
      <c r="Y158" s="3"/>
      <c r="Z158" s="3"/>
      <c r="AA158" s="2"/>
    </row>
    <row r="159" spans="1:29" s="58" customFormat="1" ht="15">
      <c r="A159" s="177" t="s">
        <v>38</v>
      </c>
      <c r="B159" s="188">
        <f>'Open Int.'!E159</f>
        <v>48600</v>
      </c>
      <c r="C159" s="189">
        <f>'Open Int.'!F159</f>
        <v>3000</v>
      </c>
      <c r="D159" s="190">
        <f>'Open Int.'!H159</f>
        <v>10800</v>
      </c>
      <c r="E159" s="329">
        <f>'Open Int.'!I159</f>
        <v>0</v>
      </c>
      <c r="F159" s="191">
        <f>IF('Open Int.'!E159=0,0,'Open Int.'!H159/'Open Int.'!E159)</f>
        <v>0.2222222222222222</v>
      </c>
      <c r="G159" s="155">
        <v>0.23684210526315788</v>
      </c>
      <c r="H159" s="170">
        <f t="shared" si="4"/>
        <v>-0.06172839506172839</v>
      </c>
      <c r="I159" s="185">
        <f>IF(Volume!D159=0,0,Volume!F159/Volume!D159)</f>
        <v>0.17391304347826086</v>
      </c>
      <c r="J159" s="176">
        <v>0.5714285714285714</v>
      </c>
      <c r="K159" s="170">
        <f t="shared" si="5"/>
        <v>-0.6956521739130435</v>
      </c>
      <c r="L159" s="60"/>
      <c r="M159" s="6"/>
      <c r="N159" s="59"/>
      <c r="O159" s="3"/>
      <c r="P159" s="3"/>
      <c r="Q159" s="3"/>
      <c r="R159" s="3"/>
      <c r="S159" s="3"/>
      <c r="T159" s="3"/>
      <c r="U159" s="61"/>
      <c r="V159" s="3"/>
      <c r="W159" s="3"/>
      <c r="X159" s="3"/>
      <c r="Y159" s="3"/>
      <c r="Z159" s="3"/>
      <c r="AA159" s="2"/>
      <c r="AB159" s="78"/>
      <c r="AC159" s="77"/>
    </row>
    <row r="160" spans="1:29" s="58" customFormat="1" ht="15">
      <c r="A160" s="177" t="s">
        <v>156</v>
      </c>
      <c r="B160" s="188">
        <f>'Open Int.'!E160</f>
        <v>2400</v>
      </c>
      <c r="C160" s="189">
        <f>'Open Int.'!F160</f>
        <v>0</v>
      </c>
      <c r="D160" s="190">
        <f>'Open Int.'!H160</f>
        <v>0</v>
      </c>
      <c r="E160" s="329">
        <f>'Open Int.'!I160</f>
        <v>0</v>
      </c>
      <c r="F160" s="191">
        <f>IF('Open Int.'!E160=0,0,'Open Int.'!H160/'Open Int.'!E160)</f>
        <v>0</v>
      </c>
      <c r="G160" s="155">
        <v>0</v>
      </c>
      <c r="H160" s="170">
        <f t="shared" si="4"/>
        <v>0</v>
      </c>
      <c r="I160" s="185">
        <f>IF(Volume!D160=0,0,Volume!F160/Volume!D160)</f>
        <v>0</v>
      </c>
      <c r="J160" s="176">
        <v>0</v>
      </c>
      <c r="K160" s="170">
        <f t="shared" si="5"/>
        <v>0</v>
      </c>
      <c r="L160" s="60"/>
      <c r="M160" s="6"/>
      <c r="N160" s="59"/>
      <c r="O160" s="3"/>
      <c r="P160" s="3"/>
      <c r="Q160" s="3"/>
      <c r="R160" s="3"/>
      <c r="S160" s="3"/>
      <c r="T160" s="3"/>
      <c r="U160" s="61"/>
      <c r="V160" s="3"/>
      <c r="W160" s="3"/>
      <c r="X160" s="3"/>
      <c r="Y160" s="3"/>
      <c r="Z160" s="3"/>
      <c r="AA160" s="2"/>
      <c r="AB160" s="78"/>
      <c r="AC160" s="77"/>
    </row>
    <row r="161" spans="1:29" s="58" customFormat="1" ht="15">
      <c r="A161" s="177" t="s">
        <v>395</v>
      </c>
      <c r="B161" s="188">
        <f>'Open Int.'!E161</f>
        <v>700</v>
      </c>
      <c r="C161" s="189">
        <f>'Open Int.'!F161</f>
        <v>0</v>
      </c>
      <c r="D161" s="190">
        <f>'Open Int.'!H161</f>
        <v>2100</v>
      </c>
      <c r="E161" s="329">
        <f>'Open Int.'!I161</f>
        <v>0</v>
      </c>
      <c r="F161" s="191">
        <f>IF('Open Int.'!E161=0,0,'Open Int.'!H161/'Open Int.'!E161)</f>
        <v>3</v>
      </c>
      <c r="G161" s="155">
        <v>3</v>
      </c>
      <c r="H161" s="170">
        <f t="shared" si="4"/>
        <v>0</v>
      </c>
      <c r="I161" s="185">
        <f>IF(Volume!D161=0,0,Volume!F161/Volume!D161)</f>
        <v>0</v>
      </c>
      <c r="J161" s="176">
        <v>0</v>
      </c>
      <c r="K161" s="170">
        <f t="shared" si="5"/>
        <v>0</v>
      </c>
      <c r="L161" s="60"/>
      <c r="M161" s="6"/>
      <c r="N161" s="59"/>
      <c r="O161" s="3"/>
      <c r="P161" s="3"/>
      <c r="Q161" s="3"/>
      <c r="R161" s="3"/>
      <c r="S161" s="3"/>
      <c r="T161" s="3"/>
      <c r="U161" s="61"/>
      <c r="V161" s="3"/>
      <c r="W161" s="3"/>
      <c r="X161" s="3"/>
      <c r="Y161" s="3"/>
      <c r="Z161" s="3"/>
      <c r="AA161" s="2"/>
      <c r="AB161" s="78"/>
      <c r="AC161" s="77"/>
    </row>
    <row r="162" spans="1:28" s="2" customFormat="1" ht="15" customHeight="1" hidden="1">
      <c r="A162" s="72"/>
      <c r="B162" s="140">
        <f>SUM(B4:B161)</f>
        <v>139615949</v>
      </c>
      <c r="C162" s="141">
        <f>SUM(C4:C161)</f>
        <v>9914960</v>
      </c>
      <c r="D162" s="142"/>
      <c r="E162" s="143"/>
      <c r="F162" s="60"/>
      <c r="G162" s="6"/>
      <c r="H162" s="59"/>
      <c r="I162" s="6"/>
      <c r="J162" s="6"/>
      <c r="K162" s="59"/>
      <c r="L162" s="60"/>
      <c r="M162" s="6"/>
      <c r="N162" s="59"/>
      <c r="O162" s="3"/>
      <c r="P162" s="3"/>
      <c r="Q162" s="3"/>
      <c r="R162" s="3"/>
      <c r="S162" s="3"/>
      <c r="T162" s="3"/>
      <c r="U162" s="61"/>
      <c r="V162" s="3"/>
      <c r="W162" s="3"/>
      <c r="X162" s="3"/>
      <c r="Y162" s="3"/>
      <c r="Z162" s="3"/>
      <c r="AB162" s="75"/>
    </row>
    <row r="163" spans="2:28" s="2" customFormat="1" ht="15" customHeight="1">
      <c r="B163" s="5"/>
      <c r="C163" s="5"/>
      <c r="D163" s="143"/>
      <c r="E163" s="143"/>
      <c r="F163" s="60"/>
      <c r="G163" s="6"/>
      <c r="H163" s="59"/>
      <c r="I163" s="6"/>
      <c r="J163" s="6"/>
      <c r="K163" s="59"/>
      <c r="L163" s="60"/>
      <c r="M163" s="6"/>
      <c r="N163" s="59"/>
      <c r="O163" s="3"/>
      <c r="P163" s="3"/>
      <c r="Q163" s="3"/>
      <c r="R163" s="3"/>
      <c r="S163" s="3"/>
      <c r="T163" s="3"/>
      <c r="U163" s="61"/>
      <c r="V163" s="3"/>
      <c r="W163" s="3"/>
      <c r="X163" s="3"/>
      <c r="Y163" s="3"/>
      <c r="Z163" s="3"/>
      <c r="AB163" s="1"/>
    </row>
    <row r="164" spans="1:5" ht="12.75">
      <c r="A164" s="2"/>
      <c r="B164" s="5"/>
      <c r="C164" s="5"/>
      <c r="D164" s="143"/>
      <c r="E164" s="143"/>
    </row>
    <row r="165" spans="1:5" ht="12.75">
      <c r="A165" s="137"/>
      <c r="B165" s="144"/>
      <c r="C165" s="145"/>
      <c r="D165" s="146"/>
      <c r="E165" s="146"/>
    </row>
    <row r="166" spans="1:5" ht="12.75">
      <c r="A166" s="138"/>
      <c r="B166" s="147"/>
      <c r="C166" s="148"/>
      <c r="D166" s="148"/>
      <c r="E166" s="148"/>
    </row>
    <row r="167" spans="1:5" ht="12.75">
      <c r="A167" s="139"/>
      <c r="B167" s="149"/>
      <c r="C167" s="150"/>
      <c r="D167" s="151"/>
      <c r="E167" s="151"/>
    </row>
    <row r="168" spans="1:5" ht="12.75">
      <c r="A168" s="137"/>
      <c r="B168" s="149"/>
      <c r="C168" s="150"/>
      <c r="D168" s="151"/>
      <c r="E168" s="151"/>
    </row>
    <row r="169" spans="1:5" ht="12.75">
      <c r="A169" s="139"/>
      <c r="B169" s="149"/>
      <c r="C169" s="150"/>
      <c r="D169" s="151"/>
      <c r="E169" s="151"/>
    </row>
    <row r="170" spans="1:5" ht="12.75">
      <c r="A170" s="137"/>
      <c r="B170" s="149"/>
      <c r="C170" s="150"/>
      <c r="D170" s="151"/>
      <c r="E170" s="151"/>
    </row>
    <row r="171" spans="1:5" ht="12.75">
      <c r="A171" s="4"/>
      <c r="B171" s="152"/>
      <c r="C171" s="152"/>
      <c r="D171" s="153"/>
      <c r="E171" s="153"/>
    </row>
    <row r="172" spans="1:5" ht="12.75">
      <c r="A172" s="4"/>
      <c r="B172" s="152"/>
      <c r="C172" s="152"/>
      <c r="D172" s="153"/>
      <c r="E172" s="153"/>
    </row>
    <row r="173" spans="1:5" ht="12.75">
      <c r="A173" s="4"/>
      <c r="B173" s="152"/>
      <c r="C173" s="152"/>
      <c r="D173" s="153"/>
      <c r="E173" s="153"/>
    </row>
    <row r="204" ht="12.75">
      <c r="B204" s="122"/>
    </row>
  </sheetData>
  <mergeCells count="4">
    <mergeCell ref="F2:H2"/>
    <mergeCell ref="I2:K2"/>
    <mergeCell ref="B2:E2"/>
    <mergeCell ref="A1:K1"/>
  </mergeCells>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L161"/>
  <sheetViews>
    <sheetView workbookViewId="0" topLeftCell="A1">
      <selection activeCell="D246" sqref="D246"/>
    </sheetView>
  </sheetViews>
  <sheetFormatPr defaultColWidth="9.140625" defaultRowHeight="12.75"/>
  <cols>
    <col min="1" max="1" width="14.57421875" style="70" customWidth="1"/>
    <col min="2" max="2" width="13.00390625" style="70" customWidth="1"/>
    <col min="3" max="3" width="11.7109375" style="70" customWidth="1"/>
    <col min="4" max="4" width="9.140625" style="70" customWidth="1"/>
    <col min="5" max="5" width="10.421875" style="70" customWidth="1"/>
    <col min="6" max="6" width="11.7109375" style="70" customWidth="1"/>
    <col min="7" max="7" width="10.28125" style="70" customWidth="1"/>
    <col min="8" max="16384" width="9.140625" style="70" customWidth="1"/>
  </cols>
  <sheetData>
    <row r="1" spans="1:7" s="133" customFormat="1" ht="19.5" customHeight="1" thickBot="1">
      <c r="A1" s="418" t="s">
        <v>126</v>
      </c>
      <c r="B1" s="419"/>
      <c r="C1" s="419"/>
      <c r="D1" s="419"/>
      <c r="E1" s="419"/>
      <c r="F1" s="419"/>
      <c r="G1" s="419"/>
    </row>
    <row r="2" spans="1:7" s="69" customFormat="1" ht="14.25" thickBot="1">
      <c r="A2" s="134" t="s">
        <v>113</v>
      </c>
      <c r="B2" s="33" t="s">
        <v>99</v>
      </c>
      <c r="C2" s="268" t="s">
        <v>123</v>
      </c>
      <c r="D2" s="99" t="s">
        <v>124</v>
      </c>
      <c r="E2" s="130" t="s">
        <v>119</v>
      </c>
      <c r="F2" s="333" t="s">
        <v>190</v>
      </c>
      <c r="G2" s="334" t="s">
        <v>70</v>
      </c>
    </row>
    <row r="3" spans="1:7" s="69" customFormat="1" ht="13.5">
      <c r="A3" s="101" t="s">
        <v>182</v>
      </c>
      <c r="B3" s="270">
        <f>Volume!J4</f>
        <v>5638.55</v>
      </c>
      <c r="C3" s="269">
        <v>5667.4</v>
      </c>
      <c r="D3" s="263">
        <f>C3-B3</f>
        <v>28.849999999999454</v>
      </c>
      <c r="E3" s="332">
        <f>D3/B3</f>
        <v>0.005116563655549645</v>
      </c>
      <c r="F3" s="263">
        <v>21.600000000000364</v>
      </c>
      <c r="G3" s="160">
        <f aca="true" t="shared" si="0" ref="G3:G68">D3-F3</f>
        <v>7.2499999999990905</v>
      </c>
    </row>
    <row r="4" spans="1:7" s="69" customFormat="1" ht="13.5">
      <c r="A4" s="193" t="s">
        <v>74</v>
      </c>
      <c r="B4" s="272">
        <f>Volume!J5</f>
        <v>5257.55</v>
      </c>
      <c r="C4" s="2">
        <v>5297.2</v>
      </c>
      <c r="D4" s="264">
        <f aca="true" t="shared" si="1" ref="D4:D65">C4-B4</f>
        <v>39.649999999999636</v>
      </c>
      <c r="E4" s="331">
        <f aca="true" t="shared" si="2" ref="E4:E65">D4/B4</f>
        <v>0.00754153550608166</v>
      </c>
      <c r="F4" s="264">
        <v>16</v>
      </c>
      <c r="G4" s="159">
        <f t="shared" si="0"/>
        <v>23.649999999999636</v>
      </c>
    </row>
    <row r="5" spans="1:7" s="69" customFormat="1" ht="13.5">
      <c r="A5" s="193" t="s">
        <v>9</v>
      </c>
      <c r="B5" s="272">
        <f>Volume!J6</f>
        <v>4079.3</v>
      </c>
      <c r="C5" s="2">
        <v>4093.35</v>
      </c>
      <c r="D5" s="264">
        <f t="shared" si="1"/>
        <v>14.049999999999727</v>
      </c>
      <c r="E5" s="331">
        <f t="shared" si="2"/>
        <v>0.0034442183707988445</v>
      </c>
      <c r="F5" s="264">
        <v>-10.699999999999818</v>
      </c>
      <c r="G5" s="159">
        <f t="shared" si="0"/>
        <v>24.749999999999545</v>
      </c>
    </row>
    <row r="6" spans="1:7" s="69" customFormat="1" ht="13.5">
      <c r="A6" s="193" t="s">
        <v>279</v>
      </c>
      <c r="B6" s="272">
        <f>Volume!J7</f>
        <v>2408</v>
      </c>
      <c r="C6" s="70">
        <v>2432.95</v>
      </c>
      <c r="D6" s="264">
        <f t="shared" si="1"/>
        <v>24.949999999999818</v>
      </c>
      <c r="E6" s="331">
        <f t="shared" si="2"/>
        <v>0.010361295681063048</v>
      </c>
      <c r="F6" s="264">
        <v>20.15000000000009</v>
      </c>
      <c r="G6" s="159">
        <f t="shared" si="0"/>
        <v>4.799999999999727</v>
      </c>
    </row>
    <row r="7" spans="1:10" s="69" customFormat="1" ht="13.5">
      <c r="A7" s="193" t="s">
        <v>134</v>
      </c>
      <c r="B7" s="272">
        <f>Volume!J8</f>
        <v>4182.35</v>
      </c>
      <c r="C7" s="70">
        <v>4184.2</v>
      </c>
      <c r="D7" s="264">
        <f t="shared" si="1"/>
        <v>1.8499999999994543</v>
      </c>
      <c r="E7" s="331">
        <f t="shared" si="2"/>
        <v>0.00044233505086840034</v>
      </c>
      <c r="F7" s="264">
        <v>-37.75</v>
      </c>
      <c r="G7" s="159">
        <f t="shared" si="0"/>
        <v>39.599999999999454</v>
      </c>
      <c r="H7" s="135"/>
      <c r="I7" s="136"/>
      <c r="J7" s="78"/>
    </row>
    <row r="8" spans="1:7" s="69" customFormat="1" ht="13.5">
      <c r="A8" s="193" t="s">
        <v>0</v>
      </c>
      <c r="B8" s="272">
        <f>Volume!J9</f>
        <v>874.5</v>
      </c>
      <c r="C8" s="70">
        <v>873.2</v>
      </c>
      <c r="D8" s="264">
        <f t="shared" si="1"/>
        <v>-1.2999999999999545</v>
      </c>
      <c r="E8" s="331">
        <f t="shared" si="2"/>
        <v>-0.0014865637507146421</v>
      </c>
      <c r="F8" s="264">
        <v>-9.25</v>
      </c>
      <c r="G8" s="159">
        <f t="shared" si="0"/>
        <v>7.9500000000000455</v>
      </c>
    </row>
    <row r="9" spans="1:8" s="25" customFormat="1" ht="13.5">
      <c r="A9" s="193" t="s">
        <v>135</v>
      </c>
      <c r="B9" s="272">
        <f>Volume!J10</f>
        <v>76.45</v>
      </c>
      <c r="C9" s="70">
        <v>77.1</v>
      </c>
      <c r="D9" s="264">
        <f t="shared" si="1"/>
        <v>0.6499999999999915</v>
      </c>
      <c r="E9" s="331">
        <f t="shared" si="2"/>
        <v>0.008502289077828535</v>
      </c>
      <c r="F9" s="264">
        <v>0.20000000000000284</v>
      </c>
      <c r="G9" s="159">
        <f t="shared" si="0"/>
        <v>0.44999999999998863</v>
      </c>
      <c r="H9" s="69"/>
    </row>
    <row r="10" spans="1:7" s="69" customFormat="1" ht="13.5">
      <c r="A10" s="193" t="s">
        <v>174</v>
      </c>
      <c r="B10" s="272">
        <f>Volume!J11</f>
        <v>64.85</v>
      </c>
      <c r="C10" s="70">
        <v>65.25</v>
      </c>
      <c r="D10" s="264">
        <f t="shared" si="1"/>
        <v>0.4000000000000057</v>
      </c>
      <c r="E10" s="331">
        <f t="shared" si="2"/>
        <v>0.006168080185042494</v>
      </c>
      <c r="F10" s="264">
        <v>0.3499999999999943</v>
      </c>
      <c r="G10" s="159">
        <f t="shared" si="0"/>
        <v>0.05000000000001137</v>
      </c>
    </row>
    <row r="11" spans="1:7" s="69" customFormat="1" ht="13.5">
      <c r="A11" s="193" t="s">
        <v>280</v>
      </c>
      <c r="B11" s="272">
        <f>Volume!J12</f>
        <v>385</v>
      </c>
      <c r="C11" s="70">
        <v>386.45</v>
      </c>
      <c r="D11" s="264">
        <f t="shared" si="1"/>
        <v>1.4499999999999886</v>
      </c>
      <c r="E11" s="331">
        <f t="shared" si="2"/>
        <v>0.0037662337662337365</v>
      </c>
      <c r="F11" s="264">
        <v>-2.6499999999999773</v>
      </c>
      <c r="G11" s="159">
        <f t="shared" si="0"/>
        <v>4.099999999999966</v>
      </c>
    </row>
    <row r="12" spans="1:7" s="69" customFormat="1" ht="13.5">
      <c r="A12" s="193" t="s">
        <v>75</v>
      </c>
      <c r="B12" s="272">
        <f>Volume!J13</f>
        <v>82.1</v>
      </c>
      <c r="C12" s="70">
        <v>83.05</v>
      </c>
      <c r="D12" s="264">
        <f t="shared" si="1"/>
        <v>0.9500000000000028</v>
      </c>
      <c r="E12" s="331">
        <f t="shared" si="2"/>
        <v>0.011571254567600523</v>
      </c>
      <c r="F12" s="264">
        <v>0.3499999999999943</v>
      </c>
      <c r="G12" s="159">
        <f t="shared" si="0"/>
        <v>0.6000000000000085</v>
      </c>
    </row>
    <row r="13" spans="1:7" s="69" customFormat="1" ht="13.5">
      <c r="A13" s="193" t="s">
        <v>88</v>
      </c>
      <c r="B13" s="272">
        <f>Volume!J14</f>
        <v>45.1</v>
      </c>
      <c r="C13" s="70">
        <v>45.45</v>
      </c>
      <c r="D13" s="264">
        <f t="shared" si="1"/>
        <v>0.3500000000000014</v>
      </c>
      <c r="E13" s="331">
        <f t="shared" si="2"/>
        <v>0.007760532150776085</v>
      </c>
      <c r="F13" s="264">
        <v>0.14999999999999858</v>
      </c>
      <c r="G13" s="159">
        <f t="shared" si="0"/>
        <v>0.20000000000000284</v>
      </c>
    </row>
    <row r="14" spans="1:7" s="69" customFormat="1" ht="13.5">
      <c r="A14" s="193" t="s">
        <v>136</v>
      </c>
      <c r="B14" s="272">
        <f>Volume!J15</f>
        <v>37.45</v>
      </c>
      <c r="C14" s="70">
        <v>37.8</v>
      </c>
      <c r="D14" s="264">
        <f t="shared" si="1"/>
        <v>0.3499999999999943</v>
      </c>
      <c r="E14" s="331">
        <f t="shared" si="2"/>
        <v>0.009345794392523211</v>
      </c>
      <c r="F14" s="264">
        <v>0.25</v>
      </c>
      <c r="G14" s="159">
        <f t="shared" si="0"/>
        <v>0.09999999999999432</v>
      </c>
    </row>
    <row r="15" spans="1:7" s="69" customFormat="1" ht="13.5">
      <c r="A15" s="193" t="s">
        <v>157</v>
      </c>
      <c r="B15" s="272">
        <f>Volume!J16</f>
        <v>680.3</v>
      </c>
      <c r="C15" s="70">
        <v>683.85</v>
      </c>
      <c r="D15" s="264">
        <f t="shared" si="1"/>
        <v>3.550000000000068</v>
      </c>
      <c r="E15" s="331">
        <f t="shared" si="2"/>
        <v>0.005218286050272039</v>
      </c>
      <c r="F15" s="264">
        <v>2.550000000000068</v>
      </c>
      <c r="G15" s="159">
        <f t="shared" si="0"/>
        <v>1</v>
      </c>
    </row>
    <row r="16" spans="1:7" s="69" customFormat="1" ht="13.5">
      <c r="A16" s="193" t="s">
        <v>193</v>
      </c>
      <c r="B16" s="272">
        <f>Volume!J17</f>
        <v>2564.2</v>
      </c>
      <c r="C16" s="70">
        <v>2586.55</v>
      </c>
      <c r="D16" s="264">
        <f t="shared" si="1"/>
        <v>22.350000000000364</v>
      </c>
      <c r="E16" s="331">
        <f t="shared" si="2"/>
        <v>0.00871616878558629</v>
      </c>
      <c r="F16" s="264">
        <v>16.100000000000364</v>
      </c>
      <c r="G16" s="159">
        <f t="shared" si="0"/>
        <v>6.25</v>
      </c>
    </row>
    <row r="17" spans="1:7" s="69" customFormat="1" ht="13.5">
      <c r="A17" s="193" t="s">
        <v>281</v>
      </c>
      <c r="B17" s="272">
        <f>Volume!J18</f>
        <v>160.85</v>
      </c>
      <c r="C17" s="70">
        <v>162.2</v>
      </c>
      <c r="D17" s="264">
        <f t="shared" si="1"/>
        <v>1.3499999999999943</v>
      </c>
      <c r="E17" s="331">
        <f t="shared" si="2"/>
        <v>0.008392912651538666</v>
      </c>
      <c r="F17" s="264">
        <v>1.5999999999999943</v>
      </c>
      <c r="G17" s="159">
        <f t="shared" si="0"/>
        <v>-0.25</v>
      </c>
    </row>
    <row r="18" spans="1:7" s="14" customFormat="1" ht="13.5">
      <c r="A18" s="193" t="s">
        <v>282</v>
      </c>
      <c r="B18" s="272">
        <f>Volume!J19</f>
        <v>63.25</v>
      </c>
      <c r="C18" s="70">
        <v>63.65</v>
      </c>
      <c r="D18" s="264">
        <f t="shared" si="1"/>
        <v>0.3999999999999986</v>
      </c>
      <c r="E18" s="331">
        <f t="shared" si="2"/>
        <v>0.006324110671936736</v>
      </c>
      <c r="F18" s="264">
        <v>-0.10000000000000142</v>
      </c>
      <c r="G18" s="159">
        <f t="shared" si="0"/>
        <v>0.5</v>
      </c>
    </row>
    <row r="19" spans="1:7" s="14" customFormat="1" ht="13.5">
      <c r="A19" s="193" t="s">
        <v>76</v>
      </c>
      <c r="B19" s="272">
        <f>Volume!J20</f>
        <v>243.6</v>
      </c>
      <c r="C19" s="70">
        <v>245.35</v>
      </c>
      <c r="D19" s="264">
        <f t="shared" si="1"/>
        <v>1.75</v>
      </c>
      <c r="E19" s="331">
        <f t="shared" si="2"/>
        <v>0.007183908045977011</v>
      </c>
      <c r="F19" s="264">
        <v>1.700000000000017</v>
      </c>
      <c r="G19" s="159">
        <f t="shared" si="0"/>
        <v>0.04999999999998295</v>
      </c>
    </row>
    <row r="20" spans="1:7" s="69" customFormat="1" ht="13.5">
      <c r="A20" s="193" t="s">
        <v>77</v>
      </c>
      <c r="B20" s="272">
        <f>Volume!J21</f>
        <v>194.05</v>
      </c>
      <c r="C20" s="70">
        <v>195.9</v>
      </c>
      <c r="D20" s="264">
        <f t="shared" si="1"/>
        <v>1.8499999999999943</v>
      </c>
      <c r="E20" s="331">
        <f t="shared" si="2"/>
        <v>0.009533625354290101</v>
      </c>
      <c r="F20" s="264">
        <v>1.3000000000000114</v>
      </c>
      <c r="G20" s="159">
        <f t="shared" si="0"/>
        <v>0.549999999999983</v>
      </c>
    </row>
    <row r="21" spans="1:7" s="69" customFormat="1" ht="13.5">
      <c r="A21" s="193" t="s">
        <v>283</v>
      </c>
      <c r="B21" s="272">
        <f>Volume!J22</f>
        <v>161</v>
      </c>
      <c r="C21" s="70">
        <v>162.55</v>
      </c>
      <c r="D21" s="264">
        <f t="shared" si="1"/>
        <v>1.5500000000000114</v>
      </c>
      <c r="E21" s="331">
        <f t="shared" si="2"/>
        <v>0.009627329192546654</v>
      </c>
      <c r="F21" s="264">
        <v>1.0999999999999943</v>
      </c>
      <c r="G21" s="159">
        <f t="shared" si="0"/>
        <v>0.45000000000001705</v>
      </c>
    </row>
    <row r="22" spans="1:7" s="69" customFormat="1" ht="13.5">
      <c r="A22" s="193" t="s">
        <v>34</v>
      </c>
      <c r="B22" s="272">
        <f>Volume!J23</f>
        <v>1654.4</v>
      </c>
      <c r="C22" s="70">
        <v>1667.6</v>
      </c>
      <c r="D22" s="264">
        <f t="shared" si="1"/>
        <v>13.199999999999818</v>
      </c>
      <c r="E22" s="331">
        <f t="shared" si="2"/>
        <v>0.00797872340425521</v>
      </c>
      <c r="F22" s="264">
        <v>13.45</v>
      </c>
      <c r="G22" s="159">
        <f t="shared" si="0"/>
        <v>-0.2500000000001812</v>
      </c>
    </row>
    <row r="23" spans="1:7" s="69" customFormat="1" ht="13.5">
      <c r="A23" s="193" t="s">
        <v>284</v>
      </c>
      <c r="B23" s="272">
        <f>Volume!J24</f>
        <v>963.4</v>
      </c>
      <c r="C23" s="70">
        <v>971.9</v>
      </c>
      <c r="D23" s="264">
        <f t="shared" si="1"/>
        <v>8.5</v>
      </c>
      <c r="E23" s="331">
        <f t="shared" si="2"/>
        <v>0.008822918829146773</v>
      </c>
      <c r="F23" s="264">
        <v>5.150000000000091</v>
      </c>
      <c r="G23" s="159">
        <f t="shared" si="0"/>
        <v>3.349999999999909</v>
      </c>
    </row>
    <row r="24" spans="1:7" s="69" customFormat="1" ht="13.5">
      <c r="A24" s="193" t="s">
        <v>137</v>
      </c>
      <c r="B24" s="272">
        <f>Volume!J25</f>
        <v>342.85</v>
      </c>
      <c r="C24" s="70">
        <v>346.05</v>
      </c>
      <c r="D24" s="264">
        <f t="shared" si="1"/>
        <v>3.1999999999999886</v>
      </c>
      <c r="E24" s="331">
        <f t="shared" si="2"/>
        <v>0.009333527781828754</v>
      </c>
      <c r="F24" s="264">
        <v>0.8999999999999773</v>
      </c>
      <c r="G24" s="159">
        <f t="shared" si="0"/>
        <v>2.3000000000000114</v>
      </c>
    </row>
    <row r="25" spans="1:7" s="69" customFormat="1" ht="13.5">
      <c r="A25" s="193" t="s">
        <v>232</v>
      </c>
      <c r="B25" s="272">
        <f>Volume!J26</f>
        <v>825.6</v>
      </c>
      <c r="C25" s="70">
        <v>824.45</v>
      </c>
      <c r="D25" s="264">
        <f t="shared" si="1"/>
        <v>-1.1499999999999773</v>
      </c>
      <c r="E25" s="331">
        <f t="shared" si="2"/>
        <v>-0.0013929263565891196</v>
      </c>
      <c r="F25" s="264">
        <v>-4.100000000000023</v>
      </c>
      <c r="G25" s="159">
        <f t="shared" si="0"/>
        <v>2.9500000000000455</v>
      </c>
    </row>
    <row r="26" spans="1:7" s="69" customFormat="1" ht="13.5">
      <c r="A26" s="193" t="s">
        <v>1</v>
      </c>
      <c r="B26" s="272">
        <f>Volume!J27</f>
        <v>2449.1</v>
      </c>
      <c r="C26" s="70">
        <v>2463.05</v>
      </c>
      <c r="D26" s="264">
        <f t="shared" si="1"/>
        <v>13.950000000000273</v>
      </c>
      <c r="E26" s="331">
        <f t="shared" si="2"/>
        <v>0.005695969948144328</v>
      </c>
      <c r="F26" s="264">
        <v>6.700000000000273</v>
      </c>
      <c r="G26" s="159">
        <f t="shared" si="0"/>
        <v>7.25</v>
      </c>
    </row>
    <row r="27" spans="1:7" s="69" customFormat="1" ht="13.5">
      <c r="A27" s="193" t="s">
        <v>158</v>
      </c>
      <c r="B27" s="272">
        <f>Volume!J28</f>
        <v>114.65</v>
      </c>
      <c r="C27" s="70">
        <v>115.5</v>
      </c>
      <c r="D27" s="264">
        <f t="shared" si="1"/>
        <v>0.8499999999999943</v>
      </c>
      <c r="E27" s="331">
        <f t="shared" si="2"/>
        <v>0.007413868294810242</v>
      </c>
      <c r="F27" s="264">
        <v>0</v>
      </c>
      <c r="G27" s="159">
        <f t="shared" si="0"/>
        <v>0.8499999999999943</v>
      </c>
    </row>
    <row r="28" spans="1:7" s="69" customFormat="1" ht="13.5">
      <c r="A28" s="193" t="s">
        <v>285</v>
      </c>
      <c r="B28" s="272">
        <f>Volume!J29</f>
        <v>560.65</v>
      </c>
      <c r="C28" s="70">
        <v>568.75</v>
      </c>
      <c r="D28" s="264">
        <f t="shared" si="1"/>
        <v>8.100000000000023</v>
      </c>
      <c r="E28" s="331">
        <f t="shared" si="2"/>
        <v>0.014447516275751401</v>
      </c>
      <c r="F28" s="264">
        <v>2.1499999999999773</v>
      </c>
      <c r="G28" s="159">
        <f t="shared" si="0"/>
        <v>5.9500000000000455</v>
      </c>
    </row>
    <row r="29" spans="1:7" s="69" customFormat="1" ht="13.5">
      <c r="A29" s="193" t="s">
        <v>159</v>
      </c>
      <c r="B29" s="272">
        <f>Volume!J30</f>
        <v>49.65</v>
      </c>
      <c r="C29" s="70">
        <v>50.1</v>
      </c>
      <c r="D29" s="264">
        <f t="shared" si="1"/>
        <v>0.45000000000000284</v>
      </c>
      <c r="E29" s="331">
        <f t="shared" si="2"/>
        <v>0.009063444108761387</v>
      </c>
      <c r="F29" s="264">
        <v>0.3500000000000014</v>
      </c>
      <c r="G29" s="159">
        <f t="shared" si="0"/>
        <v>0.10000000000000142</v>
      </c>
    </row>
    <row r="30" spans="1:7" s="69" customFormat="1" ht="13.5">
      <c r="A30" s="193" t="s">
        <v>2</v>
      </c>
      <c r="B30" s="272">
        <f>Volume!J31</f>
        <v>350.55</v>
      </c>
      <c r="C30" s="70">
        <v>351.35</v>
      </c>
      <c r="D30" s="264">
        <f t="shared" si="1"/>
        <v>0.8000000000000114</v>
      </c>
      <c r="E30" s="331">
        <f t="shared" si="2"/>
        <v>0.0022821280844387715</v>
      </c>
      <c r="F30" s="264">
        <v>1.25</v>
      </c>
      <c r="G30" s="159">
        <f t="shared" si="0"/>
        <v>-0.44999999999998863</v>
      </c>
    </row>
    <row r="31" spans="1:7" s="69" customFormat="1" ht="13.5">
      <c r="A31" s="193" t="s">
        <v>391</v>
      </c>
      <c r="B31" s="272">
        <f>Volume!J32</f>
        <v>128.55</v>
      </c>
      <c r="C31" s="70">
        <v>129.85</v>
      </c>
      <c r="D31" s="264">
        <f t="shared" si="1"/>
        <v>1.299999999999983</v>
      </c>
      <c r="E31" s="331">
        <f t="shared" si="2"/>
        <v>0.010112796577207178</v>
      </c>
      <c r="F31" s="264">
        <v>0.5500000000000114</v>
      </c>
      <c r="G31" s="159">
        <f t="shared" si="0"/>
        <v>0.7499999999999716</v>
      </c>
    </row>
    <row r="32" spans="1:7" s="69" customFormat="1" ht="13.5">
      <c r="A32" s="193" t="s">
        <v>78</v>
      </c>
      <c r="B32" s="272">
        <f>Volume!J33</f>
        <v>221.5</v>
      </c>
      <c r="C32" s="70">
        <v>223.45</v>
      </c>
      <c r="D32" s="264">
        <f t="shared" si="1"/>
        <v>1.9499999999999886</v>
      </c>
      <c r="E32" s="331">
        <f t="shared" si="2"/>
        <v>0.008803611738148934</v>
      </c>
      <c r="F32" s="264">
        <v>1.5999999999999943</v>
      </c>
      <c r="G32" s="159">
        <f t="shared" si="0"/>
        <v>0.3499999999999943</v>
      </c>
    </row>
    <row r="33" spans="1:7" s="69" customFormat="1" ht="13.5">
      <c r="A33" s="193" t="s">
        <v>138</v>
      </c>
      <c r="B33" s="272">
        <f>Volume!J34</f>
        <v>584.6</v>
      </c>
      <c r="C33" s="70">
        <v>589.25</v>
      </c>
      <c r="D33" s="264">
        <f t="shared" si="1"/>
        <v>4.649999999999977</v>
      </c>
      <c r="E33" s="331">
        <f t="shared" si="2"/>
        <v>0.007954156688333864</v>
      </c>
      <c r="F33" s="264">
        <v>3.1000000000000227</v>
      </c>
      <c r="G33" s="159">
        <f t="shared" si="0"/>
        <v>1.5499999999999545</v>
      </c>
    </row>
    <row r="34" spans="1:7" s="69" customFormat="1" ht="13.5">
      <c r="A34" s="193" t="s">
        <v>160</v>
      </c>
      <c r="B34" s="272">
        <f>Volume!J35</f>
        <v>360.6</v>
      </c>
      <c r="C34" s="70">
        <v>362.7</v>
      </c>
      <c r="D34" s="264">
        <f t="shared" si="1"/>
        <v>2.099999999999966</v>
      </c>
      <c r="E34" s="331">
        <f t="shared" si="2"/>
        <v>0.005823627287853482</v>
      </c>
      <c r="F34" s="264">
        <v>1.3000000000000114</v>
      </c>
      <c r="G34" s="159">
        <f t="shared" si="0"/>
        <v>0.7999999999999545</v>
      </c>
    </row>
    <row r="35" spans="1:7" s="69" customFormat="1" ht="13.5">
      <c r="A35" s="193" t="s">
        <v>161</v>
      </c>
      <c r="B35" s="272">
        <f>Volume!J36</f>
        <v>34.4</v>
      </c>
      <c r="C35" s="70">
        <v>34.7</v>
      </c>
      <c r="D35" s="264">
        <f t="shared" si="1"/>
        <v>0.30000000000000426</v>
      </c>
      <c r="E35" s="331">
        <f t="shared" si="2"/>
        <v>0.008720930232558264</v>
      </c>
      <c r="F35" s="264">
        <v>0.15000000000000568</v>
      </c>
      <c r="G35" s="159">
        <f t="shared" si="0"/>
        <v>0.14999999999999858</v>
      </c>
    </row>
    <row r="36" spans="1:7" s="69" customFormat="1" ht="13.5">
      <c r="A36" s="193" t="s">
        <v>392</v>
      </c>
      <c r="B36" s="272">
        <f>Volume!J37</f>
        <v>216.35</v>
      </c>
      <c r="C36" s="70">
        <v>220</v>
      </c>
      <c r="D36" s="264">
        <f t="shared" si="1"/>
        <v>3.6500000000000057</v>
      </c>
      <c r="E36" s="331">
        <f t="shared" si="2"/>
        <v>0.01687081118557895</v>
      </c>
      <c r="F36" s="264">
        <v>-0.5999999999999943</v>
      </c>
      <c r="G36" s="159">
        <f t="shared" si="0"/>
        <v>4.25</v>
      </c>
    </row>
    <row r="37" spans="1:8" s="25" customFormat="1" ht="13.5">
      <c r="A37" s="193" t="s">
        <v>3</v>
      </c>
      <c r="B37" s="272">
        <f>Volume!J38</f>
        <v>207.9</v>
      </c>
      <c r="C37" s="70">
        <v>209.85</v>
      </c>
      <c r="D37" s="264">
        <f t="shared" si="1"/>
        <v>1.9499999999999886</v>
      </c>
      <c r="E37" s="331">
        <f t="shared" si="2"/>
        <v>0.009379509379509324</v>
      </c>
      <c r="F37" s="264">
        <v>1</v>
      </c>
      <c r="G37" s="159">
        <f t="shared" si="0"/>
        <v>0.9499999999999886</v>
      </c>
      <c r="H37" s="69"/>
    </row>
    <row r="38" spans="1:7" s="69" customFormat="1" ht="13.5">
      <c r="A38" s="193" t="s">
        <v>218</v>
      </c>
      <c r="B38" s="272">
        <f>Volume!J39</f>
        <v>373.4</v>
      </c>
      <c r="C38" s="70">
        <v>374.1</v>
      </c>
      <c r="D38" s="264">
        <f t="shared" si="1"/>
        <v>0.7000000000000455</v>
      </c>
      <c r="E38" s="331">
        <f t="shared" si="2"/>
        <v>0.0018746652383504164</v>
      </c>
      <c r="F38" s="264">
        <v>0.5999999999999659</v>
      </c>
      <c r="G38" s="159">
        <f t="shared" si="0"/>
        <v>0.10000000000007958</v>
      </c>
    </row>
    <row r="39" spans="1:7" s="69" customFormat="1" ht="13.5">
      <c r="A39" s="193" t="s">
        <v>162</v>
      </c>
      <c r="B39" s="272">
        <f>Volume!J40</f>
        <v>317.85</v>
      </c>
      <c r="C39" s="70">
        <v>320.35</v>
      </c>
      <c r="D39" s="264">
        <f t="shared" si="1"/>
        <v>2.5</v>
      </c>
      <c r="E39" s="331">
        <f t="shared" si="2"/>
        <v>0.007865345288658171</v>
      </c>
      <c r="F39" s="264">
        <v>2.4499999999999886</v>
      </c>
      <c r="G39" s="159">
        <f t="shared" si="0"/>
        <v>0.05000000000001137</v>
      </c>
    </row>
    <row r="40" spans="1:7" s="69" customFormat="1" ht="13.5">
      <c r="A40" s="193" t="s">
        <v>286</v>
      </c>
      <c r="B40" s="272">
        <f>Volume!J41</f>
        <v>219.75</v>
      </c>
      <c r="C40" s="70">
        <v>221.55</v>
      </c>
      <c r="D40" s="264">
        <f t="shared" si="1"/>
        <v>1.8000000000000114</v>
      </c>
      <c r="E40" s="331">
        <f t="shared" si="2"/>
        <v>0.008191126279863533</v>
      </c>
      <c r="F40" s="264">
        <v>0.15000000000000568</v>
      </c>
      <c r="G40" s="159">
        <f t="shared" si="0"/>
        <v>1.6500000000000057</v>
      </c>
    </row>
    <row r="41" spans="1:7" s="69" customFormat="1" ht="13.5">
      <c r="A41" s="193" t="s">
        <v>183</v>
      </c>
      <c r="B41" s="272">
        <f>Volume!J42</f>
        <v>305.35</v>
      </c>
      <c r="C41" s="70">
        <v>308.25</v>
      </c>
      <c r="D41" s="264">
        <f t="shared" si="1"/>
        <v>2.8999999999999773</v>
      </c>
      <c r="E41" s="331">
        <f t="shared" si="2"/>
        <v>0.009497298182413549</v>
      </c>
      <c r="F41" s="264">
        <v>2.400000000000034</v>
      </c>
      <c r="G41" s="159">
        <f t="shared" si="0"/>
        <v>0.49999999999994316</v>
      </c>
    </row>
    <row r="42" spans="1:7" s="69" customFormat="1" ht="13.5">
      <c r="A42" s="193" t="s">
        <v>219</v>
      </c>
      <c r="B42" s="272">
        <f>Volume!J43</f>
        <v>94.25</v>
      </c>
      <c r="C42" s="70">
        <v>95.1</v>
      </c>
      <c r="D42" s="264">
        <f t="shared" si="1"/>
        <v>0.8499999999999943</v>
      </c>
      <c r="E42" s="331">
        <f t="shared" si="2"/>
        <v>0.009018567639257234</v>
      </c>
      <c r="F42" s="264">
        <v>0.09999999999999432</v>
      </c>
      <c r="G42" s="159">
        <f t="shared" si="0"/>
        <v>0.75</v>
      </c>
    </row>
    <row r="43" spans="1:7" s="69" customFormat="1" ht="13.5">
      <c r="A43" s="193" t="s">
        <v>163</v>
      </c>
      <c r="B43" s="272">
        <f>Volume!J44</f>
        <v>3770.7</v>
      </c>
      <c r="C43" s="70">
        <v>3804.65</v>
      </c>
      <c r="D43" s="264">
        <f t="shared" si="1"/>
        <v>33.95000000000027</v>
      </c>
      <c r="E43" s="331">
        <f t="shared" si="2"/>
        <v>0.00900363327764083</v>
      </c>
      <c r="F43" s="264">
        <v>16.850000000000364</v>
      </c>
      <c r="G43" s="159">
        <f t="shared" si="0"/>
        <v>17.09999999999991</v>
      </c>
    </row>
    <row r="44" spans="1:7" s="69" customFormat="1" ht="13.5">
      <c r="A44" s="193" t="s">
        <v>194</v>
      </c>
      <c r="B44" s="272">
        <f>Volume!J45</f>
        <v>691.55</v>
      </c>
      <c r="C44" s="70">
        <v>695.5</v>
      </c>
      <c r="D44" s="264">
        <f t="shared" si="1"/>
        <v>3.9500000000000455</v>
      </c>
      <c r="E44" s="331">
        <f t="shared" si="2"/>
        <v>0.0057118068107874275</v>
      </c>
      <c r="F44" s="264">
        <v>3.9500000000000455</v>
      </c>
      <c r="G44" s="159">
        <f t="shared" si="0"/>
        <v>0</v>
      </c>
    </row>
    <row r="45" spans="1:7" s="69" customFormat="1" ht="13.5">
      <c r="A45" s="193" t="s">
        <v>220</v>
      </c>
      <c r="B45" s="272">
        <f>Volume!J46</f>
        <v>126.05</v>
      </c>
      <c r="C45" s="70">
        <v>127.05</v>
      </c>
      <c r="D45" s="264">
        <f t="shared" si="1"/>
        <v>1</v>
      </c>
      <c r="E45" s="331">
        <f t="shared" si="2"/>
        <v>0.007933359777865927</v>
      </c>
      <c r="F45" s="264">
        <v>0.5499999999999972</v>
      </c>
      <c r="G45" s="159">
        <f t="shared" si="0"/>
        <v>0.45000000000000284</v>
      </c>
    </row>
    <row r="46" spans="1:7" s="69" customFormat="1" ht="13.5">
      <c r="A46" s="193" t="s">
        <v>164</v>
      </c>
      <c r="B46" s="272">
        <f>Volume!J47</f>
        <v>55.15</v>
      </c>
      <c r="C46" s="70">
        <v>55.5</v>
      </c>
      <c r="D46" s="264">
        <f t="shared" si="1"/>
        <v>0.3500000000000014</v>
      </c>
      <c r="E46" s="331">
        <f t="shared" si="2"/>
        <v>0.006346328195829582</v>
      </c>
      <c r="F46" s="264">
        <v>0.25</v>
      </c>
      <c r="G46" s="159">
        <f t="shared" si="0"/>
        <v>0.10000000000000142</v>
      </c>
    </row>
    <row r="47" spans="1:7" s="69" customFormat="1" ht="13.5">
      <c r="A47" s="193" t="s">
        <v>165</v>
      </c>
      <c r="B47" s="272">
        <f>Volume!J48</f>
        <v>256.9</v>
      </c>
      <c r="C47" s="70">
        <v>258.95</v>
      </c>
      <c r="D47" s="264">
        <f t="shared" si="1"/>
        <v>2.0500000000000114</v>
      </c>
      <c r="E47" s="331">
        <f t="shared" si="2"/>
        <v>0.007979758660957617</v>
      </c>
      <c r="F47" s="264">
        <v>0.8499999999999943</v>
      </c>
      <c r="G47" s="159">
        <f t="shared" si="0"/>
        <v>1.200000000000017</v>
      </c>
    </row>
    <row r="48" spans="1:7" s="69" customFormat="1" ht="13.5">
      <c r="A48" s="193" t="s">
        <v>89</v>
      </c>
      <c r="B48" s="272">
        <f>Volume!J49</f>
        <v>281.2</v>
      </c>
      <c r="C48" s="70">
        <v>281.7</v>
      </c>
      <c r="D48" s="264">
        <f t="shared" si="1"/>
        <v>0.5</v>
      </c>
      <c r="E48" s="331">
        <f t="shared" si="2"/>
        <v>0.0017780938833570413</v>
      </c>
      <c r="F48" s="264">
        <v>-1.650000000000034</v>
      </c>
      <c r="G48" s="159">
        <f t="shared" si="0"/>
        <v>2.150000000000034</v>
      </c>
    </row>
    <row r="49" spans="1:7" s="69" customFormat="1" ht="13.5">
      <c r="A49" s="193" t="s">
        <v>287</v>
      </c>
      <c r="B49" s="272">
        <f>Volume!J50</f>
        <v>180.25</v>
      </c>
      <c r="C49" s="70">
        <v>181.55</v>
      </c>
      <c r="D49" s="264">
        <f t="shared" si="1"/>
        <v>1.3000000000000114</v>
      </c>
      <c r="E49" s="331">
        <f t="shared" si="2"/>
        <v>0.0072122052704577605</v>
      </c>
      <c r="F49" s="264">
        <v>1.25</v>
      </c>
      <c r="G49" s="159">
        <f t="shared" si="0"/>
        <v>0.05000000000001137</v>
      </c>
    </row>
    <row r="50" spans="1:7" s="69" customFormat="1" ht="13.5">
      <c r="A50" s="193" t="s">
        <v>271</v>
      </c>
      <c r="B50" s="272">
        <f>Volume!J51</f>
        <v>257</v>
      </c>
      <c r="C50" s="70">
        <v>259.5</v>
      </c>
      <c r="D50" s="264">
        <f t="shared" si="1"/>
        <v>2.5</v>
      </c>
      <c r="E50" s="331">
        <f t="shared" si="2"/>
        <v>0.009727626459143969</v>
      </c>
      <c r="F50" s="264">
        <v>1</v>
      </c>
      <c r="G50" s="159">
        <f t="shared" si="0"/>
        <v>1.5</v>
      </c>
    </row>
    <row r="51" spans="1:7" s="69" customFormat="1" ht="13.5">
      <c r="A51" s="193" t="s">
        <v>221</v>
      </c>
      <c r="B51" s="272">
        <f>Volume!J52</f>
        <v>1184.05</v>
      </c>
      <c r="C51" s="70">
        <v>1168.35</v>
      </c>
      <c r="D51" s="264">
        <f t="shared" si="1"/>
        <v>-15.700000000000045</v>
      </c>
      <c r="E51" s="331">
        <f t="shared" si="2"/>
        <v>-0.013259575186858701</v>
      </c>
      <c r="F51" s="264">
        <v>-9.549999999999955</v>
      </c>
      <c r="G51" s="159">
        <f t="shared" si="0"/>
        <v>-6.150000000000091</v>
      </c>
    </row>
    <row r="52" spans="1:7" s="69" customFormat="1" ht="13.5">
      <c r="A52" s="193" t="s">
        <v>233</v>
      </c>
      <c r="B52" s="272">
        <f>Volume!J53</f>
        <v>436.7</v>
      </c>
      <c r="C52" s="70">
        <v>440.4</v>
      </c>
      <c r="D52" s="264">
        <f t="shared" si="1"/>
        <v>3.6999999999999886</v>
      </c>
      <c r="E52" s="331">
        <f t="shared" si="2"/>
        <v>0.008472635676665877</v>
      </c>
      <c r="F52" s="264">
        <v>2.0500000000000114</v>
      </c>
      <c r="G52" s="159">
        <f t="shared" si="0"/>
        <v>1.6499999999999773</v>
      </c>
    </row>
    <row r="53" spans="1:7" s="69" customFormat="1" ht="13.5">
      <c r="A53" s="193" t="s">
        <v>166</v>
      </c>
      <c r="B53" s="272">
        <f>Volume!J54</f>
        <v>102.25</v>
      </c>
      <c r="C53" s="70">
        <v>102.95</v>
      </c>
      <c r="D53" s="264">
        <f t="shared" si="1"/>
        <v>0.7000000000000028</v>
      </c>
      <c r="E53" s="331">
        <f t="shared" si="2"/>
        <v>0.006845965770171177</v>
      </c>
      <c r="F53" s="264">
        <v>0.5</v>
      </c>
      <c r="G53" s="159">
        <f t="shared" si="0"/>
        <v>0.20000000000000284</v>
      </c>
    </row>
    <row r="54" spans="1:7" s="69" customFormat="1" ht="13.5">
      <c r="A54" s="193" t="s">
        <v>222</v>
      </c>
      <c r="B54" s="272">
        <f>Volume!J55</f>
        <v>2486.75</v>
      </c>
      <c r="C54" s="70">
        <v>2489.45</v>
      </c>
      <c r="D54" s="264">
        <f t="shared" si="1"/>
        <v>2.699999999999818</v>
      </c>
      <c r="E54" s="331">
        <f t="shared" si="2"/>
        <v>0.0010857544988437994</v>
      </c>
      <c r="F54" s="264">
        <v>-2.849999999999909</v>
      </c>
      <c r="G54" s="159">
        <f t="shared" si="0"/>
        <v>5.549999999999727</v>
      </c>
    </row>
    <row r="55" spans="1:7" s="69" customFormat="1" ht="13.5">
      <c r="A55" s="193" t="s">
        <v>288</v>
      </c>
      <c r="B55" s="272">
        <f>Volume!J56</f>
        <v>178.2</v>
      </c>
      <c r="C55" s="70">
        <v>179.3</v>
      </c>
      <c r="D55" s="264">
        <f t="shared" si="1"/>
        <v>1.1000000000000227</v>
      </c>
      <c r="E55" s="331">
        <f t="shared" si="2"/>
        <v>0.0061728395061729675</v>
      </c>
      <c r="F55" s="264">
        <v>1.200000000000017</v>
      </c>
      <c r="G55" s="159">
        <f t="shared" si="0"/>
        <v>-0.09999999999999432</v>
      </c>
    </row>
    <row r="56" spans="1:7" s="69" customFormat="1" ht="13.5">
      <c r="A56" s="193" t="s">
        <v>289</v>
      </c>
      <c r="B56" s="272">
        <f>Volume!J57</f>
        <v>139.45</v>
      </c>
      <c r="C56" s="70">
        <v>140.8</v>
      </c>
      <c r="D56" s="264">
        <f t="shared" si="1"/>
        <v>1.3500000000000227</v>
      </c>
      <c r="E56" s="331">
        <f t="shared" si="2"/>
        <v>0.009680889207601455</v>
      </c>
      <c r="F56" s="264">
        <v>0.8000000000000114</v>
      </c>
      <c r="G56" s="159">
        <f t="shared" si="0"/>
        <v>0.5500000000000114</v>
      </c>
    </row>
    <row r="57" spans="1:7" s="69" customFormat="1" ht="13.5">
      <c r="A57" s="193" t="s">
        <v>195</v>
      </c>
      <c r="B57" s="272">
        <f>Volume!J58</f>
        <v>121.15</v>
      </c>
      <c r="C57" s="70">
        <v>121.3</v>
      </c>
      <c r="D57" s="264">
        <f t="shared" si="1"/>
        <v>0.14999999999999147</v>
      </c>
      <c r="E57" s="331">
        <f t="shared" si="2"/>
        <v>0.001238134543953706</v>
      </c>
      <c r="F57" s="264">
        <v>-0.09999999999999432</v>
      </c>
      <c r="G57" s="159">
        <f t="shared" si="0"/>
        <v>0.2499999999999858</v>
      </c>
    </row>
    <row r="58" spans="1:8" s="25" customFormat="1" ht="13.5">
      <c r="A58" s="193" t="s">
        <v>290</v>
      </c>
      <c r="B58" s="272">
        <f>Volume!J59</f>
        <v>95.2</v>
      </c>
      <c r="C58" s="70">
        <v>95.2</v>
      </c>
      <c r="D58" s="264">
        <f t="shared" si="1"/>
        <v>0</v>
      </c>
      <c r="E58" s="331">
        <f t="shared" si="2"/>
        <v>0</v>
      </c>
      <c r="F58" s="264">
        <v>0</v>
      </c>
      <c r="G58" s="159">
        <f t="shared" si="0"/>
        <v>0</v>
      </c>
      <c r="H58" s="69"/>
    </row>
    <row r="59" spans="1:7" s="69" customFormat="1" ht="13.5">
      <c r="A59" s="193" t="s">
        <v>197</v>
      </c>
      <c r="B59" s="272">
        <f>Volume!J60</f>
        <v>326.65</v>
      </c>
      <c r="C59" s="70">
        <v>329.1</v>
      </c>
      <c r="D59" s="264">
        <f t="shared" si="1"/>
        <v>2.4500000000000455</v>
      </c>
      <c r="E59" s="331">
        <f t="shared" si="2"/>
        <v>0.007500382672585476</v>
      </c>
      <c r="F59" s="264">
        <v>-1</v>
      </c>
      <c r="G59" s="159">
        <f t="shared" si="0"/>
        <v>3.4500000000000455</v>
      </c>
    </row>
    <row r="60" spans="1:8" s="25" customFormat="1" ht="13.5">
      <c r="A60" s="193" t="s">
        <v>4</v>
      </c>
      <c r="B60" s="272">
        <f>Volume!J61</f>
        <v>1591.75</v>
      </c>
      <c r="C60" s="70">
        <v>1602.95</v>
      </c>
      <c r="D60" s="264">
        <f t="shared" si="1"/>
        <v>11.200000000000045</v>
      </c>
      <c r="E60" s="331">
        <f t="shared" si="2"/>
        <v>0.007036280822993589</v>
      </c>
      <c r="F60" s="264">
        <v>7.050000000000182</v>
      </c>
      <c r="G60" s="159">
        <f t="shared" si="0"/>
        <v>4.149999999999864</v>
      </c>
      <c r="H60" s="69"/>
    </row>
    <row r="61" spans="1:7" s="69" customFormat="1" ht="13.5">
      <c r="A61" s="193" t="s">
        <v>79</v>
      </c>
      <c r="B61" s="272">
        <f>Volume!J62</f>
        <v>994.7</v>
      </c>
      <c r="C61" s="70">
        <v>993.95</v>
      </c>
      <c r="D61" s="264">
        <f t="shared" si="1"/>
        <v>-0.75</v>
      </c>
      <c r="E61" s="331">
        <f t="shared" si="2"/>
        <v>-0.0007539961797526892</v>
      </c>
      <c r="F61" s="264">
        <v>-4.199999999999932</v>
      </c>
      <c r="G61" s="159">
        <f t="shared" si="0"/>
        <v>3.449999999999932</v>
      </c>
    </row>
    <row r="62" spans="1:7" s="69" customFormat="1" ht="13.5">
      <c r="A62" s="193" t="s">
        <v>196</v>
      </c>
      <c r="B62" s="272">
        <f>Volume!J63</f>
        <v>700.15</v>
      </c>
      <c r="C62" s="70">
        <v>682.1</v>
      </c>
      <c r="D62" s="264">
        <f t="shared" si="1"/>
        <v>-18.049999999999955</v>
      </c>
      <c r="E62" s="331">
        <f t="shared" si="2"/>
        <v>-0.02578018995929437</v>
      </c>
      <c r="F62" s="264">
        <v>-14.95</v>
      </c>
      <c r="G62" s="159">
        <f t="shared" si="0"/>
        <v>-3.0999999999999552</v>
      </c>
    </row>
    <row r="63" spans="1:7" s="69" customFormat="1" ht="13.5">
      <c r="A63" s="193" t="s">
        <v>5</v>
      </c>
      <c r="B63" s="272">
        <f>Volume!J64</f>
        <v>144.75</v>
      </c>
      <c r="C63" s="70">
        <v>145.4</v>
      </c>
      <c r="D63" s="264">
        <f t="shared" si="1"/>
        <v>0.6500000000000057</v>
      </c>
      <c r="E63" s="331">
        <f t="shared" si="2"/>
        <v>0.004490500863557898</v>
      </c>
      <c r="F63" s="264">
        <v>0.799999999999983</v>
      </c>
      <c r="G63" s="159">
        <f t="shared" si="0"/>
        <v>-0.14999999999997726</v>
      </c>
    </row>
    <row r="64" spans="1:7" s="69" customFormat="1" ht="13.5">
      <c r="A64" s="193" t="s">
        <v>198</v>
      </c>
      <c r="B64" s="272">
        <f>Volume!J65</f>
        <v>191.1</v>
      </c>
      <c r="C64" s="70">
        <v>192.6</v>
      </c>
      <c r="D64" s="264">
        <f t="shared" si="1"/>
        <v>1.5</v>
      </c>
      <c r="E64" s="331">
        <f t="shared" si="2"/>
        <v>0.007849293563579277</v>
      </c>
      <c r="F64" s="264">
        <v>0.19999999999998863</v>
      </c>
      <c r="G64" s="159">
        <f t="shared" si="0"/>
        <v>1.3000000000000114</v>
      </c>
    </row>
    <row r="65" spans="1:7" s="69" customFormat="1" ht="13.5">
      <c r="A65" s="193" t="s">
        <v>199</v>
      </c>
      <c r="B65" s="272">
        <f>Volume!J66</f>
        <v>286.1</v>
      </c>
      <c r="C65" s="70">
        <v>287.6</v>
      </c>
      <c r="D65" s="264">
        <f t="shared" si="1"/>
        <v>1.5</v>
      </c>
      <c r="E65" s="331">
        <f t="shared" si="2"/>
        <v>0.005242922055225445</v>
      </c>
      <c r="F65" s="264">
        <v>1.650000000000034</v>
      </c>
      <c r="G65" s="159">
        <f t="shared" si="0"/>
        <v>-0.1500000000000341</v>
      </c>
    </row>
    <row r="66" spans="1:7" s="69" customFormat="1" ht="13.5">
      <c r="A66" s="193" t="s">
        <v>405</v>
      </c>
      <c r="B66" s="272">
        <f>Volume!J67</f>
        <v>598.95</v>
      </c>
      <c r="C66" s="70">
        <v>603.75</v>
      </c>
      <c r="D66" s="264">
        <f aca="true" t="shared" si="3" ref="D66:D129">C66-B66</f>
        <v>4.7999999999999545</v>
      </c>
      <c r="E66" s="331">
        <f aca="true" t="shared" si="4" ref="E66:E129">D66/B66</f>
        <v>0.008014024542950086</v>
      </c>
      <c r="F66" s="264">
        <v>4.199999999999932</v>
      </c>
      <c r="G66" s="159">
        <f t="shared" si="0"/>
        <v>0.6000000000000227</v>
      </c>
    </row>
    <row r="67" spans="1:8" s="25" customFormat="1" ht="13.5">
      <c r="A67" s="193" t="s">
        <v>43</v>
      </c>
      <c r="B67" s="272">
        <f>Volume!J68</f>
        <v>2333.7</v>
      </c>
      <c r="C67" s="70">
        <v>2352.75</v>
      </c>
      <c r="D67" s="264">
        <f t="shared" si="3"/>
        <v>19.050000000000182</v>
      </c>
      <c r="E67" s="331">
        <f t="shared" si="4"/>
        <v>0.008163002956678315</v>
      </c>
      <c r="F67" s="264">
        <v>17.800000000000182</v>
      </c>
      <c r="G67" s="159">
        <f t="shared" si="0"/>
        <v>1.25</v>
      </c>
      <c r="H67" s="69"/>
    </row>
    <row r="68" spans="1:7" s="69" customFormat="1" ht="13.5">
      <c r="A68" s="193" t="s">
        <v>200</v>
      </c>
      <c r="B68" s="272">
        <f>Volume!J69</f>
        <v>849.35</v>
      </c>
      <c r="C68" s="70">
        <v>854.45</v>
      </c>
      <c r="D68" s="264">
        <f t="shared" si="3"/>
        <v>5.100000000000023</v>
      </c>
      <c r="E68" s="331">
        <f t="shared" si="4"/>
        <v>0.006004591746629802</v>
      </c>
      <c r="F68" s="264">
        <v>0.9500000000000455</v>
      </c>
      <c r="G68" s="159">
        <f t="shared" si="0"/>
        <v>4.149999999999977</v>
      </c>
    </row>
    <row r="69" spans="1:7" s="69" customFormat="1" ht="13.5">
      <c r="A69" s="193" t="s">
        <v>141</v>
      </c>
      <c r="B69" s="272">
        <f>Volume!J70</f>
        <v>92.15</v>
      </c>
      <c r="C69" s="70">
        <v>93.05</v>
      </c>
      <c r="D69" s="264">
        <f t="shared" si="3"/>
        <v>0.8999999999999915</v>
      </c>
      <c r="E69" s="331">
        <f t="shared" si="4"/>
        <v>0.00976668475311982</v>
      </c>
      <c r="F69" s="264">
        <v>0.8499999999999943</v>
      </c>
      <c r="G69" s="159">
        <f aca="true" t="shared" si="5" ref="G69:G132">D69-F69</f>
        <v>0.04999999999999716</v>
      </c>
    </row>
    <row r="70" spans="1:7" s="69" customFormat="1" ht="13.5">
      <c r="A70" s="193" t="s">
        <v>398</v>
      </c>
      <c r="B70" s="272">
        <f>Volume!J71</f>
        <v>113.55</v>
      </c>
      <c r="C70" s="70">
        <v>114.6</v>
      </c>
      <c r="D70" s="264">
        <f t="shared" si="3"/>
        <v>1.0499999999999972</v>
      </c>
      <c r="E70" s="331">
        <f t="shared" si="4"/>
        <v>0.009247027741083198</v>
      </c>
      <c r="F70" s="264">
        <v>0.5</v>
      </c>
      <c r="G70" s="159">
        <f t="shared" si="5"/>
        <v>0.5499999999999972</v>
      </c>
    </row>
    <row r="71" spans="1:7" s="69" customFormat="1" ht="13.5">
      <c r="A71" s="193" t="s">
        <v>184</v>
      </c>
      <c r="B71" s="272">
        <f>Volume!J72</f>
        <v>101.25</v>
      </c>
      <c r="C71" s="70">
        <v>101.95</v>
      </c>
      <c r="D71" s="264">
        <f t="shared" si="3"/>
        <v>0.7000000000000028</v>
      </c>
      <c r="E71" s="331">
        <f t="shared" si="4"/>
        <v>0.006913580246913608</v>
      </c>
      <c r="F71" s="264">
        <v>0.6500000000000057</v>
      </c>
      <c r="G71" s="159">
        <f t="shared" si="5"/>
        <v>0.04999999999999716</v>
      </c>
    </row>
    <row r="72" spans="1:7" s="69" customFormat="1" ht="13.5">
      <c r="A72" s="193" t="s">
        <v>175</v>
      </c>
      <c r="B72" s="272">
        <f>Volume!J73</f>
        <v>48.1</v>
      </c>
      <c r="C72" s="70">
        <v>48.55</v>
      </c>
      <c r="D72" s="264">
        <f t="shared" si="3"/>
        <v>0.44999999999999574</v>
      </c>
      <c r="E72" s="331">
        <f t="shared" si="4"/>
        <v>0.009355509355509266</v>
      </c>
      <c r="F72" s="264">
        <v>0.14999999999999858</v>
      </c>
      <c r="G72" s="159">
        <f t="shared" si="5"/>
        <v>0.29999999999999716</v>
      </c>
    </row>
    <row r="73" spans="1:7" s="69" customFormat="1" ht="13.5">
      <c r="A73" s="193" t="s">
        <v>142</v>
      </c>
      <c r="B73" s="272">
        <f>Volume!J74</f>
        <v>136.15</v>
      </c>
      <c r="C73" s="70">
        <v>136.95</v>
      </c>
      <c r="D73" s="264">
        <f t="shared" si="3"/>
        <v>0.799999999999983</v>
      </c>
      <c r="E73" s="331">
        <f t="shared" si="4"/>
        <v>0.00587587219977953</v>
      </c>
      <c r="F73" s="264">
        <v>0.75</v>
      </c>
      <c r="G73" s="159">
        <f t="shared" si="5"/>
        <v>0.04999999999998295</v>
      </c>
    </row>
    <row r="74" spans="1:8" s="25" customFormat="1" ht="13.5">
      <c r="A74" s="193" t="s">
        <v>176</v>
      </c>
      <c r="B74" s="272">
        <f>Volume!J75</f>
        <v>184.9</v>
      </c>
      <c r="C74" s="70">
        <v>186.5</v>
      </c>
      <c r="D74" s="264">
        <f t="shared" si="3"/>
        <v>1.5999999999999943</v>
      </c>
      <c r="E74" s="331">
        <f t="shared" si="4"/>
        <v>0.008653326122228201</v>
      </c>
      <c r="F74" s="264">
        <v>0.15000000000000568</v>
      </c>
      <c r="G74" s="159">
        <f t="shared" si="5"/>
        <v>1.4499999999999886</v>
      </c>
      <c r="H74" s="69"/>
    </row>
    <row r="75" spans="1:8" s="25" customFormat="1" ht="13.5">
      <c r="A75" s="193" t="s">
        <v>397</v>
      </c>
      <c r="B75" s="272">
        <f>Volume!J76</f>
        <v>126.1</v>
      </c>
      <c r="C75" s="70">
        <v>127.4</v>
      </c>
      <c r="D75" s="264">
        <f t="shared" si="3"/>
        <v>1.3000000000000114</v>
      </c>
      <c r="E75" s="331">
        <f t="shared" si="4"/>
        <v>0.010309278350515554</v>
      </c>
      <c r="F75" s="264">
        <v>0.29999999999999716</v>
      </c>
      <c r="G75" s="159">
        <f t="shared" si="5"/>
        <v>1.0000000000000142</v>
      </c>
      <c r="H75" s="69"/>
    </row>
    <row r="76" spans="1:7" s="69" customFormat="1" ht="13.5">
      <c r="A76" s="193" t="s">
        <v>167</v>
      </c>
      <c r="B76" s="272">
        <f>Volume!J77</f>
        <v>45.9</v>
      </c>
      <c r="C76" s="70">
        <v>46.3</v>
      </c>
      <c r="D76" s="264">
        <f t="shared" si="3"/>
        <v>0.3999999999999986</v>
      </c>
      <c r="E76" s="331">
        <f t="shared" si="4"/>
        <v>0.008714596949891037</v>
      </c>
      <c r="F76" s="264">
        <v>0</v>
      </c>
      <c r="G76" s="159">
        <f t="shared" si="5"/>
        <v>0.3999999999999986</v>
      </c>
    </row>
    <row r="77" spans="1:7" s="69" customFormat="1" ht="13.5">
      <c r="A77" s="193" t="s">
        <v>201</v>
      </c>
      <c r="B77" s="272">
        <f>Volume!J78</f>
        <v>1980.6</v>
      </c>
      <c r="C77" s="70">
        <v>1994.15</v>
      </c>
      <c r="D77" s="264">
        <f t="shared" si="3"/>
        <v>13.550000000000182</v>
      </c>
      <c r="E77" s="331">
        <f t="shared" si="4"/>
        <v>0.006841361203675746</v>
      </c>
      <c r="F77" s="264">
        <v>10.05</v>
      </c>
      <c r="G77" s="159">
        <f t="shared" si="5"/>
        <v>3.500000000000181</v>
      </c>
    </row>
    <row r="78" spans="1:7" s="69" customFormat="1" ht="13.5">
      <c r="A78" s="193" t="s">
        <v>143</v>
      </c>
      <c r="B78" s="272">
        <f>Volume!J79</f>
        <v>110.75</v>
      </c>
      <c r="C78" s="70">
        <v>112</v>
      </c>
      <c r="D78" s="264">
        <f t="shared" si="3"/>
        <v>1.25</v>
      </c>
      <c r="E78" s="331">
        <f t="shared" si="4"/>
        <v>0.011286681715575621</v>
      </c>
      <c r="F78" s="264">
        <v>0.8500000000000085</v>
      </c>
      <c r="G78" s="159">
        <f t="shared" si="5"/>
        <v>0.3999999999999915</v>
      </c>
    </row>
    <row r="79" spans="1:7" s="69" customFormat="1" ht="13.5">
      <c r="A79" s="193" t="s">
        <v>90</v>
      </c>
      <c r="B79" s="272">
        <f>Volume!J80</f>
        <v>465.75</v>
      </c>
      <c r="C79" s="70">
        <v>467.8</v>
      </c>
      <c r="D79" s="264">
        <f t="shared" si="3"/>
        <v>2.0500000000000114</v>
      </c>
      <c r="E79" s="331">
        <f t="shared" si="4"/>
        <v>0.004401502952227614</v>
      </c>
      <c r="F79" s="264">
        <v>3.5499999999999545</v>
      </c>
      <c r="G79" s="159">
        <f t="shared" si="5"/>
        <v>-1.4999999999999432</v>
      </c>
    </row>
    <row r="80" spans="1:7" s="69" customFormat="1" ht="13.5">
      <c r="A80" s="193" t="s">
        <v>35</v>
      </c>
      <c r="B80" s="272">
        <f>Volume!J81</f>
        <v>317.4</v>
      </c>
      <c r="C80" s="70">
        <v>319.25</v>
      </c>
      <c r="D80" s="264">
        <f t="shared" si="3"/>
        <v>1.8500000000000227</v>
      </c>
      <c r="E80" s="331">
        <f t="shared" si="4"/>
        <v>0.005828607435412801</v>
      </c>
      <c r="F80" s="264">
        <v>-1.8999999999999773</v>
      </c>
      <c r="G80" s="159">
        <f t="shared" si="5"/>
        <v>3.75</v>
      </c>
    </row>
    <row r="81" spans="1:7" s="69" customFormat="1" ht="13.5">
      <c r="A81" s="193" t="s">
        <v>6</v>
      </c>
      <c r="B81" s="272">
        <f>Volume!J82</f>
        <v>160.7</v>
      </c>
      <c r="C81" s="70">
        <v>161.8</v>
      </c>
      <c r="D81" s="264">
        <f t="shared" si="3"/>
        <v>1.1000000000000227</v>
      </c>
      <c r="E81" s="331">
        <f t="shared" si="4"/>
        <v>0.006845052893590683</v>
      </c>
      <c r="F81" s="264">
        <v>-0.05000000000001137</v>
      </c>
      <c r="G81" s="159">
        <f t="shared" si="5"/>
        <v>1.150000000000034</v>
      </c>
    </row>
    <row r="82" spans="1:7" s="69" customFormat="1" ht="13.5">
      <c r="A82" s="193" t="s">
        <v>177</v>
      </c>
      <c r="B82" s="272">
        <f>Volume!J83</f>
        <v>293.95</v>
      </c>
      <c r="C82" s="70">
        <v>296.4</v>
      </c>
      <c r="D82" s="264">
        <f t="shared" si="3"/>
        <v>2.4499999999999886</v>
      </c>
      <c r="E82" s="331">
        <f t="shared" si="4"/>
        <v>0.008334750807960499</v>
      </c>
      <c r="F82" s="264">
        <v>2.25</v>
      </c>
      <c r="G82" s="159">
        <f t="shared" si="5"/>
        <v>0.19999999999998863</v>
      </c>
    </row>
    <row r="83" spans="1:7" s="69" customFormat="1" ht="13.5">
      <c r="A83" s="193" t="s">
        <v>168</v>
      </c>
      <c r="B83" s="272">
        <f>Volume!J84</f>
        <v>665.3</v>
      </c>
      <c r="C83" s="70">
        <v>660.4</v>
      </c>
      <c r="D83" s="264">
        <f t="shared" si="3"/>
        <v>-4.899999999999977</v>
      </c>
      <c r="E83" s="331">
        <f t="shared" si="4"/>
        <v>-0.00736509845182621</v>
      </c>
      <c r="F83" s="264">
        <v>-5.850000000000023</v>
      </c>
      <c r="G83" s="159">
        <f t="shared" si="5"/>
        <v>0.9500000000000455</v>
      </c>
    </row>
    <row r="84" spans="1:7" s="69" customFormat="1" ht="13.5">
      <c r="A84" s="193" t="s">
        <v>132</v>
      </c>
      <c r="B84" s="272">
        <f>Volume!J85</f>
        <v>712.3</v>
      </c>
      <c r="C84" s="70">
        <v>715.95</v>
      </c>
      <c r="D84" s="264">
        <f t="shared" si="3"/>
        <v>3.650000000000091</v>
      </c>
      <c r="E84" s="331">
        <f t="shared" si="4"/>
        <v>0.005124245402218295</v>
      </c>
      <c r="F84" s="264">
        <v>2.050000000000068</v>
      </c>
      <c r="G84" s="159">
        <f t="shared" si="5"/>
        <v>1.6000000000000227</v>
      </c>
    </row>
    <row r="85" spans="1:7" s="69" customFormat="1" ht="13.5">
      <c r="A85" s="193" t="s">
        <v>144</v>
      </c>
      <c r="B85" s="272">
        <f>Volume!J86</f>
        <v>2903.2</v>
      </c>
      <c r="C85" s="70">
        <v>2920.15</v>
      </c>
      <c r="D85" s="264">
        <f t="shared" si="3"/>
        <v>16.950000000000273</v>
      </c>
      <c r="E85" s="331">
        <f t="shared" si="4"/>
        <v>0.0058383852300910285</v>
      </c>
      <c r="F85" s="264">
        <v>17.25</v>
      </c>
      <c r="G85" s="159">
        <f t="shared" si="5"/>
        <v>-0.29999999999972715</v>
      </c>
    </row>
    <row r="86" spans="1:8" s="25" customFormat="1" ht="13.5">
      <c r="A86" s="193" t="s">
        <v>291</v>
      </c>
      <c r="B86" s="272">
        <f>Volume!J87</f>
        <v>591.4</v>
      </c>
      <c r="C86" s="70">
        <v>597.9</v>
      </c>
      <c r="D86" s="264">
        <f t="shared" si="3"/>
        <v>6.5</v>
      </c>
      <c r="E86" s="331">
        <f t="shared" si="4"/>
        <v>0.010990869124112276</v>
      </c>
      <c r="F86" s="264">
        <v>4.150000000000091</v>
      </c>
      <c r="G86" s="159">
        <f t="shared" si="5"/>
        <v>2.349999999999909</v>
      </c>
      <c r="H86" s="69"/>
    </row>
    <row r="87" spans="1:7" s="69" customFormat="1" ht="13.5">
      <c r="A87" s="193" t="s">
        <v>133</v>
      </c>
      <c r="B87" s="272">
        <f>Volume!J88</f>
        <v>32.6</v>
      </c>
      <c r="C87" s="70">
        <v>33</v>
      </c>
      <c r="D87" s="264">
        <f t="shared" si="3"/>
        <v>0.3999999999999986</v>
      </c>
      <c r="E87" s="331">
        <f t="shared" si="4"/>
        <v>0.012269938650306704</v>
      </c>
      <c r="F87" s="264">
        <v>0.25</v>
      </c>
      <c r="G87" s="159">
        <f t="shared" si="5"/>
        <v>0.14999999999999858</v>
      </c>
    </row>
    <row r="88" spans="1:7" s="69" customFormat="1" ht="13.5">
      <c r="A88" s="193" t="s">
        <v>169</v>
      </c>
      <c r="B88" s="272">
        <f>Volume!J89</f>
        <v>152.8</v>
      </c>
      <c r="C88" s="70">
        <v>153</v>
      </c>
      <c r="D88" s="264">
        <f t="shared" si="3"/>
        <v>0.19999999999998863</v>
      </c>
      <c r="E88" s="331">
        <f t="shared" si="4"/>
        <v>0.001308900523560135</v>
      </c>
      <c r="F88" s="264">
        <v>0.05000000000001137</v>
      </c>
      <c r="G88" s="159">
        <f t="shared" si="5"/>
        <v>0.14999999999997726</v>
      </c>
    </row>
    <row r="89" spans="1:7" s="69" customFormat="1" ht="13.5">
      <c r="A89" s="193" t="s">
        <v>292</v>
      </c>
      <c r="B89" s="272">
        <f>Volume!J90</f>
        <v>597.35</v>
      </c>
      <c r="C89" s="70">
        <v>602.2</v>
      </c>
      <c r="D89" s="264">
        <f t="shared" si="3"/>
        <v>4.850000000000023</v>
      </c>
      <c r="E89" s="331">
        <f t="shared" si="4"/>
        <v>0.008119193102871052</v>
      </c>
      <c r="F89" s="264">
        <v>3.3500000000000227</v>
      </c>
      <c r="G89" s="159">
        <f t="shared" si="5"/>
        <v>1.5</v>
      </c>
    </row>
    <row r="90" spans="1:7" s="69" customFormat="1" ht="13.5">
      <c r="A90" s="193" t="s">
        <v>293</v>
      </c>
      <c r="B90" s="272">
        <f>Volume!J91</f>
        <v>536.1</v>
      </c>
      <c r="C90" s="70">
        <v>540.6</v>
      </c>
      <c r="D90" s="264">
        <f t="shared" si="3"/>
        <v>4.5</v>
      </c>
      <c r="E90" s="331">
        <f t="shared" si="4"/>
        <v>0.008393956351426972</v>
      </c>
      <c r="F90" s="264">
        <v>3.7999999999999545</v>
      </c>
      <c r="G90" s="159">
        <f t="shared" si="5"/>
        <v>0.7000000000000455</v>
      </c>
    </row>
    <row r="91" spans="1:7" s="69" customFormat="1" ht="13.5">
      <c r="A91" s="193" t="s">
        <v>178</v>
      </c>
      <c r="B91" s="272">
        <f>Volume!J92</f>
        <v>175.95</v>
      </c>
      <c r="C91" s="70">
        <v>177.15</v>
      </c>
      <c r="D91" s="264">
        <f t="shared" si="3"/>
        <v>1.200000000000017</v>
      </c>
      <c r="E91" s="331">
        <f t="shared" si="4"/>
        <v>0.006820119352088759</v>
      </c>
      <c r="F91" s="264">
        <v>0.15000000000000568</v>
      </c>
      <c r="G91" s="159">
        <f t="shared" si="5"/>
        <v>1.0500000000000114</v>
      </c>
    </row>
    <row r="92" spans="1:7" s="69" customFormat="1" ht="13.5">
      <c r="A92" s="193" t="s">
        <v>145</v>
      </c>
      <c r="B92" s="272">
        <f>Volume!J93</f>
        <v>152.7</v>
      </c>
      <c r="C92" s="70">
        <v>153.75</v>
      </c>
      <c r="D92" s="264">
        <f t="shared" si="3"/>
        <v>1.0500000000000114</v>
      </c>
      <c r="E92" s="331">
        <f t="shared" si="4"/>
        <v>0.0068762278978389746</v>
      </c>
      <c r="F92" s="264">
        <v>0.30000000000001137</v>
      </c>
      <c r="G92" s="159">
        <f t="shared" si="5"/>
        <v>0.75</v>
      </c>
    </row>
    <row r="93" spans="1:7" s="69" customFormat="1" ht="13.5">
      <c r="A93" s="193" t="s">
        <v>272</v>
      </c>
      <c r="B93" s="272">
        <f>Volume!J94</f>
        <v>160.2</v>
      </c>
      <c r="C93" s="70">
        <v>161.7</v>
      </c>
      <c r="D93" s="264">
        <f t="shared" si="3"/>
        <v>1.5</v>
      </c>
      <c r="E93" s="331">
        <f t="shared" si="4"/>
        <v>0.009363295880149813</v>
      </c>
      <c r="F93" s="264">
        <v>0.549999999999983</v>
      </c>
      <c r="G93" s="159">
        <f t="shared" si="5"/>
        <v>0.950000000000017</v>
      </c>
    </row>
    <row r="94" spans="1:7" s="69" customFormat="1" ht="13.5">
      <c r="A94" s="193" t="s">
        <v>210</v>
      </c>
      <c r="B94" s="272">
        <f>Volume!J95</f>
        <v>1713.15</v>
      </c>
      <c r="C94" s="70">
        <v>1721.95</v>
      </c>
      <c r="D94" s="264">
        <f t="shared" si="3"/>
        <v>8.799999999999955</v>
      </c>
      <c r="E94" s="331">
        <f t="shared" si="4"/>
        <v>0.0051367364212123595</v>
      </c>
      <c r="F94" s="264">
        <v>2.25</v>
      </c>
      <c r="G94" s="159">
        <f t="shared" si="5"/>
        <v>6.5499999999999545</v>
      </c>
    </row>
    <row r="95" spans="1:7" s="69" customFormat="1" ht="13.5">
      <c r="A95" s="193" t="s">
        <v>294</v>
      </c>
      <c r="B95" s="366">
        <f>Volume!J96</f>
        <v>710.35</v>
      </c>
      <c r="C95" s="70">
        <v>717.15</v>
      </c>
      <c r="D95" s="365">
        <f t="shared" si="3"/>
        <v>6.7999999999999545</v>
      </c>
      <c r="E95" s="331">
        <f t="shared" si="4"/>
        <v>0.009572745829520595</v>
      </c>
      <c r="F95" s="365">
        <v>2.7000000000000455</v>
      </c>
      <c r="G95" s="159">
        <f t="shared" si="5"/>
        <v>4.099999999999909</v>
      </c>
    </row>
    <row r="96" spans="1:7" s="69" customFormat="1" ht="13.5">
      <c r="A96" s="193" t="s">
        <v>7</v>
      </c>
      <c r="B96" s="272">
        <f>Volume!J97</f>
        <v>757.25</v>
      </c>
      <c r="C96" s="70">
        <v>763.1</v>
      </c>
      <c r="D96" s="264">
        <f t="shared" si="3"/>
        <v>5.850000000000023</v>
      </c>
      <c r="E96" s="331">
        <f t="shared" si="4"/>
        <v>0.007725321888412047</v>
      </c>
      <c r="F96" s="264">
        <v>2.3999999999999773</v>
      </c>
      <c r="G96" s="159">
        <f t="shared" si="5"/>
        <v>3.4500000000000455</v>
      </c>
    </row>
    <row r="97" spans="1:7" s="69" customFormat="1" ht="13.5">
      <c r="A97" s="193" t="s">
        <v>170</v>
      </c>
      <c r="B97" s="272">
        <f>Volume!J98</f>
        <v>574.25</v>
      </c>
      <c r="C97" s="70">
        <v>579</v>
      </c>
      <c r="D97" s="264">
        <f t="shared" si="3"/>
        <v>4.75</v>
      </c>
      <c r="E97" s="331">
        <f t="shared" si="4"/>
        <v>0.00827165868524162</v>
      </c>
      <c r="F97" s="264">
        <v>2.150000000000091</v>
      </c>
      <c r="G97" s="159">
        <f t="shared" si="5"/>
        <v>2.599999999999909</v>
      </c>
    </row>
    <row r="98" spans="1:7" s="69" customFormat="1" ht="13.5">
      <c r="A98" s="193" t="s">
        <v>223</v>
      </c>
      <c r="B98" s="272">
        <f>Volume!J99</f>
        <v>802.3</v>
      </c>
      <c r="C98" s="70">
        <v>807.55</v>
      </c>
      <c r="D98" s="264">
        <f t="shared" si="3"/>
        <v>5.25</v>
      </c>
      <c r="E98" s="331">
        <f t="shared" si="4"/>
        <v>0.006543686900162034</v>
      </c>
      <c r="F98" s="264">
        <v>-0.7999999999999545</v>
      </c>
      <c r="G98" s="159">
        <f t="shared" si="5"/>
        <v>6.0499999999999545</v>
      </c>
    </row>
    <row r="99" spans="1:7" s="69" customFormat="1" ht="13.5">
      <c r="A99" s="193" t="s">
        <v>207</v>
      </c>
      <c r="B99" s="272">
        <f>Volume!J100</f>
        <v>191.9</v>
      </c>
      <c r="C99" s="70">
        <v>192.15</v>
      </c>
      <c r="D99" s="264">
        <f t="shared" si="3"/>
        <v>0.25</v>
      </c>
      <c r="E99" s="331">
        <f t="shared" si="4"/>
        <v>0.0013027618551328818</v>
      </c>
      <c r="F99" s="264">
        <v>0.45000000000001705</v>
      </c>
      <c r="G99" s="159">
        <f t="shared" si="5"/>
        <v>-0.20000000000001705</v>
      </c>
    </row>
    <row r="100" spans="1:7" s="69" customFormat="1" ht="13.5">
      <c r="A100" s="193" t="s">
        <v>295</v>
      </c>
      <c r="B100" s="272">
        <f>Volume!J101</f>
        <v>873.3</v>
      </c>
      <c r="C100" s="70">
        <v>879.3</v>
      </c>
      <c r="D100" s="264">
        <f t="shared" si="3"/>
        <v>6</v>
      </c>
      <c r="E100" s="331">
        <f t="shared" si="4"/>
        <v>0.0068704912401236695</v>
      </c>
      <c r="F100" s="264">
        <v>3.4500000000000455</v>
      </c>
      <c r="G100" s="159">
        <f t="shared" si="5"/>
        <v>2.5499999999999545</v>
      </c>
    </row>
    <row r="101" spans="1:7" s="69" customFormat="1" ht="13.5">
      <c r="A101" s="193" t="s">
        <v>277</v>
      </c>
      <c r="B101" s="272">
        <f>Volume!J102</f>
        <v>319.4</v>
      </c>
      <c r="C101" s="70">
        <v>321.3</v>
      </c>
      <c r="D101" s="264">
        <f t="shared" si="3"/>
        <v>1.900000000000034</v>
      </c>
      <c r="E101" s="331">
        <f t="shared" si="4"/>
        <v>0.005948653725735862</v>
      </c>
      <c r="F101" s="264">
        <v>-0.25</v>
      </c>
      <c r="G101" s="159">
        <f t="shared" si="5"/>
        <v>2.150000000000034</v>
      </c>
    </row>
    <row r="102" spans="1:7" s="69" customFormat="1" ht="13.5">
      <c r="A102" s="193" t="s">
        <v>146</v>
      </c>
      <c r="B102" s="272">
        <f>Volume!J103</f>
        <v>41.55</v>
      </c>
      <c r="C102" s="70">
        <v>41.85</v>
      </c>
      <c r="D102" s="264">
        <f t="shared" si="3"/>
        <v>0.30000000000000426</v>
      </c>
      <c r="E102" s="331">
        <f t="shared" si="4"/>
        <v>0.007220216606498298</v>
      </c>
      <c r="F102" s="264">
        <v>0.29999999999999716</v>
      </c>
      <c r="G102" s="159">
        <f t="shared" si="5"/>
        <v>7.105427357601002E-15</v>
      </c>
    </row>
    <row r="103" spans="1:7" s="69" customFormat="1" ht="13.5">
      <c r="A103" s="193" t="s">
        <v>8</v>
      </c>
      <c r="B103" s="272">
        <f>Volume!J104</f>
        <v>150.1</v>
      </c>
      <c r="C103" s="70">
        <v>150.8</v>
      </c>
      <c r="D103" s="264">
        <f t="shared" si="3"/>
        <v>0.700000000000017</v>
      </c>
      <c r="E103" s="331">
        <f t="shared" si="4"/>
        <v>0.004663557628247949</v>
      </c>
      <c r="F103" s="264">
        <v>0.6000000000000227</v>
      </c>
      <c r="G103" s="159">
        <f t="shared" si="5"/>
        <v>0.09999999999999432</v>
      </c>
    </row>
    <row r="104" spans="1:7" s="69" customFormat="1" ht="13.5">
      <c r="A104" s="193" t="s">
        <v>296</v>
      </c>
      <c r="B104" s="272">
        <f>Volume!J105</f>
        <v>165.2</v>
      </c>
      <c r="C104" s="70">
        <v>165.95</v>
      </c>
      <c r="D104" s="264">
        <f t="shared" si="3"/>
        <v>0.75</v>
      </c>
      <c r="E104" s="331">
        <f t="shared" si="4"/>
        <v>0.0045399515738498795</v>
      </c>
      <c r="F104" s="264">
        <v>0.549999999999983</v>
      </c>
      <c r="G104" s="159">
        <f t="shared" si="5"/>
        <v>0.20000000000001705</v>
      </c>
    </row>
    <row r="105" spans="1:10" s="69" customFormat="1" ht="13.5">
      <c r="A105" s="193" t="s">
        <v>179</v>
      </c>
      <c r="B105" s="272">
        <f>Volume!J106</f>
        <v>19.65</v>
      </c>
      <c r="C105" s="70">
        <v>19.8</v>
      </c>
      <c r="D105" s="264">
        <f t="shared" si="3"/>
        <v>0.15000000000000213</v>
      </c>
      <c r="E105" s="331">
        <f t="shared" si="4"/>
        <v>0.007633587786259651</v>
      </c>
      <c r="F105" s="264">
        <v>0.14999999999999858</v>
      </c>
      <c r="G105" s="159">
        <f t="shared" si="5"/>
        <v>3.552713678800501E-15</v>
      </c>
      <c r="J105" s="14"/>
    </row>
    <row r="106" spans="1:10" s="69" customFormat="1" ht="13.5">
      <c r="A106" s="193" t="s">
        <v>202</v>
      </c>
      <c r="B106" s="272">
        <f>Volume!J107</f>
        <v>257.25</v>
      </c>
      <c r="C106" s="70">
        <v>249.65</v>
      </c>
      <c r="D106" s="264">
        <f t="shared" si="3"/>
        <v>-7.599999999999994</v>
      </c>
      <c r="E106" s="331">
        <f t="shared" si="4"/>
        <v>-0.02954324586977646</v>
      </c>
      <c r="F106" s="264">
        <v>-9.299999999999983</v>
      </c>
      <c r="G106" s="159">
        <f t="shared" si="5"/>
        <v>1.6999999999999886</v>
      </c>
      <c r="J106" s="14"/>
    </row>
    <row r="107" spans="1:7" s="69" customFormat="1" ht="13.5">
      <c r="A107" s="193" t="s">
        <v>171</v>
      </c>
      <c r="B107" s="272">
        <f>Volume!J108</f>
        <v>356.25</v>
      </c>
      <c r="C107" s="70">
        <v>358.95</v>
      </c>
      <c r="D107" s="264">
        <f t="shared" si="3"/>
        <v>2.6999999999999886</v>
      </c>
      <c r="E107" s="331">
        <f t="shared" si="4"/>
        <v>0.007578947368421021</v>
      </c>
      <c r="F107" s="264">
        <v>1.8999999999999773</v>
      </c>
      <c r="G107" s="159">
        <f t="shared" si="5"/>
        <v>0.8000000000000114</v>
      </c>
    </row>
    <row r="108" spans="1:7" s="69" customFormat="1" ht="13.5">
      <c r="A108" s="193" t="s">
        <v>147</v>
      </c>
      <c r="B108" s="272">
        <f>Volume!J109</f>
        <v>64.25</v>
      </c>
      <c r="C108" s="70">
        <v>64.85</v>
      </c>
      <c r="D108" s="264">
        <f t="shared" si="3"/>
        <v>0.5999999999999943</v>
      </c>
      <c r="E108" s="331">
        <f t="shared" si="4"/>
        <v>0.009338521400778121</v>
      </c>
      <c r="F108" s="264">
        <v>0.45000000000000284</v>
      </c>
      <c r="G108" s="159">
        <f t="shared" si="5"/>
        <v>0.14999999999999147</v>
      </c>
    </row>
    <row r="109" spans="1:7" s="69" customFormat="1" ht="13.5">
      <c r="A109" s="193" t="s">
        <v>148</v>
      </c>
      <c r="B109" s="272">
        <f>Volume!J110</f>
        <v>271.4</v>
      </c>
      <c r="C109" s="70">
        <v>270.15</v>
      </c>
      <c r="D109" s="264">
        <f t="shared" si="3"/>
        <v>-1.25</v>
      </c>
      <c r="E109" s="331">
        <f t="shared" si="4"/>
        <v>-0.004605747973470892</v>
      </c>
      <c r="F109" s="264">
        <v>-1.349999999999966</v>
      </c>
      <c r="G109" s="159">
        <f t="shared" si="5"/>
        <v>0.0999999999999659</v>
      </c>
    </row>
    <row r="110" spans="1:8" s="25" customFormat="1" ht="13.5">
      <c r="A110" s="193" t="s">
        <v>122</v>
      </c>
      <c r="B110" s="272">
        <f>Volume!J111</f>
        <v>154.2</v>
      </c>
      <c r="C110" s="70">
        <v>155.6</v>
      </c>
      <c r="D110" s="264">
        <f t="shared" si="3"/>
        <v>1.4000000000000057</v>
      </c>
      <c r="E110" s="331">
        <f t="shared" si="4"/>
        <v>0.009079118028534408</v>
      </c>
      <c r="F110" s="264">
        <v>0.45000000000001705</v>
      </c>
      <c r="G110" s="159">
        <f t="shared" si="5"/>
        <v>0.9499999999999886</v>
      </c>
      <c r="H110" s="69"/>
    </row>
    <row r="111" spans="1:8" s="25" customFormat="1" ht="13.5">
      <c r="A111" s="201" t="s">
        <v>36</v>
      </c>
      <c r="B111" s="272">
        <f>Volume!J112</f>
        <v>909.35</v>
      </c>
      <c r="C111" s="70">
        <v>909.2</v>
      </c>
      <c r="D111" s="264">
        <f t="shared" si="3"/>
        <v>-0.14999999999997726</v>
      </c>
      <c r="E111" s="331">
        <f t="shared" si="4"/>
        <v>-0.00016495298839828146</v>
      </c>
      <c r="F111" s="264">
        <v>-14</v>
      </c>
      <c r="G111" s="159">
        <f t="shared" si="5"/>
        <v>13.850000000000023</v>
      </c>
      <c r="H111" s="69"/>
    </row>
    <row r="112" spans="1:8" s="25" customFormat="1" ht="13.5">
      <c r="A112" s="193" t="s">
        <v>172</v>
      </c>
      <c r="B112" s="272">
        <f>Volume!J113</f>
        <v>258.75</v>
      </c>
      <c r="C112" s="70">
        <v>260.9</v>
      </c>
      <c r="D112" s="264">
        <f t="shared" si="3"/>
        <v>2.1499999999999773</v>
      </c>
      <c r="E112" s="331">
        <f t="shared" si="4"/>
        <v>0.008309178743961265</v>
      </c>
      <c r="F112" s="264">
        <v>1.799999999999983</v>
      </c>
      <c r="G112" s="159">
        <f t="shared" si="5"/>
        <v>0.3499999999999943</v>
      </c>
      <c r="H112" s="69"/>
    </row>
    <row r="113" spans="1:7" s="69" customFormat="1" ht="13.5">
      <c r="A113" s="193" t="s">
        <v>80</v>
      </c>
      <c r="B113" s="272">
        <f>Volume!J114</f>
        <v>195.45</v>
      </c>
      <c r="C113" s="70">
        <v>196.85</v>
      </c>
      <c r="D113" s="264">
        <f t="shared" si="3"/>
        <v>1.4000000000000057</v>
      </c>
      <c r="E113" s="331">
        <f t="shared" si="4"/>
        <v>0.007162957278076264</v>
      </c>
      <c r="F113" s="264">
        <v>0.5500000000000114</v>
      </c>
      <c r="G113" s="159">
        <f t="shared" si="5"/>
        <v>0.8499999999999943</v>
      </c>
    </row>
    <row r="114" spans="1:7" s="69" customFormat="1" ht="13.5">
      <c r="A114" s="193" t="s">
        <v>274</v>
      </c>
      <c r="B114" s="272">
        <f>Volume!J115</f>
        <v>317.2</v>
      </c>
      <c r="C114" s="70">
        <v>320.35</v>
      </c>
      <c r="D114" s="264">
        <f t="shared" si="3"/>
        <v>3.150000000000034</v>
      </c>
      <c r="E114" s="331">
        <f t="shared" si="4"/>
        <v>0.009930643127364547</v>
      </c>
      <c r="F114" s="264">
        <v>1.3999999999999773</v>
      </c>
      <c r="G114" s="159">
        <f t="shared" si="5"/>
        <v>1.7500000000000568</v>
      </c>
    </row>
    <row r="115" spans="1:7" s="69" customFormat="1" ht="13.5">
      <c r="A115" s="193" t="s">
        <v>224</v>
      </c>
      <c r="B115" s="272">
        <f>Volume!J116</f>
        <v>477.55</v>
      </c>
      <c r="C115" s="70">
        <v>481.3</v>
      </c>
      <c r="D115" s="264">
        <f t="shared" si="3"/>
        <v>3.75</v>
      </c>
      <c r="E115" s="331">
        <f t="shared" si="4"/>
        <v>0.00785258088158308</v>
      </c>
      <c r="F115" s="264">
        <v>3.0499999999999545</v>
      </c>
      <c r="G115" s="159">
        <f t="shared" si="5"/>
        <v>0.7000000000000455</v>
      </c>
    </row>
    <row r="116" spans="1:7" s="69" customFormat="1" ht="13.5">
      <c r="A116" s="193" t="s">
        <v>393</v>
      </c>
      <c r="B116" s="272">
        <f>Volume!J117</f>
        <v>121.75</v>
      </c>
      <c r="C116" s="70">
        <v>122.6</v>
      </c>
      <c r="D116" s="264">
        <f t="shared" si="3"/>
        <v>0.8499999999999943</v>
      </c>
      <c r="E116" s="331">
        <f t="shared" si="4"/>
        <v>0.006981519507186812</v>
      </c>
      <c r="F116" s="264">
        <v>0.5</v>
      </c>
      <c r="G116" s="159">
        <f t="shared" si="5"/>
        <v>0.3499999999999943</v>
      </c>
    </row>
    <row r="117" spans="1:7" s="69" customFormat="1" ht="13.5">
      <c r="A117" s="193" t="s">
        <v>81</v>
      </c>
      <c r="B117" s="272">
        <f>Volume!J118</f>
        <v>509.35</v>
      </c>
      <c r="C117" s="70">
        <v>513.2</v>
      </c>
      <c r="D117" s="264">
        <f t="shared" si="3"/>
        <v>3.8500000000000227</v>
      </c>
      <c r="E117" s="331">
        <f t="shared" si="4"/>
        <v>0.007558653185432458</v>
      </c>
      <c r="F117" s="264">
        <v>1.8500000000000227</v>
      </c>
      <c r="G117" s="159">
        <f t="shared" si="5"/>
        <v>2</v>
      </c>
    </row>
    <row r="118" spans="1:7" s="69" customFormat="1" ht="13.5">
      <c r="A118" s="193" t="s">
        <v>225</v>
      </c>
      <c r="B118" s="272">
        <f>Volume!J119</f>
        <v>166.05</v>
      </c>
      <c r="C118" s="70">
        <v>167.35</v>
      </c>
      <c r="D118" s="264">
        <f t="shared" si="3"/>
        <v>1.299999999999983</v>
      </c>
      <c r="E118" s="331">
        <f t="shared" si="4"/>
        <v>0.007828967178560572</v>
      </c>
      <c r="F118" s="264">
        <v>1</v>
      </c>
      <c r="G118" s="159">
        <f t="shared" si="5"/>
        <v>0.29999999999998295</v>
      </c>
    </row>
    <row r="119" spans="1:7" s="69" customFormat="1" ht="13.5">
      <c r="A119" s="193" t="s">
        <v>297</v>
      </c>
      <c r="B119" s="272">
        <f>Volume!J120</f>
        <v>475.85</v>
      </c>
      <c r="C119" s="70">
        <v>479.55</v>
      </c>
      <c r="D119" s="264">
        <f t="shared" si="3"/>
        <v>3.6999999999999886</v>
      </c>
      <c r="E119" s="331">
        <f t="shared" si="4"/>
        <v>0.007775559525060394</v>
      </c>
      <c r="F119" s="264">
        <v>3.25</v>
      </c>
      <c r="G119" s="159">
        <f t="shared" si="5"/>
        <v>0.44999999999998863</v>
      </c>
    </row>
    <row r="120" spans="1:7" s="69" customFormat="1" ht="13.5">
      <c r="A120" s="193" t="s">
        <v>226</v>
      </c>
      <c r="B120" s="272">
        <f>Volume!J121</f>
        <v>182.05</v>
      </c>
      <c r="C120" s="70">
        <v>183.7</v>
      </c>
      <c r="D120" s="264">
        <f t="shared" si="3"/>
        <v>1.6499999999999773</v>
      </c>
      <c r="E120" s="331">
        <f t="shared" si="4"/>
        <v>0.009063444108761204</v>
      </c>
      <c r="F120" s="264">
        <v>1.5500000000000114</v>
      </c>
      <c r="G120" s="159">
        <f t="shared" si="5"/>
        <v>0.0999999999999659</v>
      </c>
    </row>
    <row r="121" spans="1:7" s="69" customFormat="1" ht="13.5">
      <c r="A121" s="193" t="s">
        <v>227</v>
      </c>
      <c r="B121" s="272">
        <f>Volume!J122</f>
        <v>393.5</v>
      </c>
      <c r="C121" s="70">
        <v>393.15</v>
      </c>
      <c r="D121" s="264">
        <f t="shared" si="3"/>
        <v>-0.35000000000002274</v>
      </c>
      <c r="E121" s="331">
        <f t="shared" si="4"/>
        <v>-0.0008894536213469447</v>
      </c>
      <c r="F121" s="264">
        <v>-0.9499999999999886</v>
      </c>
      <c r="G121" s="159">
        <f t="shared" si="5"/>
        <v>0.5999999999999659</v>
      </c>
    </row>
    <row r="122" spans="1:7" s="69" customFormat="1" ht="13.5">
      <c r="A122" s="193" t="s">
        <v>234</v>
      </c>
      <c r="B122" s="272">
        <f>Volume!J123</f>
        <v>463.1</v>
      </c>
      <c r="C122" s="70">
        <v>467.6</v>
      </c>
      <c r="D122" s="264">
        <f t="shared" si="3"/>
        <v>4.5</v>
      </c>
      <c r="E122" s="331">
        <f t="shared" si="4"/>
        <v>0.009717123731375512</v>
      </c>
      <c r="F122" s="264">
        <v>2.6000000000000227</v>
      </c>
      <c r="G122" s="159">
        <f t="shared" si="5"/>
        <v>1.8999999999999773</v>
      </c>
    </row>
    <row r="123" spans="1:7" s="69" customFormat="1" ht="13.5">
      <c r="A123" s="193" t="s">
        <v>98</v>
      </c>
      <c r="B123" s="272">
        <f>Volume!J124</f>
        <v>520.3</v>
      </c>
      <c r="C123" s="70">
        <v>522.15</v>
      </c>
      <c r="D123" s="264">
        <f t="shared" si="3"/>
        <v>1.8500000000000227</v>
      </c>
      <c r="E123" s="331">
        <f t="shared" si="4"/>
        <v>0.0035556409763598364</v>
      </c>
      <c r="F123" s="264">
        <v>1.3500000000000227</v>
      </c>
      <c r="G123" s="159">
        <f t="shared" si="5"/>
        <v>0.5</v>
      </c>
    </row>
    <row r="124" spans="1:7" s="69" customFormat="1" ht="13.5">
      <c r="A124" s="193" t="s">
        <v>149</v>
      </c>
      <c r="B124" s="272">
        <f>Volume!J125</f>
        <v>795.7</v>
      </c>
      <c r="C124" s="70">
        <v>797.2</v>
      </c>
      <c r="D124" s="264">
        <f t="shared" si="3"/>
        <v>1.5</v>
      </c>
      <c r="E124" s="331">
        <f t="shared" si="4"/>
        <v>0.0018851325876586653</v>
      </c>
      <c r="F124" s="264">
        <v>0.05000000000006821</v>
      </c>
      <c r="G124" s="159">
        <f t="shared" si="5"/>
        <v>1.4499999999999318</v>
      </c>
    </row>
    <row r="125" spans="1:7" s="69" customFormat="1" ht="13.5">
      <c r="A125" s="193" t="s">
        <v>203</v>
      </c>
      <c r="B125" s="272">
        <f>Volume!J126</f>
        <v>1598.25</v>
      </c>
      <c r="C125" s="70">
        <v>1607.95</v>
      </c>
      <c r="D125" s="264">
        <f t="shared" si="3"/>
        <v>9.700000000000045</v>
      </c>
      <c r="E125" s="331">
        <f t="shared" si="4"/>
        <v>0.00606913811981858</v>
      </c>
      <c r="F125" s="264">
        <v>0.8999999999998636</v>
      </c>
      <c r="G125" s="159">
        <f t="shared" si="5"/>
        <v>8.800000000000182</v>
      </c>
    </row>
    <row r="126" spans="1:7" s="69" customFormat="1" ht="13.5">
      <c r="A126" s="193" t="s">
        <v>298</v>
      </c>
      <c r="B126" s="272">
        <f>Volume!J127</f>
        <v>479.05</v>
      </c>
      <c r="C126" s="70">
        <v>477.35</v>
      </c>
      <c r="D126" s="264">
        <f t="shared" si="3"/>
        <v>-1.6999999999999886</v>
      </c>
      <c r="E126" s="331">
        <f t="shared" si="4"/>
        <v>-0.0035486901158542712</v>
      </c>
      <c r="F126" s="264">
        <v>-0.9499999999999886</v>
      </c>
      <c r="G126" s="159">
        <f t="shared" si="5"/>
        <v>-0.75</v>
      </c>
    </row>
    <row r="127" spans="1:7" s="69" customFormat="1" ht="13.5">
      <c r="A127" s="193" t="s">
        <v>216</v>
      </c>
      <c r="B127" s="272">
        <f>Volume!J128</f>
        <v>79.5</v>
      </c>
      <c r="C127" s="70">
        <v>80.05</v>
      </c>
      <c r="D127" s="264">
        <f t="shared" si="3"/>
        <v>0.5499999999999972</v>
      </c>
      <c r="E127" s="331">
        <f t="shared" si="4"/>
        <v>0.0069182389937106565</v>
      </c>
      <c r="F127" s="264">
        <v>0.4000000000000057</v>
      </c>
      <c r="G127" s="159">
        <f t="shared" si="5"/>
        <v>0.14999999999999147</v>
      </c>
    </row>
    <row r="128" spans="1:7" s="69" customFormat="1" ht="13.5">
      <c r="A128" s="193" t="s">
        <v>235</v>
      </c>
      <c r="B128" s="272">
        <f>Volume!J129</f>
        <v>133.5</v>
      </c>
      <c r="C128" s="70">
        <v>134.5</v>
      </c>
      <c r="D128" s="264">
        <f t="shared" si="3"/>
        <v>1</v>
      </c>
      <c r="E128" s="331">
        <f t="shared" si="4"/>
        <v>0.00749063670411985</v>
      </c>
      <c r="F128" s="264">
        <v>0.05000000000001137</v>
      </c>
      <c r="G128" s="159">
        <f t="shared" si="5"/>
        <v>0.9499999999999886</v>
      </c>
    </row>
    <row r="129" spans="1:7" s="69" customFormat="1" ht="13.5">
      <c r="A129" s="193" t="s">
        <v>204</v>
      </c>
      <c r="B129" s="272">
        <f>Volume!J130</f>
        <v>452.6</v>
      </c>
      <c r="C129" s="70">
        <v>455.4</v>
      </c>
      <c r="D129" s="264">
        <f t="shared" si="3"/>
        <v>2.7999999999999545</v>
      </c>
      <c r="E129" s="331">
        <f t="shared" si="4"/>
        <v>0.00618647812638081</v>
      </c>
      <c r="F129" s="264">
        <v>2.3000000000000114</v>
      </c>
      <c r="G129" s="159">
        <f t="shared" si="5"/>
        <v>0.49999999999994316</v>
      </c>
    </row>
    <row r="130" spans="1:7" s="69" customFormat="1" ht="13.5">
      <c r="A130" s="193" t="s">
        <v>205</v>
      </c>
      <c r="B130" s="272">
        <f>Volume!J131</f>
        <v>1122.9</v>
      </c>
      <c r="C130" s="70">
        <v>1132.15</v>
      </c>
      <c r="D130" s="264">
        <f aca="true" t="shared" si="6" ref="D130:D160">C130-B130</f>
        <v>9.25</v>
      </c>
      <c r="E130" s="331">
        <f aca="true" t="shared" si="7" ref="E130:E160">D130/B130</f>
        <v>0.008237599073826698</v>
      </c>
      <c r="F130" s="264">
        <v>7.899999999999864</v>
      </c>
      <c r="G130" s="159">
        <f t="shared" si="5"/>
        <v>1.3500000000001364</v>
      </c>
    </row>
    <row r="131" spans="1:7" s="69" customFormat="1" ht="13.5">
      <c r="A131" s="193" t="s">
        <v>37</v>
      </c>
      <c r="B131" s="272">
        <f>Volume!J132</f>
        <v>231.5</v>
      </c>
      <c r="C131" s="70">
        <v>233.9</v>
      </c>
      <c r="D131" s="264">
        <f t="shared" si="6"/>
        <v>2.4000000000000057</v>
      </c>
      <c r="E131" s="331">
        <f t="shared" si="7"/>
        <v>0.010367170626349917</v>
      </c>
      <c r="F131" s="264">
        <v>0.950000000000017</v>
      </c>
      <c r="G131" s="159">
        <f t="shared" si="5"/>
        <v>1.4499999999999886</v>
      </c>
    </row>
    <row r="132" spans="1:12" s="69" customFormat="1" ht="13.5">
      <c r="A132" s="193" t="s">
        <v>299</v>
      </c>
      <c r="B132" s="272">
        <f>Volume!J133</f>
        <v>1699.75</v>
      </c>
      <c r="C132" s="70">
        <v>1711.6</v>
      </c>
      <c r="D132" s="264">
        <f t="shared" si="6"/>
        <v>11.849999999999909</v>
      </c>
      <c r="E132" s="331">
        <f t="shared" si="7"/>
        <v>0.006971613472569442</v>
      </c>
      <c r="F132" s="264">
        <v>7.149999999999864</v>
      </c>
      <c r="G132" s="159">
        <f t="shared" si="5"/>
        <v>4.7000000000000455</v>
      </c>
      <c r="L132" s="267"/>
    </row>
    <row r="133" spans="1:12" s="69" customFormat="1" ht="13.5">
      <c r="A133" s="193" t="s">
        <v>228</v>
      </c>
      <c r="B133" s="272">
        <f>Volume!J134</f>
        <v>1247.15</v>
      </c>
      <c r="C133" s="70">
        <v>1250.4</v>
      </c>
      <c r="D133" s="264">
        <f t="shared" si="6"/>
        <v>3.25</v>
      </c>
      <c r="E133" s="331">
        <f t="shared" si="7"/>
        <v>0.0026059415467265365</v>
      </c>
      <c r="F133" s="264">
        <v>1.9500000000000455</v>
      </c>
      <c r="G133" s="159">
        <f aca="true" t="shared" si="8" ref="G133:G160">D133-F133</f>
        <v>1.2999999999999545</v>
      </c>
      <c r="L133" s="267"/>
    </row>
    <row r="134" spans="1:12" s="69" customFormat="1" ht="13.5">
      <c r="A134" s="193" t="s">
        <v>276</v>
      </c>
      <c r="B134" s="272">
        <f>Volume!J135</f>
        <v>867.9</v>
      </c>
      <c r="C134" s="70">
        <v>874.1</v>
      </c>
      <c r="D134" s="264">
        <f t="shared" si="6"/>
        <v>6.2000000000000455</v>
      </c>
      <c r="E134" s="331">
        <f t="shared" si="7"/>
        <v>0.007143680147482481</v>
      </c>
      <c r="F134" s="264">
        <v>4.399999999999977</v>
      </c>
      <c r="G134" s="159">
        <f t="shared" si="8"/>
        <v>1.8000000000000682</v>
      </c>
      <c r="L134" s="267"/>
    </row>
    <row r="135" spans="1:12" s="69" customFormat="1" ht="13.5">
      <c r="A135" s="193" t="s">
        <v>180</v>
      </c>
      <c r="B135" s="272">
        <f>Volume!J136</f>
        <v>156.85</v>
      </c>
      <c r="C135" s="70">
        <v>158.3</v>
      </c>
      <c r="D135" s="264">
        <f t="shared" si="6"/>
        <v>1.450000000000017</v>
      </c>
      <c r="E135" s="331">
        <f t="shared" si="7"/>
        <v>0.00924450111571576</v>
      </c>
      <c r="F135" s="264">
        <v>0.6500000000000057</v>
      </c>
      <c r="G135" s="159">
        <f t="shared" si="8"/>
        <v>0.8000000000000114</v>
      </c>
      <c r="L135" s="267"/>
    </row>
    <row r="136" spans="1:12" s="69" customFormat="1" ht="13.5">
      <c r="A136" s="193" t="s">
        <v>181</v>
      </c>
      <c r="B136" s="272">
        <f>Volume!J137</f>
        <v>323.3</v>
      </c>
      <c r="C136" s="70">
        <v>324.65</v>
      </c>
      <c r="D136" s="264">
        <f t="shared" si="6"/>
        <v>1.349999999999966</v>
      </c>
      <c r="E136" s="331">
        <f t="shared" si="7"/>
        <v>0.00417568821527982</v>
      </c>
      <c r="F136" s="264">
        <v>2.1999999999999886</v>
      </c>
      <c r="G136" s="159">
        <f t="shared" si="8"/>
        <v>-0.8500000000000227</v>
      </c>
      <c r="L136" s="267"/>
    </row>
    <row r="137" spans="1:12" s="69" customFormat="1" ht="13.5">
      <c r="A137" s="193" t="s">
        <v>150</v>
      </c>
      <c r="B137" s="272">
        <f>Volume!J138</f>
        <v>542.05</v>
      </c>
      <c r="C137" s="70">
        <v>544.3</v>
      </c>
      <c r="D137" s="264">
        <f t="shared" si="6"/>
        <v>2.25</v>
      </c>
      <c r="E137" s="331">
        <f t="shared" si="7"/>
        <v>0.004150908587768657</v>
      </c>
      <c r="F137" s="264">
        <v>-3.6000000000000227</v>
      </c>
      <c r="G137" s="159">
        <f t="shared" si="8"/>
        <v>5.850000000000023</v>
      </c>
      <c r="L137" s="267"/>
    </row>
    <row r="138" spans="1:12" s="69" customFormat="1" ht="13.5">
      <c r="A138" s="193" t="s">
        <v>151</v>
      </c>
      <c r="B138" s="272">
        <f>Volume!J139</f>
        <v>1009.6</v>
      </c>
      <c r="C138" s="70">
        <v>1012</v>
      </c>
      <c r="D138" s="264">
        <f t="shared" si="6"/>
        <v>2.3999999999999773</v>
      </c>
      <c r="E138" s="331">
        <f t="shared" si="7"/>
        <v>0.0023771790808240663</v>
      </c>
      <c r="F138" s="264">
        <v>-1.0499999999999545</v>
      </c>
      <c r="G138" s="159">
        <f t="shared" si="8"/>
        <v>3.449999999999932</v>
      </c>
      <c r="L138" s="267"/>
    </row>
    <row r="139" spans="1:12" s="69" customFormat="1" ht="13.5">
      <c r="A139" s="193" t="s">
        <v>214</v>
      </c>
      <c r="B139" s="272">
        <f>Volume!J140</f>
        <v>1616.7</v>
      </c>
      <c r="C139" s="70">
        <v>1629.15</v>
      </c>
      <c r="D139" s="264">
        <f t="shared" si="6"/>
        <v>12.450000000000045</v>
      </c>
      <c r="E139" s="331">
        <f t="shared" si="7"/>
        <v>0.00770087214696607</v>
      </c>
      <c r="F139" s="264">
        <v>9.799999999999955</v>
      </c>
      <c r="G139" s="159">
        <f t="shared" si="8"/>
        <v>2.650000000000091</v>
      </c>
      <c r="L139" s="267"/>
    </row>
    <row r="140" spans="1:12" s="69" customFormat="1" ht="13.5">
      <c r="A140" s="193" t="s">
        <v>229</v>
      </c>
      <c r="B140" s="272">
        <f>Volume!J141</f>
        <v>1249.15</v>
      </c>
      <c r="C140" s="70">
        <v>1251.9</v>
      </c>
      <c r="D140" s="264">
        <f t="shared" si="6"/>
        <v>2.75</v>
      </c>
      <c r="E140" s="331">
        <f t="shared" si="7"/>
        <v>0.002201497017972221</v>
      </c>
      <c r="F140" s="264">
        <v>-9.450000000000045</v>
      </c>
      <c r="G140" s="159">
        <f t="shared" si="8"/>
        <v>12.200000000000045</v>
      </c>
      <c r="L140" s="267"/>
    </row>
    <row r="141" spans="1:12" s="69" customFormat="1" ht="13.5">
      <c r="A141" s="193" t="s">
        <v>91</v>
      </c>
      <c r="B141" s="272">
        <f>Volume!J142</f>
        <v>79.7</v>
      </c>
      <c r="C141" s="70">
        <v>80.4</v>
      </c>
      <c r="D141" s="264">
        <f t="shared" si="6"/>
        <v>0.7000000000000028</v>
      </c>
      <c r="E141" s="331">
        <f t="shared" si="7"/>
        <v>0.008782936010037677</v>
      </c>
      <c r="F141" s="264">
        <v>0.4000000000000057</v>
      </c>
      <c r="G141" s="159">
        <f t="shared" si="8"/>
        <v>0.29999999999999716</v>
      </c>
      <c r="L141" s="267"/>
    </row>
    <row r="142" spans="1:12" s="69" customFormat="1" ht="13.5">
      <c r="A142" s="193" t="s">
        <v>152</v>
      </c>
      <c r="B142" s="272">
        <f>Volume!J143</f>
        <v>227.7</v>
      </c>
      <c r="C142" s="70">
        <v>228.9</v>
      </c>
      <c r="D142" s="264">
        <f t="shared" si="6"/>
        <v>1.200000000000017</v>
      </c>
      <c r="E142" s="331">
        <f t="shared" si="7"/>
        <v>0.0052700922266140406</v>
      </c>
      <c r="F142" s="264">
        <v>-0.5500000000000114</v>
      </c>
      <c r="G142" s="159">
        <f t="shared" si="8"/>
        <v>1.7500000000000284</v>
      </c>
      <c r="L142" s="267"/>
    </row>
    <row r="143" spans="1:12" s="69" customFormat="1" ht="13.5">
      <c r="A143" s="193" t="s">
        <v>208</v>
      </c>
      <c r="B143" s="272">
        <f>Volume!J144</f>
        <v>723.25</v>
      </c>
      <c r="C143" s="70">
        <v>729.1</v>
      </c>
      <c r="D143" s="264">
        <f t="shared" si="6"/>
        <v>5.850000000000023</v>
      </c>
      <c r="E143" s="331">
        <f t="shared" si="7"/>
        <v>0.008088489457310782</v>
      </c>
      <c r="F143" s="264">
        <v>2.5</v>
      </c>
      <c r="G143" s="159">
        <f t="shared" si="8"/>
        <v>3.3500000000000227</v>
      </c>
      <c r="L143" s="267"/>
    </row>
    <row r="144" spans="1:12" s="69" customFormat="1" ht="13.5">
      <c r="A144" s="193" t="s">
        <v>230</v>
      </c>
      <c r="B144" s="272">
        <f>Volume!J145</f>
        <v>588.05</v>
      </c>
      <c r="C144" s="70">
        <v>587.35</v>
      </c>
      <c r="D144" s="264">
        <f t="shared" si="6"/>
        <v>-0.6999999999999318</v>
      </c>
      <c r="E144" s="331">
        <f t="shared" si="7"/>
        <v>-0.0011903749681148404</v>
      </c>
      <c r="F144" s="264">
        <v>-6.5</v>
      </c>
      <c r="G144" s="159">
        <f t="shared" si="8"/>
        <v>5.800000000000068</v>
      </c>
      <c r="L144" s="267"/>
    </row>
    <row r="145" spans="1:12" s="69" customFormat="1" ht="13.5">
      <c r="A145" s="193" t="s">
        <v>185</v>
      </c>
      <c r="B145" s="272">
        <f>Volume!J146</f>
        <v>562.35</v>
      </c>
      <c r="C145" s="70">
        <v>567.05</v>
      </c>
      <c r="D145" s="264">
        <f t="shared" si="6"/>
        <v>4.699999999999932</v>
      </c>
      <c r="E145" s="331">
        <f t="shared" si="7"/>
        <v>0.00835778429803491</v>
      </c>
      <c r="F145" s="264">
        <v>1.75</v>
      </c>
      <c r="G145" s="159">
        <f t="shared" si="8"/>
        <v>2.949999999999932</v>
      </c>
      <c r="L145" s="267"/>
    </row>
    <row r="146" spans="1:12" s="69" customFormat="1" ht="13.5">
      <c r="A146" s="193" t="s">
        <v>206</v>
      </c>
      <c r="B146" s="272">
        <f>Volume!J147</f>
        <v>774.45</v>
      </c>
      <c r="C146" s="70">
        <v>782.05</v>
      </c>
      <c r="D146" s="264">
        <f t="shared" si="6"/>
        <v>7.599999999999909</v>
      </c>
      <c r="E146" s="331">
        <f t="shared" si="7"/>
        <v>0.009813415972625616</v>
      </c>
      <c r="F146" s="264">
        <v>4.399999999999977</v>
      </c>
      <c r="G146" s="159">
        <f t="shared" si="8"/>
        <v>3.199999999999932</v>
      </c>
      <c r="L146" s="267"/>
    </row>
    <row r="147" spans="1:12" s="69" customFormat="1" ht="13.5">
      <c r="A147" s="193" t="s">
        <v>118</v>
      </c>
      <c r="B147" s="272">
        <f>Volume!J148</f>
        <v>1239.5</v>
      </c>
      <c r="C147" s="70">
        <v>1248.2</v>
      </c>
      <c r="D147" s="264">
        <f t="shared" si="6"/>
        <v>8.700000000000045</v>
      </c>
      <c r="E147" s="331">
        <f t="shared" si="7"/>
        <v>0.007018959257765265</v>
      </c>
      <c r="F147" s="264">
        <v>-2.5</v>
      </c>
      <c r="G147" s="159">
        <f t="shared" si="8"/>
        <v>11.200000000000045</v>
      </c>
      <c r="L147" s="267"/>
    </row>
    <row r="148" spans="1:12" s="69" customFormat="1" ht="13.5">
      <c r="A148" s="193" t="s">
        <v>231</v>
      </c>
      <c r="B148" s="272">
        <f>Volume!J149</f>
        <v>972.5</v>
      </c>
      <c r="C148" s="70">
        <v>981.2</v>
      </c>
      <c r="D148" s="264">
        <f t="shared" si="6"/>
        <v>8.700000000000045</v>
      </c>
      <c r="E148" s="331">
        <f t="shared" si="7"/>
        <v>0.008946015424164571</v>
      </c>
      <c r="F148" s="264">
        <v>4.100000000000023</v>
      </c>
      <c r="G148" s="159">
        <f t="shared" si="8"/>
        <v>4.600000000000023</v>
      </c>
      <c r="L148" s="267"/>
    </row>
    <row r="149" spans="1:12" s="69" customFormat="1" ht="13.5">
      <c r="A149" s="193" t="s">
        <v>300</v>
      </c>
      <c r="B149" s="272">
        <f>Volume!J150</f>
        <v>50.3</v>
      </c>
      <c r="C149" s="70">
        <v>50.75</v>
      </c>
      <c r="D149" s="264">
        <f t="shared" si="6"/>
        <v>0.45000000000000284</v>
      </c>
      <c r="E149" s="331">
        <f t="shared" si="7"/>
        <v>0.00894632206759449</v>
      </c>
      <c r="F149" s="264">
        <v>0.3500000000000014</v>
      </c>
      <c r="G149" s="159">
        <f t="shared" si="8"/>
        <v>0.10000000000000142</v>
      </c>
      <c r="L149" s="267"/>
    </row>
    <row r="150" spans="1:12" s="69" customFormat="1" ht="13.5">
      <c r="A150" s="193" t="s">
        <v>301</v>
      </c>
      <c r="B150" s="272">
        <f>Volume!J151</f>
        <v>28.6</v>
      </c>
      <c r="C150" s="70">
        <v>28.95</v>
      </c>
      <c r="D150" s="264">
        <f t="shared" si="6"/>
        <v>0.34999999999999787</v>
      </c>
      <c r="E150" s="331">
        <f t="shared" si="7"/>
        <v>0.012237762237762163</v>
      </c>
      <c r="F150" s="264">
        <v>0.15000000000000213</v>
      </c>
      <c r="G150" s="159">
        <f t="shared" si="8"/>
        <v>0.19999999999999574</v>
      </c>
      <c r="L150" s="267"/>
    </row>
    <row r="151" spans="1:12" s="69" customFormat="1" ht="13.5">
      <c r="A151" s="193" t="s">
        <v>173</v>
      </c>
      <c r="B151" s="272">
        <f>Volume!J152</f>
        <v>62.45</v>
      </c>
      <c r="C151" s="70">
        <v>62.75</v>
      </c>
      <c r="D151" s="264">
        <f t="shared" si="6"/>
        <v>0.29999999999999716</v>
      </c>
      <c r="E151" s="331">
        <f t="shared" si="7"/>
        <v>0.004803843074459522</v>
      </c>
      <c r="F151" s="264">
        <v>0.25</v>
      </c>
      <c r="G151" s="159">
        <f t="shared" si="8"/>
        <v>0.04999999999999716</v>
      </c>
      <c r="L151" s="267"/>
    </row>
    <row r="152" spans="1:12" s="69" customFormat="1" ht="13.5">
      <c r="A152" s="193" t="s">
        <v>302</v>
      </c>
      <c r="B152" s="272">
        <f>Volume!J153</f>
        <v>819.7</v>
      </c>
      <c r="C152" s="70">
        <v>826.25</v>
      </c>
      <c r="D152" s="264">
        <f t="shared" si="6"/>
        <v>6.5499999999999545</v>
      </c>
      <c r="E152" s="331">
        <f t="shared" si="7"/>
        <v>0.007990728315237226</v>
      </c>
      <c r="F152" s="264">
        <v>3.25</v>
      </c>
      <c r="G152" s="159">
        <f t="shared" si="8"/>
        <v>3.2999999999999545</v>
      </c>
      <c r="L152" s="267"/>
    </row>
    <row r="153" spans="1:12" s="69" customFormat="1" ht="13.5">
      <c r="A153" s="193" t="s">
        <v>82</v>
      </c>
      <c r="B153" s="272">
        <f>Volume!J154</f>
        <v>109.2</v>
      </c>
      <c r="C153" s="70">
        <v>110.3</v>
      </c>
      <c r="D153" s="264">
        <f t="shared" si="6"/>
        <v>1.0999999999999943</v>
      </c>
      <c r="E153" s="331">
        <f t="shared" si="7"/>
        <v>0.01007326007326002</v>
      </c>
      <c r="F153" s="264">
        <v>0.45000000000000284</v>
      </c>
      <c r="G153" s="159">
        <f t="shared" si="8"/>
        <v>0.6499999999999915</v>
      </c>
      <c r="L153" s="267"/>
    </row>
    <row r="154" spans="1:12" s="69" customFormat="1" ht="13.5">
      <c r="A154" s="193" t="s">
        <v>153</v>
      </c>
      <c r="B154" s="272">
        <f>Volume!J155</f>
        <v>518.15</v>
      </c>
      <c r="C154" s="70">
        <v>513.3</v>
      </c>
      <c r="D154" s="264">
        <f t="shared" si="6"/>
        <v>-4.850000000000023</v>
      </c>
      <c r="E154" s="331">
        <f t="shared" si="7"/>
        <v>-0.009360223873395778</v>
      </c>
      <c r="F154" s="264">
        <v>-4.899999999999977</v>
      </c>
      <c r="G154" s="159">
        <f t="shared" si="8"/>
        <v>0.049999999999954525</v>
      </c>
      <c r="L154" s="267"/>
    </row>
    <row r="155" spans="1:12" s="69" customFormat="1" ht="13.5">
      <c r="A155" s="193" t="s">
        <v>154</v>
      </c>
      <c r="B155" s="272">
        <f>Volume!J156</f>
        <v>48.05</v>
      </c>
      <c r="C155" s="70">
        <v>48.6</v>
      </c>
      <c r="D155" s="264">
        <f t="shared" si="6"/>
        <v>0.5500000000000043</v>
      </c>
      <c r="E155" s="331">
        <f t="shared" si="7"/>
        <v>0.011446409989594262</v>
      </c>
      <c r="F155" s="264">
        <v>0.29999999999999716</v>
      </c>
      <c r="G155" s="159">
        <f t="shared" si="8"/>
        <v>0.2500000000000071</v>
      </c>
      <c r="L155" s="267"/>
    </row>
    <row r="156" spans="1:12" s="69" customFormat="1" ht="13.5">
      <c r="A156" s="193" t="s">
        <v>303</v>
      </c>
      <c r="B156" s="272">
        <f>Volume!J157</f>
        <v>92.9</v>
      </c>
      <c r="C156" s="70">
        <v>93.7</v>
      </c>
      <c r="D156" s="264">
        <f t="shared" si="6"/>
        <v>0.7999999999999972</v>
      </c>
      <c r="E156" s="331">
        <f t="shared" si="7"/>
        <v>0.008611410118406859</v>
      </c>
      <c r="F156" s="264">
        <v>0.7000000000000028</v>
      </c>
      <c r="G156" s="159">
        <f t="shared" si="8"/>
        <v>0.09999999999999432</v>
      </c>
      <c r="L156" s="267"/>
    </row>
    <row r="157" spans="1:12" s="69" customFormat="1" ht="13.5">
      <c r="A157" s="193" t="s">
        <v>155</v>
      </c>
      <c r="B157" s="272">
        <f>Volume!J158</f>
        <v>451.3</v>
      </c>
      <c r="C157" s="70">
        <v>454.25</v>
      </c>
      <c r="D157" s="264">
        <f t="shared" si="6"/>
        <v>2.9499999999999886</v>
      </c>
      <c r="E157" s="331">
        <f t="shared" si="7"/>
        <v>0.006536671836915552</v>
      </c>
      <c r="F157" s="264">
        <v>-0.8000000000000114</v>
      </c>
      <c r="G157" s="159">
        <f t="shared" si="8"/>
        <v>3.75</v>
      </c>
      <c r="L157" s="267"/>
    </row>
    <row r="158" spans="1:12" s="69" customFormat="1" ht="13.5">
      <c r="A158" s="193" t="s">
        <v>38</v>
      </c>
      <c r="B158" s="272">
        <f>Volume!J159</f>
        <v>550.45</v>
      </c>
      <c r="C158" s="70">
        <v>553.2</v>
      </c>
      <c r="D158" s="264">
        <f t="shared" si="6"/>
        <v>2.75</v>
      </c>
      <c r="E158" s="331">
        <f t="shared" si="7"/>
        <v>0.004995912435280225</v>
      </c>
      <c r="F158" s="264">
        <v>0.35000000000002274</v>
      </c>
      <c r="G158" s="159">
        <f t="shared" si="8"/>
        <v>2.3999999999999773</v>
      </c>
      <c r="L158" s="267"/>
    </row>
    <row r="159" spans="1:7" ht="13.5">
      <c r="A159" s="193" t="s">
        <v>156</v>
      </c>
      <c r="B159" s="272">
        <f>Volume!J160</f>
        <v>408.95</v>
      </c>
      <c r="C159" s="70">
        <v>413.2</v>
      </c>
      <c r="D159" s="264">
        <f t="shared" si="6"/>
        <v>4.25</v>
      </c>
      <c r="E159" s="331">
        <f t="shared" si="7"/>
        <v>0.01039246851693361</v>
      </c>
      <c r="F159" s="264">
        <v>1.5</v>
      </c>
      <c r="G159" s="159">
        <f t="shared" si="8"/>
        <v>2.75</v>
      </c>
    </row>
    <row r="160" spans="1:7" ht="14.25" thickBot="1">
      <c r="A160" s="194" t="s">
        <v>395</v>
      </c>
      <c r="B160" s="272">
        <f>Volume!J161</f>
        <v>286.75</v>
      </c>
      <c r="C160" s="70">
        <v>288.7</v>
      </c>
      <c r="D160" s="264">
        <f t="shared" si="6"/>
        <v>1.9499999999999886</v>
      </c>
      <c r="E160" s="331">
        <f t="shared" si="7"/>
        <v>0.006800348735832567</v>
      </c>
      <c r="F160" s="264">
        <v>0.9499999999999886</v>
      </c>
      <c r="G160" s="159">
        <f t="shared" si="8"/>
        <v>1</v>
      </c>
    </row>
    <row r="161" ht="11.25" hidden="1">
      <c r="C161" s="70">
        <v>226</v>
      </c>
    </row>
  </sheetData>
  <mergeCells count="1">
    <mergeCell ref="A1:G1"/>
  </mergeCells>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E53"/>
  <sheetViews>
    <sheetView workbookViewId="0" topLeftCell="A1">
      <selection activeCell="E396" sqref="E396"/>
    </sheetView>
  </sheetViews>
  <sheetFormatPr defaultColWidth="9.140625" defaultRowHeight="12.75"/>
  <cols>
    <col min="1" max="1" width="14.57421875" style="70" customWidth="1"/>
    <col min="2" max="2" width="13.00390625" style="70" customWidth="1"/>
    <col min="3" max="3" width="11.7109375" style="70" customWidth="1"/>
    <col min="4" max="4" width="11.28125" style="70" bestFit="1" customWidth="1"/>
    <col min="5" max="5" width="10.140625" style="70" bestFit="1" customWidth="1"/>
    <col min="6" max="16384" width="9.140625" style="70" customWidth="1"/>
  </cols>
  <sheetData>
    <row r="1" spans="1:5" s="133" customFormat="1" ht="19.5" customHeight="1" thickBot="1">
      <c r="A1" s="418" t="s">
        <v>209</v>
      </c>
      <c r="B1" s="419"/>
      <c r="C1" s="419"/>
      <c r="D1" s="419"/>
      <c r="E1" s="419"/>
    </row>
    <row r="2" spans="1:5" s="69" customFormat="1" ht="14.25" thickBot="1">
      <c r="A2" s="134" t="s">
        <v>113</v>
      </c>
      <c r="B2" s="268" t="s">
        <v>213</v>
      </c>
      <c r="C2" s="33" t="s">
        <v>99</v>
      </c>
      <c r="D2" s="268" t="s">
        <v>123</v>
      </c>
      <c r="E2" s="205" t="s">
        <v>215</v>
      </c>
    </row>
    <row r="3" spans="1:5" s="69" customFormat="1" ht="13.5">
      <c r="A3" s="271" t="s">
        <v>212</v>
      </c>
      <c r="B3" s="179">
        <f>VLOOKUP(A3,Margins!$A$2:$M$161,2,FALSE)</f>
        <v>50</v>
      </c>
      <c r="C3" s="270">
        <f>VLOOKUP(A3,Basis!$A$3:$G$160,2,FALSE)</f>
        <v>4079.3</v>
      </c>
      <c r="D3" s="270">
        <f>VLOOKUP(A3,Basis!$A$3:$G$160,3,FALSE)</f>
        <v>4093.35</v>
      </c>
      <c r="E3" s="179">
        <f>VLOOKUP(A3,Margins!$A$2:$M$161,7,FALSE)</f>
        <v>20626.95</v>
      </c>
    </row>
    <row r="4" spans="1:5" s="69" customFormat="1" ht="13.5">
      <c r="A4" s="201" t="s">
        <v>134</v>
      </c>
      <c r="B4" s="179">
        <f>VLOOKUP(A4,Margins!$A$2:$M$161,2,FALSE)</f>
        <v>100</v>
      </c>
      <c r="C4" s="272">
        <f>VLOOKUP(A4,Basis!$A$3:$G$160,2,FALSE)</f>
        <v>4182.35</v>
      </c>
      <c r="D4" s="273">
        <f>VLOOKUP(A4,Basis!$A$3:$G$160,3,FALSE)</f>
        <v>4184.2</v>
      </c>
      <c r="E4" s="374">
        <f>VLOOKUP(A4,Margins!$A$2:$M$161,7,FALSE)</f>
        <v>66193.75</v>
      </c>
    </row>
    <row r="5" spans="1:5" s="69" customFormat="1" ht="13.5">
      <c r="A5" s="201" t="s">
        <v>0</v>
      </c>
      <c r="B5" s="179">
        <f>VLOOKUP(A5,Margins!$A$2:$M$161,2,FALSE)</f>
        <v>375</v>
      </c>
      <c r="C5" s="272">
        <f>VLOOKUP(A5,Basis!$A$3:$G$160,2,FALSE)</f>
        <v>874.5</v>
      </c>
      <c r="D5" s="273">
        <f>VLOOKUP(A5,Basis!$A$3:$G$160,3,FALSE)</f>
        <v>873.2</v>
      </c>
      <c r="E5" s="374">
        <f>VLOOKUP(A5,Margins!$A$2:$M$161,7,FALSE)</f>
        <v>52813.125</v>
      </c>
    </row>
    <row r="6" spans="1:5" s="69" customFormat="1" ht="13.5">
      <c r="A6" s="193" t="s">
        <v>193</v>
      </c>
      <c r="B6" s="179">
        <f>VLOOKUP(A6,Margins!$A$2:$M$161,2,FALSE)</f>
        <v>100</v>
      </c>
      <c r="C6" s="272">
        <f>VLOOKUP(A6,Basis!$A$3:$G$160,2,FALSE)</f>
        <v>2564.2</v>
      </c>
      <c r="D6" s="273">
        <f>VLOOKUP(A6,Basis!$A$3:$G$160,3,FALSE)</f>
        <v>2586.55</v>
      </c>
      <c r="E6" s="374">
        <f>VLOOKUP(A6,Margins!$A$2:$M$161,7,FALSE)</f>
        <v>40433.704</v>
      </c>
    </row>
    <row r="7" spans="1:5" s="14" customFormat="1" ht="13.5">
      <c r="A7" s="201" t="s">
        <v>232</v>
      </c>
      <c r="B7" s="179">
        <f>VLOOKUP(A7,Margins!$A$2:$M$161,2,FALSE)</f>
        <v>500</v>
      </c>
      <c r="C7" s="272">
        <f>VLOOKUP(A7,Basis!$A$3:$G$160,2,FALSE)</f>
        <v>825.6</v>
      </c>
      <c r="D7" s="273">
        <f>VLOOKUP(A7,Basis!$A$3:$G$160,3,FALSE)</f>
        <v>824.45</v>
      </c>
      <c r="E7" s="374">
        <f>VLOOKUP(A7,Margins!$A$2:$M$161,7,FALSE)</f>
        <v>67465</v>
      </c>
    </row>
    <row r="8" spans="1:5" s="69" customFormat="1" ht="13.5">
      <c r="A8" s="201" t="s">
        <v>1</v>
      </c>
      <c r="B8" s="179">
        <f>VLOOKUP(A8,Margins!$A$2:$M$161,2,FALSE)</f>
        <v>150</v>
      </c>
      <c r="C8" s="272">
        <f>VLOOKUP(A8,Basis!$A$3:$G$160,2,FALSE)</f>
        <v>2449.1</v>
      </c>
      <c r="D8" s="273">
        <f>VLOOKUP(A8,Basis!$A$3:$G$160,3,FALSE)</f>
        <v>2463.05</v>
      </c>
      <c r="E8" s="374">
        <f>VLOOKUP(A8,Margins!$A$2:$M$161,7,FALSE)</f>
        <v>58323.75</v>
      </c>
    </row>
    <row r="9" spans="1:5" s="69" customFormat="1" ht="13.5">
      <c r="A9" s="201" t="s">
        <v>2</v>
      </c>
      <c r="B9" s="179">
        <f>VLOOKUP(A9,Margins!$A$2:$M$161,2,FALSE)</f>
        <v>1100</v>
      </c>
      <c r="C9" s="272">
        <f>VLOOKUP(A9,Basis!$A$3:$G$160,2,FALSE)</f>
        <v>350.55</v>
      </c>
      <c r="D9" s="273">
        <f>VLOOKUP(A9,Basis!$A$3:$G$160,3,FALSE)</f>
        <v>351.35</v>
      </c>
      <c r="E9" s="374">
        <f>VLOOKUP(A9,Margins!$A$2:$M$161,7,FALSE)</f>
        <v>68197.25</v>
      </c>
    </row>
    <row r="10" spans="1:5" s="69" customFormat="1" ht="13.5">
      <c r="A10" s="201" t="s">
        <v>3</v>
      </c>
      <c r="B10" s="179">
        <f>VLOOKUP(A10,Margins!$A$2:$M$161,2,FALSE)</f>
        <v>1250</v>
      </c>
      <c r="C10" s="272">
        <f>VLOOKUP(A10,Basis!$A$3:$G$160,2,FALSE)</f>
        <v>207.9</v>
      </c>
      <c r="D10" s="273">
        <f>VLOOKUP(A10,Basis!$A$3:$G$160,3,FALSE)</f>
        <v>209.85</v>
      </c>
      <c r="E10" s="374">
        <f>VLOOKUP(A10,Margins!$A$2:$M$161,7,FALSE)</f>
        <v>63581.25</v>
      </c>
    </row>
    <row r="11" spans="1:5" s="69" customFormat="1" ht="13.5">
      <c r="A11" s="201" t="s">
        <v>139</v>
      </c>
      <c r="B11" s="179">
        <f>VLOOKUP(A11,Margins!$A$2:$M$161,2,FALSE)</f>
        <v>2700</v>
      </c>
      <c r="C11" s="272">
        <f>VLOOKUP(A11,Basis!$A$3:$G$160,2,FALSE)</f>
        <v>94.25</v>
      </c>
      <c r="D11" s="273">
        <f>VLOOKUP(A11,Basis!$A$3:$G$160,3,FALSE)</f>
        <v>95.1</v>
      </c>
      <c r="E11" s="374">
        <f>VLOOKUP(A11,Margins!$A$2:$M$161,7,FALSE)</f>
        <v>40317.75</v>
      </c>
    </row>
    <row r="12" spans="1:5" s="69" customFormat="1" ht="13.5">
      <c r="A12" s="201" t="s">
        <v>304</v>
      </c>
      <c r="B12" s="179">
        <f>VLOOKUP(A12,Margins!$A$2:$M$161,2,FALSE)</f>
        <v>400</v>
      </c>
      <c r="C12" s="272">
        <f>VLOOKUP(A12,Basis!$A$3:$G$160,2,FALSE)</f>
        <v>691.55</v>
      </c>
      <c r="D12" s="273">
        <f>VLOOKUP(A12,Basis!$A$3:$G$160,3,FALSE)</f>
        <v>695.5</v>
      </c>
      <c r="E12" s="374">
        <f>VLOOKUP(A12,Margins!$A$2:$M$161,7,FALSE)</f>
        <v>44140.577999999994</v>
      </c>
    </row>
    <row r="13" spans="1:5" s="69" customFormat="1" ht="13.5">
      <c r="A13" s="201" t="s">
        <v>89</v>
      </c>
      <c r="B13" s="179">
        <f>VLOOKUP(A13,Margins!$A$2:$M$161,2,FALSE)</f>
        <v>750</v>
      </c>
      <c r="C13" s="272">
        <f>VLOOKUP(A13,Basis!$A$3:$G$160,2,FALSE)</f>
        <v>281.2</v>
      </c>
      <c r="D13" s="273">
        <f>VLOOKUP(A13,Basis!$A$3:$G$160,3,FALSE)</f>
        <v>281.7</v>
      </c>
      <c r="E13" s="374">
        <f>VLOOKUP(A13,Margins!$A$2:$M$161,7,FALSE)</f>
        <v>38815.259999999995</v>
      </c>
    </row>
    <row r="14" spans="1:5" s="69" customFormat="1" ht="13.5">
      <c r="A14" s="201" t="s">
        <v>140</v>
      </c>
      <c r="B14" s="179">
        <f>VLOOKUP(A14,Margins!$A$2:$M$161,2,FALSE)</f>
        <v>300</v>
      </c>
      <c r="C14" s="272">
        <f>VLOOKUP(A14,Basis!$A$3:$G$160,2,FALSE)</f>
        <v>1184.05</v>
      </c>
      <c r="D14" s="273">
        <f>VLOOKUP(A14,Basis!$A$3:$G$160,3,FALSE)</f>
        <v>1168.35</v>
      </c>
      <c r="E14" s="374">
        <f>VLOOKUP(A14,Margins!$A$2:$M$161,7,FALSE)</f>
        <v>55608.75</v>
      </c>
    </row>
    <row r="15" spans="1:5" s="69" customFormat="1" ht="13.5">
      <c r="A15" s="201" t="s">
        <v>24</v>
      </c>
      <c r="B15" s="179">
        <f>VLOOKUP(A15,Margins!$A$2:$M$161,2,FALSE)</f>
        <v>88</v>
      </c>
      <c r="C15" s="272">
        <f>VLOOKUP(A15,Basis!$A$3:$G$160,2,FALSE)</f>
        <v>2486.75</v>
      </c>
      <c r="D15" s="273">
        <f>VLOOKUP(A15,Basis!$A$3:$G$160,3,FALSE)</f>
        <v>2489.45</v>
      </c>
      <c r="E15" s="374">
        <f>VLOOKUP(A15,Margins!$A$2:$M$161,7,FALSE)</f>
        <v>34508.100000000006</v>
      </c>
    </row>
    <row r="16" spans="1:5" s="69" customFormat="1" ht="13.5">
      <c r="A16" s="193" t="s">
        <v>195</v>
      </c>
      <c r="B16" s="179">
        <f>VLOOKUP(A16,Margins!$A$2:$M$161,2,FALSE)</f>
        <v>2062</v>
      </c>
      <c r="C16" s="272">
        <f>VLOOKUP(A16,Basis!$A$3:$G$160,2,FALSE)</f>
        <v>121.15</v>
      </c>
      <c r="D16" s="273">
        <f>VLOOKUP(A16,Basis!$A$3:$G$160,3,FALSE)</f>
        <v>121.3</v>
      </c>
      <c r="E16" s="374">
        <f>VLOOKUP(A16,Margins!$A$2:$M$161,7,FALSE)</f>
        <v>39399.66500000001</v>
      </c>
    </row>
    <row r="17" spans="1:5" s="69" customFormat="1" ht="13.5">
      <c r="A17" s="201" t="s">
        <v>197</v>
      </c>
      <c r="B17" s="179">
        <f>VLOOKUP(A17,Margins!$A$2:$M$161,2,FALSE)</f>
        <v>650</v>
      </c>
      <c r="C17" s="272">
        <f>VLOOKUP(A17,Basis!$A$3:$G$160,2,FALSE)</f>
        <v>326.65</v>
      </c>
      <c r="D17" s="273">
        <f>VLOOKUP(A17,Basis!$A$3:$G$160,3,FALSE)</f>
        <v>329.1</v>
      </c>
      <c r="E17" s="374">
        <f>VLOOKUP(A17,Margins!$A$2:$M$161,7,FALSE)</f>
        <v>40041.625</v>
      </c>
    </row>
    <row r="18" spans="1:5" s="69" customFormat="1" ht="13.5">
      <c r="A18" s="201" t="s">
        <v>4</v>
      </c>
      <c r="B18" s="179">
        <f>VLOOKUP(A18,Margins!$A$2:$M$161,2,FALSE)</f>
        <v>150</v>
      </c>
      <c r="C18" s="272">
        <f>VLOOKUP(A18,Basis!$A$3:$G$160,2,FALSE)</f>
        <v>1591.75</v>
      </c>
      <c r="D18" s="273">
        <f>VLOOKUP(A18,Basis!$A$3:$G$160,3,FALSE)</f>
        <v>1602.95</v>
      </c>
      <c r="E18" s="374">
        <f>VLOOKUP(A18,Margins!$A$2:$M$161,7,FALSE)</f>
        <v>40271.625</v>
      </c>
    </row>
    <row r="19" spans="1:5" s="69" customFormat="1" ht="13.5">
      <c r="A19" s="201" t="s">
        <v>79</v>
      </c>
      <c r="B19" s="179">
        <f>VLOOKUP(A19,Margins!$A$2:$M$161,2,FALSE)</f>
        <v>200</v>
      </c>
      <c r="C19" s="272">
        <f>VLOOKUP(A19,Basis!$A$3:$G$160,2,FALSE)</f>
        <v>994.7</v>
      </c>
      <c r="D19" s="273">
        <f>VLOOKUP(A19,Basis!$A$3:$G$160,3,FALSE)</f>
        <v>993.95</v>
      </c>
      <c r="E19" s="374">
        <f>VLOOKUP(A19,Margins!$A$2:$M$161,7,FALSE)</f>
        <v>31313</v>
      </c>
    </row>
    <row r="20" spans="1:5" s="69" customFormat="1" ht="13.5">
      <c r="A20" s="201" t="s">
        <v>196</v>
      </c>
      <c r="B20" s="179">
        <f>VLOOKUP(A20,Margins!$A$2:$M$161,2,FALSE)</f>
        <v>400</v>
      </c>
      <c r="C20" s="272">
        <f>VLOOKUP(A20,Basis!$A$3:$G$160,2,FALSE)</f>
        <v>700.15</v>
      </c>
      <c r="D20" s="273">
        <f>VLOOKUP(A20,Basis!$A$3:$G$160,3,FALSE)</f>
        <v>682.1</v>
      </c>
      <c r="E20" s="374">
        <f>VLOOKUP(A20,Margins!$A$2:$M$161,7,FALSE)</f>
        <v>45475</v>
      </c>
    </row>
    <row r="21" spans="1:5" s="69" customFormat="1" ht="13.5">
      <c r="A21" s="201" t="s">
        <v>5</v>
      </c>
      <c r="B21" s="179">
        <f>VLOOKUP(A21,Margins!$A$2:$M$161,2,FALSE)</f>
        <v>1595</v>
      </c>
      <c r="C21" s="272">
        <f>VLOOKUP(A21,Basis!$A$3:$G$160,2,FALSE)</f>
        <v>144.75</v>
      </c>
      <c r="D21" s="273">
        <f>VLOOKUP(A21,Basis!$A$3:$G$160,3,FALSE)</f>
        <v>145.4</v>
      </c>
      <c r="E21" s="374">
        <f>VLOOKUP(A21,Margins!$A$2:$M$161,7,FALSE)</f>
        <v>36553.4125</v>
      </c>
    </row>
    <row r="22" spans="1:5" s="69" customFormat="1" ht="13.5">
      <c r="A22" s="201" t="s">
        <v>198</v>
      </c>
      <c r="B22" s="179">
        <f>VLOOKUP(A22,Margins!$A$2:$M$161,2,FALSE)</f>
        <v>1000</v>
      </c>
      <c r="C22" s="272">
        <f>VLOOKUP(A22,Basis!$A$3:$G$160,2,FALSE)</f>
        <v>191.1</v>
      </c>
      <c r="D22" s="273">
        <f>VLOOKUP(A22,Basis!$A$3:$G$160,3,FALSE)</f>
        <v>192.6</v>
      </c>
      <c r="E22" s="374">
        <f>VLOOKUP(A22,Margins!$A$2:$M$161,7,FALSE)</f>
        <v>31305</v>
      </c>
    </row>
    <row r="23" spans="1:5" s="69" customFormat="1" ht="13.5">
      <c r="A23" s="201" t="s">
        <v>199</v>
      </c>
      <c r="B23" s="179">
        <f>VLOOKUP(A23,Margins!$A$2:$M$161,2,FALSE)</f>
        <v>1300</v>
      </c>
      <c r="C23" s="272">
        <f>VLOOKUP(A23,Basis!$A$3:$G$160,2,FALSE)</f>
        <v>286.1</v>
      </c>
      <c r="D23" s="273">
        <f>VLOOKUP(A23,Basis!$A$3:$G$160,3,FALSE)</f>
        <v>287.6</v>
      </c>
      <c r="E23" s="374">
        <f>VLOOKUP(A23,Margins!$A$2:$M$161,7,FALSE)</f>
        <v>61587.5</v>
      </c>
    </row>
    <row r="24" spans="1:5" s="69" customFormat="1" ht="13.5">
      <c r="A24" s="201" t="s">
        <v>305</v>
      </c>
      <c r="B24" s="179">
        <f>VLOOKUP(A24,Margins!$A$2:$M$161,2,FALSE)</f>
        <v>350</v>
      </c>
      <c r="C24" s="272">
        <f>VLOOKUP(A24,Basis!$A$3:$G$160,2,FALSE)</f>
        <v>849.35</v>
      </c>
      <c r="D24" s="273">
        <f>VLOOKUP(A24,Basis!$A$3:$G$160,3,FALSE)</f>
        <v>854.45</v>
      </c>
      <c r="E24" s="374">
        <f>VLOOKUP(A24,Margins!$A$2:$M$161,7,FALSE)</f>
        <v>52366.125</v>
      </c>
    </row>
    <row r="25" spans="1:5" s="69" customFormat="1" ht="13.5">
      <c r="A25" s="193" t="s">
        <v>201</v>
      </c>
      <c r="B25" s="179">
        <f>VLOOKUP(A25,Margins!$A$2:$M$161,2,FALSE)</f>
        <v>100</v>
      </c>
      <c r="C25" s="272">
        <f>VLOOKUP(A25,Basis!$A$3:$G$160,2,FALSE)</f>
        <v>1980.6</v>
      </c>
      <c r="D25" s="273">
        <f>VLOOKUP(A25,Basis!$A$3:$G$160,3,FALSE)</f>
        <v>1994.15</v>
      </c>
      <c r="E25" s="374">
        <f>VLOOKUP(A25,Margins!$A$2:$M$161,7,FALSE)</f>
        <v>31472</v>
      </c>
    </row>
    <row r="26" spans="1:5" s="69" customFormat="1" ht="13.5">
      <c r="A26" s="201" t="s">
        <v>35</v>
      </c>
      <c r="B26" s="179">
        <f>VLOOKUP(A26,Margins!$A$2:$M$161,2,FALSE)</f>
        <v>1100</v>
      </c>
      <c r="C26" s="272">
        <f>VLOOKUP(A26,Basis!$A$3:$G$160,2,FALSE)</f>
        <v>317.4</v>
      </c>
      <c r="D26" s="273">
        <f>VLOOKUP(A26,Basis!$A$3:$G$160,3,FALSE)</f>
        <v>319.25</v>
      </c>
      <c r="E26" s="374">
        <f>VLOOKUP(A26,Margins!$A$2:$M$161,7,FALSE)</f>
        <v>55407</v>
      </c>
    </row>
    <row r="27" spans="1:5" s="69" customFormat="1" ht="13.5">
      <c r="A27" s="201" t="s">
        <v>6</v>
      </c>
      <c r="B27" s="179">
        <f>VLOOKUP(A27,Margins!$A$2:$M$161,2,FALSE)</f>
        <v>2250</v>
      </c>
      <c r="C27" s="272">
        <f>VLOOKUP(A27,Basis!$A$3:$G$160,2,FALSE)</f>
        <v>160.7</v>
      </c>
      <c r="D27" s="273">
        <f>VLOOKUP(A27,Basis!$A$3:$G$160,3,FALSE)</f>
        <v>161.8</v>
      </c>
      <c r="E27" s="374">
        <f>VLOOKUP(A27,Margins!$A$2:$M$161,7,FALSE)</f>
        <v>57003.75</v>
      </c>
    </row>
    <row r="28" spans="1:5" s="69" customFormat="1" ht="13.5">
      <c r="A28" s="201" t="s">
        <v>210</v>
      </c>
      <c r="B28" s="179">
        <f>VLOOKUP(A28,Margins!$A$2:$M$161,2,FALSE)</f>
        <v>200</v>
      </c>
      <c r="C28" s="272">
        <f>VLOOKUP(A28,Basis!$A$3:$G$160,2,FALSE)</f>
        <v>1713.15</v>
      </c>
      <c r="D28" s="273">
        <f>VLOOKUP(A28,Basis!$A$3:$G$160,3,FALSE)</f>
        <v>1721.95</v>
      </c>
      <c r="E28" s="374">
        <f>VLOOKUP(A28,Margins!$A$2:$M$161,7,FALSE)</f>
        <v>53753.5</v>
      </c>
    </row>
    <row r="29" spans="1:5" s="69" customFormat="1" ht="13.5">
      <c r="A29" s="201" t="s">
        <v>7</v>
      </c>
      <c r="B29" s="179">
        <f>VLOOKUP(A29,Margins!$A$2:$M$161,2,FALSE)</f>
        <v>312</v>
      </c>
      <c r="C29" s="272">
        <f>VLOOKUP(A29,Basis!$A$3:$G$160,2,FALSE)</f>
        <v>757.25</v>
      </c>
      <c r="D29" s="273">
        <f>VLOOKUP(A29,Basis!$A$3:$G$160,3,FALSE)</f>
        <v>763.1</v>
      </c>
      <c r="E29" s="374">
        <f>VLOOKUP(A29,Margins!$A$2:$M$161,7,FALSE)</f>
        <v>38479.74</v>
      </c>
    </row>
    <row r="30" spans="1:5" s="69" customFormat="1" ht="13.5">
      <c r="A30" s="201" t="s">
        <v>44</v>
      </c>
      <c r="B30" s="179">
        <f>VLOOKUP(A30,Margins!$A$2:$M$161,2,FALSE)</f>
        <v>400</v>
      </c>
      <c r="C30" s="272">
        <f>VLOOKUP(A30,Basis!$A$3:$G$160,2,FALSE)</f>
        <v>802.3</v>
      </c>
      <c r="D30" s="273">
        <f>VLOOKUP(A30,Basis!$A$3:$G$160,3,FALSE)</f>
        <v>807.55</v>
      </c>
      <c r="E30" s="374">
        <f>VLOOKUP(A30,Margins!$A$2:$M$161,7,FALSE)</f>
        <v>50566</v>
      </c>
    </row>
    <row r="31" spans="1:5" s="69" customFormat="1" ht="13.5">
      <c r="A31" s="201" t="s">
        <v>8</v>
      </c>
      <c r="B31" s="179">
        <f>VLOOKUP(A31,Margins!$A$2:$M$161,2,FALSE)</f>
        <v>1600</v>
      </c>
      <c r="C31" s="272">
        <f>VLOOKUP(A31,Basis!$A$3:$G$160,2,FALSE)</f>
        <v>150.1</v>
      </c>
      <c r="D31" s="273">
        <f>VLOOKUP(A31,Basis!$A$3:$G$160,3,FALSE)</f>
        <v>150.8</v>
      </c>
      <c r="E31" s="374">
        <f>VLOOKUP(A31,Margins!$A$2:$M$161,7,FALSE)</f>
        <v>39352</v>
      </c>
    </row>
    <row r="32" spans="1:5" s="69" customFormat="1" ht="13.5">
      <c r="A32" s="193" t="s">
        <v>202</v>
      </c>
      <c r="B32" s="179">
        <f>VLOOKUP(A32,Margins!$A$2:$M$161,2,FALSE)</f>
        <v>1150</v>
      </c>
      <c r="C32" s="272">
        <f>VLOOKUP(A32,Basis!$A$3:$G$160,2,FALSE)</f>
        <v>257.25</v>
      </c>
      <c r="D32" s="273">
        <f>VLOOKUP(A32,Basis!$A$3:$G$160,3,FALSE)</f>
        <v>249.65</v>
      </c>
      <c r="E32" s="374">
        <f>VLOOKUP(A32,Margins!$A$2:$M$161,7,FALSE)</f>
        <v>53144.375</v>
      </c>
    </row>
    <row r="33" spans="1:5" s="69" customFormat="1" ht="13.5">
      <c r="A33" s="201" t="s">
        <v>36</v>
      </c>
      <c r="B33" s="179">
        <f>VLOOKUP(A33,Margins!$A$2:$M$161,2,FALSE)</f>
        <v>225</v>
      </c>
      <c r="C33" s="272">
        <f>VLOOKUP(A33,Basis!$A$3:$G$160,2,FALSE)</f>
        <v>909.35</v>
      </c>
      <c r="D33" s="273">
        <f>VLOOKUP(A33,Basis!$A$3:$G$160,3,FALSE)</f>
        <v>909.2</v>
      </c>
      <c r="E33" s="374">
        <f>VLOOKUP(A33,Margins!$A$2:$M$161,7,FALSE)</f>
        <v>34530.1875</v>
      </c>
    </row>
    <row r="34" spans="1:5" s="69" customFormat="1" ht="13.5">
      <c r="A34" s="201" t="s">
        <v>81</v>
      </c>
      <c r="B34" s="179">
        <f>VLOOKUP(A34,Margins!$A$2:$M$161,2,FALSE)</f>
        <v>600</v>
      </c>
      <c r="C34" s="272">
        <f>VLOOKUP(A34,Basis!$A$3:$G$160,2,FALSE)</f>
        <v>509.35</v>
      </c>
      <c r="D34" s="273">
        <f>VLOOKUP(A34,Basis!$A$3:$G$160,3,FALSE)</f>
        <v>513.2</v>
      </c>
      <c r="E34" s="374">
        <f>VLOOKUP(A34,Margins!$A$2:$M$161,7,FALSE)</f>
        <v>56566.5</v>
      </c>
    </row>
    <row r="35" spans="1:5" s="69" customFormat="1" ht="13.5">
      <c r="A35" s="201" t="s">
        <v>23</v>
      </c>
      <c r="B35" s="179">
        <f>VLOOKUP(A35,Margins!$A$2:$M$161,2,FALSE)</f>
        <v>800</v>
      </c>
      <c r="C35" s="272">
        <f>VLOOKUP(A35,Basis!$A$3:$G$160,2,FALSE)</f>
        <v>393.5</v>
      </c>
      <c r="D35" s="273">
        <f>VLOOKUP(A35,Basis!$A$3:$G$160,3,FALSE)</f>
        <v>393.15</v>
      </c>
      <c r="E35" s="374">
        <f>VLOOKUP(A35,Margins!$A$2:$M$161,7,FALSE)</f>
        <v>49892</v>
      </c>
    </row>
    <row r="36" spans="1:5" s="69" customFormat="1" ht="13.5">
      <c r="A36" s="201" t="s">
        <v>234</v>
      </c>
      <c r="B36" s="179">
        <f>VLOOKUP(A36,Margins!$A$2:$M$161,2,FALSE)</f>
        <v>700</v>
      </c>
      <c r="C36" s="272">
        <f>VLOOKUP(A36,Basis!$A$3:$G$160,2,FALSE)</f>
        <v>463.1</v>
      </c>
      <c r="D36" s="273">
        <f>VLOOKUP(A36,Basis!$A$3:$G$160,3,FALSE)</f>
        <v>467.6</v>
      </c>
      <c r="E36" s="374">
        <f>VLOOKUP(A36,Margins!$A$2:$M$161,7,FALSE)</f>
        <v>54358.5</v>
      </c>
    </row>
    <row r="37" spans="1:5" s="69" customFormat="1" ht="13.5">
      <c r="A37" s="201" t="s">
        <v>98</v>
      </c>
      <c r="B37" s="179">
        <f>VLOOKUP(A37,Margins!$A$2:$M$161,2,FALSE)</f>
        <v>550</v>
      </c>
      <c r="C37" s="272">
        <f>VLOOKUP(A37,Basis!$A$3:$G$160,2,FALSE)</f>
        <v>520.3</v>
      </c>
      <c r="D37" s="273">
        <f>VLOOKUP(A37,Basis!$A$3:$G$160,3,FALSE)</f>
        <v>522.15</v>
      </c>
      <c r="E37" s="374">
        <f>VLOOKUP(A37,Margins!$A$2:$M$161,7,FALSE)</f>
        <v>44299.75</v>
      </c>
    </row>
    <row r="38" spans="1:5" s="69" customFormat="1" ht="13.5">
      <c r="A38" s="193" t="s">
        <v>203</v>
      </c>
      <c r="B38" s="179">
        <f>VLOOKUP(A38,Margins!$A$2:$M$161,2,FALSE)</f>
        <v>150</v>
      </c>
      <c r="C38" s="272">
        <f>VLOOKUP(A38,Basis!$A$3:$G$160,2,FALSE)</f>
        <v>1598.25</v>
      </c>
      <c r="D38" s="273">
        <f>VLOOKUP(A38,Basis!$A$3:$G$160,3,FALSE)</f>
        <v>1607.95</v>
      </c>
      <c r="E38" s="374">
        <f>VLOOKUP(A38,Margins!$A$2:$M$161,7,FALSE)</f>
        <v>37572.375</v>
      </c>
    </row>
    <row r="39" spans="1:5" s="69" customFormat="1" ht="13.5">
      <c r="A39" s="201" t="s">
        <v>216</v>
      </c>
      <c r="B39" s="179">
        <f>VLOOKUP(A39,Margins!$A$2:$M$161,2,FALSE)</f>
        <v>3350</v>
      </c>
      <c r="C39" s="272">
        <f>VLOOKUP(A39,Basis!$A$3:$G$160,2,FALSE)</f>
        <v>79.5</v>
      </c>
      <c r="D39" s="273">
        <f>VLOOKUP(A39,Basis!$A$3:$G$160,3,FALSE)</f>
        <v>80.05</v>
      </c>
      <c r="E39" s="374">
        <f>VLOOKUP(A39,Margins!$A$2:$M$161,7,FALSE)</f>
        <v>42126.25</v>
      </c>
    </row>
    <row r="40" spans="1:5" s="69" customFormat="1" ht="13.5">
      <c r="A40" s="201" t="s">
        <v>211</v>
      </c>
      <c r="B40" s="179">
        <f>VLOOKUP(A40,Margins!$A$2:$M$161,2,FALSE)</f>
        <v>2700</v>
      </c>
      <c r="C40" s="272">
        <f>VLOOKUP(A40,Basis!$A$3:$G$160,2,FALSE)</f>
        <v>133.5</v>
      </c>
      <c r="D40" s="273">
        <f>VLOOKUP(A40,Basis!$A$3:$G$160,3,FALSE)</f>
        <v>134.5</v>
      </c>
      <c r="E40" s="374">
        <f>VLOOKUP(A40,Margins!$A$2:$M$161,7,FALSE)</f>
        <v>67135.5</v>
      </c>
    </row>
    <row r="41" spans="1:5" s="69" customFormat="1" ht="13.5">
      <c r="A41" s="201" t="s">
        <v>204</v>
      </c>
      <c r="B41" s="179">
        <f>VLOOKUP(A41,Margins!$A$2:$M$161,2,FALSE)</f>
        <v>600</v>
      </c>
      <c r="C41" s="272">
        <f>VLOOKUP(A41,Basis!$A$3:$G$160,2,FALSE)</f>
        <v>452.6</v>
      </c>
      <c r="D41" s="273">
        <f>VLOOKUP(A41,Basis!$A$3:$G$160,3,FALSE)</f>
        <v>455.4</v>
      </c>
      <c r="E41" s="374">
        <f>VLOOKUP(A41,Margins!$A$2:$M$161,7,FALSE)</f>
        <v>49962</v>
      </c>
    </row>
    <row r="42" spans="1:5" s="69" customFormat="1" ht="13.5">
      <c r="A42" s="193" t="s">
        <v>205</v>
      </c>
      <c r="B42" s="179">
        <f>VLOOKUP(A42,Margins!$A$2:$M$161,2,FALSE)</f>
        <v>250</v>
      </c>
      <c r="C42" s="272">
        <f>VLOOKUP(A42,Basis!$A$3:$G$160,2,FALSE)</f>
        <v>1122.9</v>
      </c>
      <c r="D42" s="273">
        <f>VLOOKUP(A42,Basis!$A$3:$G$160,3,FALSE)</f>
        <v>1132.15</v>
      </c>
      <c r="E42" s="374">
        <f>VLOOKUP(A42,Margins!$A$2:$M$161,7,FALSE)</f>
        <v>48731.25</v>
      </c>
    </row>
    <row r="43" spans="1:5" s="69" customFormat="1" ht="13.5">
      <c r="A43" s="201" t="s">
        <v>228</v>
      </c>
      <c r="B43" s="179">
        <f>VLOOKUP(A43,Margins!$A$2:$M$161,2,FALSE)</f>
        <v>188</v>
      </c>
      <c r="C43" s="272">
        <f>VLOOKUP(A43,Basis!$A$3:$G$160,2,FALSE)</f>
        <v>1247.15</v>
      </c>
      <c r="D43" s="273">
        <f>VLOOKUP(A43,Basis!$A$3:$G$160,3,FALSE)</f>
        <v>1250.4</v>
      </c>
      <c r="E43" s="374">
        <f>VLOOKUP(A43,Margins!$A$2:$M$161,7,FALSE)</f>
        <v>44240.594280000005</v>
      </c>
    </row>
    <row r="44" spans="1:5" s="69" customFormat="1" ht="13.5">
      <c r="A44" s="201" t="s">
        <v>150</v>
      </c>
      <c r="B44" s="179">
        <f>VLOOKUP(A44,Margins!$A$2:$M$161,2,FALSE)</f>
        <v>438</v>
      </c>
      <c r="C44" s="272">
        <f>VLOOKUP(A44,Basis!$A$3:$G$160,2,FALSE)</f>
        <v>542.05</v>
      </c>
      <c r="D44" s="273">
        <f>VLOOKUP(A44,Basis!$A$3:$G$160,3,FALSE)</f>
        <v>544.3</v>
      </c>
      <c r="E44" s="374">
        <f>VLOOKUP(A44,Margins!$A$2:$M$161,7,FALSE)</f>
        <v>43433.175</v>
      </c>
    </row>
    <row r="45" spans="1:5" s="69" customFormat="1" ht="13.5">
      <c r="A45" s="201" t="s">
        <v>151</v>
      </c>
      <c r="B45" s="179">
        <f>VLOOKUP(A45,Margins!$A$2:$M$161,2,FALSE)</f>
        <v>225</v>
      </c>
      <c r="C45" s="272">
        <f>VLOOKUP(A45,Basis!$A$3:$G$160,2,FALSE)</f>
        <v>1009.6</v>
      </c>
      <c r="D45" s="273">
        <f>VLOOKUP(A45,Basis!$A$3:$G$160,3,FALSE)</f>
        <v>1012</v>
      </c>
      <c r="E45" s="374">
        <f>VLOOKUP(A45,Margins!$A$2:$M$161,7,FALSE)</f>
        <v>35736.75</v>
      </c>
    </row>
    <row r="46" spans="1:5" s="69" customFormat="1" ht="13.5">
      <c r="A46" s="201" t="s">
        <v>229</v>
      </c>
      <c r="B46" s="179">
        <f>VLOOKUP(A46,Margins!$A$2:$M$161,2,FALSE)</f>
        <v>200</v>
      </c>
      <c r="C46" s="272">
        <f>VLOOKUP(A46,Basis!$A$3:$G$160,2,FALSE)</f>
        <v>1249.15</v>
      </c>
      <c r="D46" s="273">
        <f>VLOOKUP(A46,Basis!$A$3:$G$160,3,FALSE)</f>
        <v>1251.9</v>
      </c>
      <c r="E46" s="374">
        <f>VLOOKUP(A46,Margins!$A$2:$M$161,7,FALSE)</f>
        <v>45695.5</v>
      </c>
    </row>
    <row r="47" spans="1:5" s="69" customFormat="1" ht="13.5">
      <c r="A47" s="201" t="s">
        <v>306</v>
      </c>
      <c r="B47" s="179">
        <f>VLOOKUP(A47,Margins!$A$2:$M$161,2,FALSE)</f>
        <v>412</v>
      </c>
      <c r="C47" s="272">
        <f>VLOOKUP(A47,Basis!$A$3:$G$160,2,FALSE)</f>
        <v>723.25</v>
      </c>
      <c r="D47" s="273">
        <f>VLOOKUP(A47,Basis!$A$3:$G$160,3,FALSE)</f>
        <v>729.1</v>
      </c>
      <c r="E47" s="374">
        <f>VLOOKUP(A47,Margins!$A$2:$M$161,7,FALSE)</f>
        <v>47657.07000000001</v>
      </c>
    </row>
    <row r="48" spans="1:5" s="69" customFormat="1" ht="13.5">
      <c r="A48" s="201" t="s">
        <v>307</v>
      </c>
      <c r="B48" s="179">
        <f>VLOOKUP(A48,Margins!$A$2:$M$161,2,FALSE)</f>
        <v>400</v>
      </c>
      <c r="C48" s="272">
        <f>VLOOKUP(A48,Basis!$A$3:$G$160,2,FALSE)</f>
        <v>588.05</v>
      </c>
      <c r="D48" s="273">
        <f>VLOOKUP(A48,Basis!$A$3:$G$160,3,FALSE)</f>
        <v>587.35</v>
      </c>
      <c r="E48" s="374">
        <f>VLOOKUP(A48,Margins!$A$2:$M$161,7,FALSE)</f>
        <v>37337</v>
      </c>
    </row>
    <row r="49" spans="1:5" s="69" customFormat="1" ht="13.5">
      <c r="A49" s="201" t="s">
        <v>185</v>
      </c>
      <c r="B49" s="179">
        <f>VLOOKUP(A49,Margins!$A$2:$M$161,2,FALSE)</f>
        <v>675</v>
      </c>
      <c r="C49" s="272">
        <f>VLOOKUP(A49,Basis!$A$3:$G$160,2,FALSE)</f>
        <v>562.35</v>
      </c>
      <c r="D49" s="273">
        <f>VLOOKUP(A49,Basis!$A$3:$G$160,3,FALSE)</f>
        <v>567.05</v>
      </c>
      <c r="E49" s="374">
        <f>VLOOKUP(A49,Margins!$A$2:$M$161,7,FALSE)</f>
        <v>71426.8125</v>
      </c>
    </row>
    <row r="50" spans="1:5" ht="13.5">
      <c r="A50" s="201" t="s">
        <v>118</v>
      </c>
      <c r="B50" s="179">
        <f>VLOOKUP(A50,Margins!$A$2:$M$161,2,FALSE)</f>
        <v>250</v>
      </c>
      <c r="C50" s="272">
        <f>VLOOKUP(A50,Basis!$A$3:$G$160,2,FALSE)</f>
        <v>1239.5</v>
      </c>
      <c r="D50" s="273">
        <f>VLOOKUP(A50,Basis!$A$3:$G$160,3,FALSE)</f>
        <v>1248.2</v>
      </c>
      <c r="E50" s="374">
        <f>VLOOKUP(A50,Margins!$A$2:$M$161,7,FALSE)</f>
        <v>49611.25</v>
      </c>
    </row>
    <row r="51" spans="1:5" ht="13.5">
      <c r="A51" s="201" t="s">
        <v>155</v>
      </c>
      <c r="B51" s="179">
        <f>VLOOKUP(A51,Margins!$A$2:$M$161,2,FALSE)</f>
        <v>525</v>
      </c>
      <c r="C51" s="272">
        <f>VLOOKUP(A51,Basis!$A$3:$G$160,2,FALSE)</f>
        <v>451.3</v>
      </c>
      <c r="D51" s="273">
        <f>VLOOKUP(A51,Basis!$A$3:$G$160,3,FALSE)</f>
        <v>454.25</v>
      </c>
      <c r="E51" s="374">
        <f>VLOOKUP(A51,Margins!$A$2:$M$161,7,FALSE)</f>
        <v>37288.125</v>
      </c>
    </row>
    <row r="52" spans="1:5" ht="13.5">
      <c r="A52" s="201" t="s">
        <v>38</v>
      </c>
      <c r="B52" s="179">
        <f>VLOOKUP(A52,Margins!$A$2:$M$161,2,FALSE)</f>
        <v>600</v>
      </c>
      <c r="C52" s="272">
        <f>VLOOKUP(A52,Basis!$A$3:$G$160,2,FALSE)</f>
        <v>550.45</v>
      </c>
      <c r="D52" s="273">
        <f>VLOOKUP(A52,Basis!$A$3:$G$160,3,FALSE)</f>
        <v>553.2</v>
      </c>
      <c r="E52" s="374">
        <f>VLOOKUP(A52,Margins!$A$2:$M$161,7,FALSE)</f>
        <v>53833.5</v>
      </c>
    </row>
    <row r="53" spans="1:5" ht="14.25" thickBot="1">
      <c r="A53" s="201" t="s">
        <v>395</v>
      </c>
      <c r="B53" s="179">
        <f>VLOOKUP(A53,Margins!$A$2:$M$161,2,FALSE)</f>
        <v>700</v>
      </c>
      <c r="C53" s="166">
        <f>VLOOKUP(A53,Basis!$A$3:$G$160,2,FALSE)</f>
        <v>286.75</v>
      </c>
      <c r="D53" s="273">
        <f>VLOOKUP(A53,Basis!$A$3:$G$160,3,FALSE)</f>
        <v>288.7</v>
      </c>
      <c r="E53" s="374">
        <f>VLOOKUP(A53,Margins!$A$2:$M$161,7,FALSE)</f>
        <v>39597.25</v>
      </c>
    </row>
  </sheetData>
  <mergeCells count="1">
    <mergeCell ref="A1:E1"/>
  </mergeCells>
  <printOptions/>
  <pageMargins left="0.75" right="0.75" top="1" bottom="1" header="0.5" footer="0.5"/>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P157"/>
  <sheetViews>
    <sheetView workbookViewId="0" topLeftCell="A1">
      <pane xSplit="2" ySplit="2" topLeftCell="C3" activePane="bottomRight" state="frozen"/>
      <selection pane="topLeft" activeCell="C2" sqref="C2:C3"/>
      <selection pane="topRight" activeCell="C2" sqref="C2:C3"/>
      <selection pane="bottomLeft" activeCell="C2" sqref="C2:C3"/>
      <selection pane="bottomRight" activeCell="E200" sqref="E200"/>
    </sheetView>
  </sheetViews>
  <sheetFormatPr defaultColWidth="9.140625" defaultRowHeight="12.75"/>
  <cols>
    <col min="1" max="1" width="13.00390625" style="0" customWidth="1"/>
    <col min="2" max="2" width="15.57421875" style="0" customWidth="1"/>
    <col min="3" max="3" width="12.00390625" style="0" customWidth="1"/>
    <col min="4" max="4" width="16.140625" style="0" customWidth="1"/>
    <col min="5" max="5" width="10.7109375" style="0" customWidth="1"/>
    <col min="6" max="6" width="11.00390625" style="0" customWidth="1"/>
    <col min="7" max="7" width="10.421875" style="0" customWidth="1"/>
    <col min="8" max="8" width="10.421875" style="110" customWidth="1"/>
    <col min="9" max="9" width="12.57421875" style="110" customWidth="1"/>
    <col min="10" max="10" width="12.00390625" style="0" customWidth="1"/>
    <col min="11" max="11" width="48.57421875" style="0" hidden="1" customWidth="1"/>
    <col min="12" max="12" width="17.140625" style="0" customWidth="1"/>
    <col min="13" max="13" width="17.00390625" style="0" customWidth="1"/>
    <col min="14" max="14" width="21.8515625" style="0" customWidth="1"/>
    <col min="15" max="16384" width="49.57421875" style="0" customWidth="1"/>
  </cols>
  <sheetData>
    <row r="1" spans="1:11" s="32" customFormat="1" ht="24" customHeight="1" thickBot="1">
      <c r="A1" s="420" t="s">
        <v>26</v>
      </c>
      <c r="B1" s="421"/>
      <c r="C1" s="421"/>
      <c r="D1" s="421"/>
      <c r="E1" s="421"/>
      <c r="F1" s="421"/>
      <c r="G1" s="421"/>
      <c r="H1" s="421"/>
      <c r="I1" s="421"/>
      <c r="J1" s="421"/>
      <c r="K1" s="422"/>
    </row>
    <row r="2" spans="1:11" s="7" customFormat="1" ht="46.5" customHeight="1" thickBot="1">
      <c r="A2" s="220" t="s">
        <v>27</v>
      </c>
      <c r="B2" s="221" t="s">
        <v>57</v>
      </c>
      <c r="C2" s="222" t="s">
        <v>28</v>
      </c>
      <c r="D2" s="222" t="s">
        <v>29</v>
      </c>
      <c r="E2" s="223" t="s">
        <v>39</v>
      </c>
      <c r="F2" s="224" t="s">
        <v>40</v>
      </c>
      <c r="G2" s="225" t="s">
        <v>71</v>
      </c>
      <c r="H2" s="226" t="s">
        <v>30</v>
      </c>
      <c r="I2" s="227" t="s">
        <v>191</v>
      </c>
      <c r="J2" s="227" t="s">
        <v>192</v>
      </c>
      <c r="K2" s="120" t="s">
        <v>25</v>
      </c>
    </row>
    <row r="3" spans="1:14" s="7" customFormat="1" ht="15">
      <c r="A3" s="29" t="s">
        <v>279</v>
      </c>
      <c r="B3" s="234">
        <f>'Open Int.'!K7</f>
        <v>567200</v>
      </c>
      <c r="C3" s="236">
        <f>'Open Int.'!R7</f>
        <v>136.58176</v>
      </c>
      <c r="D3" s="239">
        <f>B3/H3</f>
        <v>0.20459000120474366</v>
      </c>
      <c r="E3" s="240">
        <f>'Open Int.'!B7/'Open Int.'!K7</f>
        <v>0.9996473906911142</v>
      </c>
      <c r="F3" s="241">
        <f>'Open Int.'!E7/'Open Int.'!K7</f>
        <v>0.0003526093088857546</v>
      </c>
      <c r="G3" s="242">
        <f>'Open Int.'!H7/'Open Int.'!K7</f>
        <v>0</v>
      </c>
      <c r="H3" s="245">
        <v>2772374</v>
      </c>
      <c r="I3" s="246">
        <v>554400</v>
      </c>
      <c r="J3" s="353">
        <v>361400</v>
      </c>
      <c r="K3" s="367" t="str">
        <f>IF(D3&gt;=80%,"Gross exposure has crossed 80%,Margin double",IF(D3&gt;=60%,"Gross exposure is Substantial as Open interest has crossed 60%",IF(D3&gt;=40%,"Gross exposure is building up andcrpsses 40% mark",IF(D3&gt;=30%,"Some sign of build up Gross exposure crosses 30%","Gross Exposure is less then 30%"))))</f>
        <v>Gross Exposure is less then 30%</v>
      </c>
      <c r="M3"/>
      <c r="N3"/>
    </row>
    <row r="4" spans="1:14" s="7" customFormat="1" ht="15">
      <c r="A4" s="201" t="s">
        <v>134</v>
      </c>
      <c r="B4" s="235">
        <f>'Open Int.'!K8</f>
        <v>239700</v>
      </c>
      <c r="C4" s="237">
        <f>'Open Int.'!R8</f>
        <v>100.25092950000001</v>
      </c>
      <c r="D4" s="161">
        <f aca="true" t="shared" si="0" ref="D4:D62">B4/H4</f>
        <v>0.059046346085488366</v>
      </c>
      <c r="E4" s="243">
        <f>'Open Int.'!B8/'Open Int.'!K8</f>
        <v>0.9983312473925741</v>
      </c>
      <c r="F4" s="228">
        <f>'Open Int.'!E8/'Open Int.'!K8</f>
        <v>0</v>
      </c>
      <c r="G4" s="244">
        <f>'Open Int.'!H8/'Open Int.'!K8</f>
        <v>0.001668752607425949</v>
      </c>
      <c r="H4" s="247">
        <v>4059523</v>
      </c>
      <c r="I4" s="231">
        <v>806300</v>
      </c>
      <c r="J4" s="354">
        <v>403100</v>
      </c>
      <c r="K4" s="117" t="str">
        <f aca="true" t="shared" si="1" ref="K4:K67">IF(D4&gt;=80%,"Gross exposure has crossed 80%,Margin double",IF(D4&gt;=60%,"Gross exposure is Substantial as Open interest has crossed 60%",IF(D4&gt;=40%,"Gross exposure is building up andcrpsses 40% mark",IF(D4&gt;=30%,"Some sign of build up Gross exposure crosses 30%","Gross Exposure is less then 30%"))))</f>
        <v>Gross Exposure is less then 30%</v>
      </c>
      <c r="M4"/>
      <c r="N4"/>
    </row>
    <row r="5" spans="1:14" s="7" customFormat="1" ht="15">
      <c r="A5" s="201" t="s">
        <v>0</v>
      </c>
      <c r="B5" s="235">
        <f>'Open Int.'!K9</f>
        <v>2128875</v>
      </c>
      <c r="C5" s="237">
        <f>'Open Int.'!R9</f>
        <v>186.17011875</v>
      </c>
      <c r="D5" s="161">
        <f t="shared" si="0"/>
        <v>0.08797089558514308</v>
      </c>
      <c r="E5" s="243">
        <f>'Open Int.'!B9/'Open Int.'!K9</f>
        <v>0.9254888145147084</v>
      </c>
      <c r="F5" s="228">
        <f>'Open Int.'!E9/'Open Int.'!K9</f>
        <v>0.055663202395631495</v>
      </c>
      <c r="G5" s="244">
        <f>'Open Int.'!H9/'Open Int.'!K9</f>
        <v>0.01884798308966003</v>
      </c>
      <c r="H5" s="165">
        <v>24199765</v>
      </c>
      <c r="I5" s="230">
        <v>2760750</v>
      </c>
      <c r="J5" s="355">
        <v>1380375</v>
      </c>
      <c r="K5" s="117" t="str">
        <f t="shared" si="1"/>
        <v>Gross Exposure is less then 30%</v>
      </c>
      <c r="M5"/>
      <c r="N5"/>
    </row>
    <row r="6" spans="1:14" s="7" customFormat="1" ht="15">
      <c r="A6" s="201" t="s">
        <v>135</v>
      </c>
      <c r="B6" s="235">
        <f>'Open Int.'!K10</f>
        <v>2893450</v>
      </c>
      <c r="C6" s="237">
        <f>'Open Int.'!R10</f>
        <v>22.12042525</v>
      </c>
      <c r="D6" s="161">
        <f t="shared" si="0"/>
        <v>0.07233625</v>
      </c>
      <c r="E6" s="243">
        <f>'Open Int.'!B10/'Open Int.'!K10</f>
        <v>0.8941574936494496</v>
      </c>
      <c r="F6" s="228">
        <f>'Open Int.'!E10/'Open Int.'!K10</f>
        <v>0.10584250635055038</v>
      </c>
      <c r="G6" s="244">
        <f>'Open Int.'!H10/'Open Int.'!K10</f>
        <v>0</v>
      </c>
      <c r="H6" s="188">
        <v>40000000</v>
      </c>
      <c r="I6" s="168">
        <v>7996800</v>
      </c>
      <c r="J6" s="356">
        <v>5615400</v>
      </c>
      <c r="K6" s="367" t="str">
        <f t="shared" si="1"/>
        <v>Gross Exposure is less then 30%</v>
      </c>
      <c r="M6"/>
      <c r="N6"/>
    </row>
    <row r="7" spans="1:14" s="7" customFormat="1" ht="15">
      <c r="A7" s="201" t="s">
        <v>174</v>
      </c>
      <c r="B7" s="235">
        <f>'Open Int.'!K11</f>
        <v>8050050</v>
      </c>
      <c r="C7" s="237">
        <f>'Open Int.'!R11</f>
        <v>52.20457424999999</v>
      </c>
      <c r="D7" s="161">
        <f t="shared" si="0"/>
        <v>0.33139869056751325</v>
      </c>
      <c r="E7" s="243">
        <f>'Open Int.'!B11/'Open Int.'!K11</f>
        <v>0.9180191427382438</v>
      </c>
      <c r="F7" s="228">
        <f>'Open Int.'!E11/'Open Int.'!K11</f>
        <v>0.07990012484394507</v>
      </c>
      <c r="G7" s="244">
        <f>'Open Int.'!H11/'Open Int.'!K11</f>
        <v>0.0020807324178110697</v>
      </c>
      <c r="H7" s="247">
        <v>24291134</v>
      </c>
      <c r="I7" s="231">
        <v>4857500</v>
      </c>
      <c r="J7" s="354">
        <v>4857500</v>
      </c>
      <c r="K7" s="117" t="str">
        <f t="shared" si="1"/>
        <v>Some sign of build up Gross exposure crosses 30%</v>
      </c>
      <c r="M7"/>
      <c r="N7"/>
    </row>
    <row r="8" spans="1:14" s="7" customFormat="1" ht="15">
      <c r="A8" s="201" t="s">
        <v>280</v>
      </c>
      <c r="B8" s="235">
        <f>'Open Int.'!K12</f>
        <v>1096200</v>
      </c>
      <c r="C8" s="237">
        <f>'Open Int.'!R12</f>
        <v>42.2037</v>
      </c>
      <c r="D8" s="161">
        <f t="shared" si="0"/>
        <v>0.06799109330323085</v>
      </c>
      <c r="E8" s="243">
        <f>'Open Int.'!B12/'Open Int.'!K12</f>
        <v>1</v>
      </c>
      <c r="F8" s="228">
        <f>'Open Int.'!E12/'Open Int.'!K12</f>
        <v>0</v>
      </c>
      <c r="G8" s="244">
        <f>'Open Int.'!H12/'Open Int.'!K12</f>
        <v>0</v>
      </c>
      <c r="H8" s="247">
        <v>16122700</v>
      </c>
      <c r="I8" s="231">
        <v>3224400</v>
      </c>
      <c r="J8" s="354">
        <v>1612200</v>
      </c>
      <c r="K8" s="117" t="str">
        <f t="shared" si="1"/>
        <v>Gross Exposure is less then 30%</v>
      </c>
      <c r="M8"/>
      <c r="N8"/>
    </row>
    <row r="9" spans="1:14" s="7" customFormat="1" ht="15">
      <c r="A9" s="201" t="s">
        <v>75</v>
      </c>
      <c r="B9" s="235">
        <f>'Open Int.'!K13</f>
        <v>2773800</v>
      </c>
      <c r="C9" s="237">
        <f>'Open Int.'!R13</f>
        <v>22.772897999999998</v>
      </c>
      <c r="D9" s="161">
        <f t="shared" si="0"/>
        <v>0.05901702127659574</v>
      </c>
      <c r="E9" s="243">
        <f>'Open Int.'!B13/'Open Int.'!K13</f>
        <v>0.9734660033167496</v>
      </c>
      <c r="F9" s="228">
        <f>'Open Int.'!E13/'Open Int.'!K13</f>
        <v>0.02570480928689884</v>
      </c>
      <c r="G9" s="244">
        <f>'Open Int.'!H13/'Open Int.'!K13</f>
        <v>0.0008291873963515755</v>
      </c>
      <c r="H9" s="165">
        <v>47000000</v>
      </c>
      <c r="I9" s="230">
        <v>9397800</v>
      </c>
      <c r="J9" s="355">
        <v>5759200</v>
      </c>
      <c r="K9" s="117" t="str">
        <f t="shared" si="1"/>
        <v>Gross Exposure is less then 30%</v>
      </c>
      <c r="M9"/>
      <c r="N9"/>
    </row>
    <row r="10" spans="1:14" s="7" customFormat="1" ht="15">
      <c r="A10" s="201" t="s">
        <v>88</v>
      </c>
      <c r="B10" s="235">
        <f>'Open Int.'!K14</f>
        <v>24733600</v>
      </c>
      <c r="C10" s="237">
        <f>'Open Int.'!R14</f>
        <v>111.548536</v>
      </c>
      <c r="D10" s="161">
        <f t="shared" si="0"/>
        <v>0.9030315574362587</v>
      </c>
      <c r="E10" s="243">
        <f>'Open Int.'!B14/'Open Int.'!K14</f>
        <v>0.8889082058414465</v>
      </c>
      <c r="F10" s="228">
        <f>'Open Int.'!E14/'Open Int.'!K14</f>
        <v>0.10100834492350487</v>
      </c>
      <c r="G10" s="244">
        <f>'Open Int.'!H14/'Open Int.'!K14</f>
        <v>0.010083449235048678</v>
      </c>
      <c r="H10" s="165">
        <v>27389519</v>
      </c>
      <c r="I10" s="230">
        <v>5473900</v>
      </c>
      <c r="J10" s="355">
        <v>5473900</v>
      </c>
      <c r="K10" s="367" t="str">
        <f t="shared" si="1"/>
        <v>Gross exposure has crossed 80%,Margin double</v>
      </c>
      <c r="M10"/>
      <c r="N10"/>
    </row>
    <row r="11" spans="1:14" s="7" customFormat="1" ht="15">
      <c r="A11" s="201" t="s">
        <v>136</v>
      </c>
      <c r="B11" s="235">
        <f>'Open Int.'!K15</f>
        <v>33310400</v>
      </c>
      <c r="C11" s="237">
        <f>'Open Int.'!R15</f>
        <v>124.747448</v>
      </c>
      <c r="D11" s="161">
        <f t="shared" si="0"/>
        <v>0.269936532613602</v>
      </c>
      <c r="E11" s="243">
        <f>'Open Int.'!B15/'Open Int.'!K15</f>
        <v>0.7922878440366973</v>
      </c>
      <c r="F11" s="228">
        <f>'Open Int.'!E15/'Open Int.'!K15</f>
        <v>0.17732224770642202</v>
      </c>
      <c r="G11" s="244">
        <f>'Open Int.'!H15/'Open Int.'!K15</f>
        <v>0.030389908256880736</v>
      </c>
      <c r="H11" s="247">
        <v>123400859</v>
      </c>
      <c r="I11" s="231">
        <v>24677200</v>
      </c>
      <c r="J11" s="354">
        <v>12338600</v>
      </c>
      <c r="K11" s="117" t="str">
        <f t="shared" si="1"/>
        <v>Gross Exposure is less then 30%</v>
      </c>
      <c r="M11"/>
      <c r="N11"/>
    </row>
    <row r="12" spans="1:14" s="7" customFormat="1" ht="15">
      <c r="A12" s="201" t="s">
        <v>157</v>
      </c>
      <c r="B12" s="235">
        <f>'Open Int.'!K16</f>
        <v>668500</v>
      </c>
      <c r="C12" s="237">
        <f>'Open Int.'!R16</f>
        <v>45.47805499999999</v>
      </c>
      <c r="D12" s="161">
        <f t="shared" si="0"/>
        <v>0.1407298796796369</v>
      </c>
      <c r="E12" s="243">
        <f>'Open Int.'!B16/'Open Int.'!K16</f>
        <v>1</v>
      </c>
      <c r="F12" s="228">
        <f>'Open Int.'!E16/'Open Int.'!K16</f>
        <v>0</v>
      </c>
      <c r="G12" s="244">
        <f>'Open Int.'!H16/'Open Int.'!K16</f>
        <v>0</v>
      </c>
      <c r="H12" s="247">
        <v>4750235</v>
      </c>
      <c r="I12" s="231">
        <v>949900</v>
      </c>
      <c r="J12" s="354">
        <v>708050</v>
      </c>
      <c r="K12" s="117" t="str">
        <f t="shared" si="1"/>
        <v>Gross Exposure is less then 30%</v>
      </c>
      <c r="M12"/>
      <c r="N12"/>
    </row>
    <row r="13" spans="1:14" s="7" customFormat="1" ht="15">
      <c r="A13" s="201" t="s">
        <v>193</v>
      </c>
      <c r="B13" s="235">
        <f>'Open Int.'!K17</f>
        <v>923800</v>
      </c>
      <c r="C13" s="237">
        <f>'Open Int.'!R17</f>
        <v>236.880796</v>
      </c>
      <c r="D13" s="161">
        <f t="shared" si="0"/>
        <v>0.0669059337190914</v>
      </c>
      <c r="E13" s="243">
        <f>'Open Int.'!B17/'Open Int.'!K17</f>
        <v>0.9809482571985279</v>
      </c>
      <c r="F13" s="228">
        <f>'Open Int.'!E17/'Open Int.'!K17</f>
        <v>0.018835245724182725</v>
      </c>
      <c r="G13" s="244">
        <f>'Open Int.'!H17/'Open Int.'!K17</f>
        <v>0.00021649707728945658</v>
      </c>
      <c r="H13" s="247">
        <v>13807445</v>
      </c>
      <c r="I13" s="231">
        <v>1145400</v>
      </c>
      <c r="J13" s="354">
        <v>572700</v>
      </c>
      <c r="K13" s="117" t="str">
        <f t="shared" si="1"/>
        <v>Gross Exposure is less then 30%</v>
      </c>
      <c r="M13"/>
      <c r="N13"/>
    </row>
    <row r="14" spans="1:14" s="7" customFormat="1" ht="15">
      <c r="A14" s="201" t="s">
        <v>281</v>
      </c>
      <c r="B14" s="235">
        <f>'Open Int.'!K18</f>
        <v>7620900</v>
      </c>
      <c r="C14" s="237">
        <f>'Open Int.'!R18</f>
        <v>122.5821765</v>
      </c>
      <c r="D14" s="161">
        <f t="shared" si="0"/>
        <v>0.454129516267358</v>
      </c>
      <c r="E14" s="243">
        <f>'Open Int.'!B18/'Open Int.'!K18</f>
        <v>0.93717277486911</v>
      </c>
      <c r="F14" s="228">
        <f>'Open Int.'!E18/'Open Int.'!K18</f>
        <v>0.05709299426576914</v>
      </c>
      <c r="G14" s="244">
        <f>'Open Int.'!H18/'Open Int.'!K18</f>
        <v>0.0057342308651209175</v>
      </c>
      <c r="H14" s="247">
        <v>16781336</v>
      </c>
      <c r="I14" s="231">
        <v>3355400</v>
      </c>
      <c r="J14" s="354">
        <v>2272400</v>
      </c>
      <c r="K14" s="117" t="str">
        <f t="shared" si="1"/>
        <v>Gross exposure is building up andcrpsses 40% mark</v>
      </c>
      <c r="M14"/>
      <c r="N14"/>
    </row>
    <row r="15" spans="1:14" s="8" customFormat="1" ht="15">
      <c r="A15" s="201" t="s">
        <v>282</v>
      </c>
      <c r="B15" s="235">
        <f>'Open Int.'!K19</f>
        <v>13718400</v>
      </c>
      <c r="C15" s="237">
        <f>'Open Int.'!R19</f>
        <v>86.76888</v>
      </c>
      <c r="D15" s="161">
        <f t="shared" si="0"/>
        <v>0.40702180256505266</v>
      </c>
      <c r="E15" s="243">
        <f>'Open Int.'!B19/'Open Int.'!K19</f>
        <v>0.9125262421273618</v>
      </c>
      <c r="F15" s="228">
        <f>'Open Int.'!E19/'Open Int.'!K19</f>
        <v>0.07592722183344996</v>
      </c>
      <c r="G15" s="244">
        <f>'Open Int.'!H19/'Open Int.'!K19</f>
        <v>0.011546536039188244</v>
      </c>
      <c r="H15" s="248">
        <v>33704337</v>
      </c>
      <c r="I15" s="232">
        <v>6739200</v>
      </c>
      <c r="J15" s="355">
        <v>5925600</v>
      </c>
      <c r="K15" s="117" t="str">
        <f t="shared" si="1"/>
        <v>Gross exposure is building up andcrpsses 40% mark</v>
      </c>
      <c r="M15"/>
      <c r="N15"/>
    </row>
    <row r="16" spans="1:14" s="8" customFormat="1" ht="15">
      <c r="A16" s="201" t="s">
        <v>76</v>
      </c>
      <c r="B16" s="235">
        <f>'Open Int.'!K20</f>
        <v>5686800</v>
      </c>
      <c r="C16" s="237">
        <f>'Open Int.'!R20</f>
        <v>138.530448</v>
      </c>
      <c r="D16" s="161">
        <f t="shared" si="0"/>
        <v>0.16898284616701215</v>
      </c>
      <c r="E16" s="243">
        <f>'Open Int.'!B20/'Open Int.'!K20</f>
        <v>0.9931068439192516</v>
      </c>
      <c r="F16" s="228">
        <f>'Open Int.'!E20/'Open Int.'!K20</f>
        <v>0.006154603643525357</v>
      </c>
      <c r="G16" s="244">
        <f>'Open Int.'!H20/'Open Int.'!K20</f>
        <v>0.0007385524372230429</v>
      </c>
      <c r="H16" s="248">
        <v>33653120</v>
      </c>
      <c r="I16" s="232">
        <v>6729800</v>
      </c>
      <c r="J16" s="355">
        <v>3364200</v>
      </c>
      <c r="K16" s="117" t="str">
        <f t="shared" si="1"/>
        <v>Gross Exposure is less then 30%</v>
      </c>
      <c r="M16"/>
      <c r="N16"/>
    </row>
    <row r="17" spans="1:14" s="7" customFormat="1" ht="15">
      <c r="A17" s="201" t="s">
        <v>77</v>
      </c>
      <c r="B17" s="235">
        <f>'Open Int.'!K21</f>
        <v>5785500</v>
      </c>
      <c r="C17" s="237">
        <f>'Open Int.'!R21</f>
        <v>112.2676275</v>
      </c>
      <c r="D17" s="161">
        <f t="shared" si="0"/>
        <v>0.1943770259155929</v>
      </c>
      <c r="E17" s="243">
        <f>'Open Int.'!B21/'Open Int.'!K21</f>
        <v>0.9316912972085386</v>
      </c>
      <c r="F17" s="228">
        <f>'Open Int.'!E21/'Open Int.'!K21</f>
        <v>0.05747126436781609</v>
      </c>
      <c r="G17" s="244">
        <f>'Open Int.'!H21/'Open Int.'!K21</f>
        <v>0.01083743842364532</v>
      </c>
      <c r="H17" s="247">
        <v>29764320</v>
      </c>
      <c r="I17" s="231">
        <v>5950800</v>
      </c>
      <c r="J17" s="354">
        <v>2975400</v>
      </c>
      <c r="K17" s="117" t="str">
        <f t="shared" si="1"/>
        <v>Gross Exposure is less then 30%</v>
      </c>
      <c r="M17"/>
      <c r="N17"/>
    </row>
    <row r="18" spans="1:14" s="7" customFormat="1" ht="15">
      <c r="A18" s="201" t="s">
        <v>283</v>
      </c>
      <c r="B18" s="235">
        <f>'Open Int.'!K22</f>
        <v>1609650</v>
      </c>
      <c r="C18" s="237">
        <f>'Open Int.'!R22</f>
        <v>25.915365</v>
      </c>
      <c r="D18" s="161">
        <f t="shared" si="0"/>
        <v>0.2556723150237446</v>
      </c>
      <c r="E18" s="243">
        <f>'Open Int.'!B22/'Open Int.'!K22</f>
        <v>0.9667318982387475</v>
      </c>
      <c r="F18" s="228">
        <f>'Open Int.'!E22/'Open Int.'!K22</f>
        <v>0.003913894324853229</v>
      </c>
      <c r="G18" s="244">
        <f>'Open Int.'!H22/'Open Int.'!K22</f>
        <v>0.029354207436399216</v>
      </c>
      <c r="H18" s="165">
        <v>6295754</v>
      </c>
      <c r="I18" s="229">
        <v>1258950</v>
      </c>
      <c r="J18" s="355">
        <v>1258950</v>
      </c>
      <c r="K18" s="367" t="str">
        <f t="shared" si="1"/>
        <v>Gross Exposure is less then 30%</v>
      </c>
      <c r="M18"/>
      <c r="N18"/>
    </row>
    <row r="19" spans="1:14" s="7" customFormat="1" ht="15">
      <c r="A19" s="201" t="s">
        <v>34</v>
      </c>
      <c r="B19" s="235">
        <f>'Open Int.'!K23</f>
        <v>640750</v>
      </c>
      <c r="C19" s="237">
        <f>'Open Int.'!R23</f>
        <v>106.00568</v>
      </c>
      <c r="D19" s="161">
        <f t="shared" si="0"/>
        <v>0.1659080081199768</v>
      </c>
      <c r="E19" s="243">
        <f>'Open Int.'!B23/'Open Int.'!K23</f>
        <v>0.9995708154506437</v>
      </c>
      <c r="F19" s="228">
        <f>'Open Int.'!E23/'Open Int.'!K23</f>
        <v>0.00042918454935622315</v>
      </c>
      <c r="G19" s="244">
        <f>'Open Int.'!H23/'Open Int.'!K23</f>
        <v>0</v>
      </c>
      <c r="H19" s="165">
        <v>3862080</v>
      </c>
      <c r="I19" s="229">
        <v>772200</v>
      </c>
      <c r="J19" s="355">
        <v>386100</v>
      </c>
      <c r="K19" s="367" t="str">
        <f t="shared" si="1"/>
        <v>Gross Exposure is less then 30%</v>
      </c>
      <c r="M19"/>
      <c r="N19"/>
    </row>
    <row r="20" spans="1:14" s="7" customFormat="1" ht="15">
      <c r="A20" s="201" t="s">
        <v>284</v>
      </c>
      <c r="B20" s="235">
        <f>'Open Int.'!K24</f>
        <v>572750</v>
      </c>
      <c r="C20" s="237">
        <f>'Open Int.'!R24</f>
        <v>55.178735</v>
      </c>
      <c r="D20" s="161">
        <f t="shared" si="0"/>
        <v>0.2010425076345256</v>
      </c>
      <c r="E20" s="243">
        <f>'Open Int.'!B24/'Open Int.'!K24</f>
        <v>0.998254037538193</v>
      </c>
      <c r="F20" s="228">
        <f>'Open Int.'!E24/'Open Int.'!K24</f>
        <v>0.001745962461807071</v>
      </c>
      <c r="G20" s="244">
        <f>'Open Int.'!H24/'Open Int.'!K24</f>
        <v>0</v>
      </c>
      <c r="H20" s="247">
        <v>2848900</v>
      </c>
      <c r="I20" s="231">
        <v>569750</v>
      </c>
      <c r="J20" s="354">
        <v>492500</v>
      </c>
      <c r="K20" s="117" t="str">
        <f t="shared" si="1"/>
        <v>Gross Exposure is less then 30%</v>
      </c>
      <c r="M20"/>
      <c r="N20"/>
    </row>
    <row r="21" spans="1:14" s="7" customFormat="1" ht="15">
      <c r="A21" s="201" t="s">
        <v>137</v>
      </c>
      <c r="B21" s="235">
        <f>'Open Int.'!K25</f>
        <v>4600000</v>
      </c>
      <c r="C21" s="237">
        <f>'Open Int.'!R25</f>
        <v>157.711</v>
      </c>
      <c r="D21" s="161">
        <f t="shared" si="0"/>
        <v>0.16195979805725702</v>
      </c>
      <c r="E21" s="243">
        <f>'Open Int.'!B25/'Open Int.'!K25</f>
        <v>0.9915217391304347</v>
      </c>
      <c r="F21" s="228">
        <f>'Open Int.'!E25/'Open Int.'!K25</f>
        <v>0.007608695652173913</v>
      </c>
      <c r="G21" s="244">
        <f>'Open Int.'!H25/'Open Int.'!K25</f>
        <v>0.0008695652173913044</v>
      </c>
      <c r="H21" s="247">
        <v>28402110</v>
      </c>
      <c r="I21" s="231">
        <v>5680000</v>
      </c>
      <c r="J21" s="354">
        <v>2840000</v>
      </c>
      <c r="K21" s="117" t="str">
        <f t="shared" si="1"/>
        <v>Gross Exposure is less then 30%</v>
      </c>
      <c r="M21"/>
      <c r="N21"/>
    </row>
    <row r="22" spans="1:14" s="7" customFormat="1" ht="15">
      <c r="A22" s="201" t="s">
        <v>232</v>
      </c>
      <c r="B22" s="235">
        <f>'Open Int.'!K26</f>
        <v>8724000</v>
      </c>
      <c r="C22" s="237">
        <f>'Open Int.'!R26</f>
        <v>720.25344</v>
      </c>
      <c r="D22" s="161">
        <f t="shared" si="0"/>
        <v>0.058958734015679984</v>
      </c>
      <c r="E22" s="243">
        <f>'Open Int.'!B26/'Open Int.'!K26</f>
        <v>0.9589064649243466</v>
      </c>
      <c r="F22" s="228">
        <f>'Open Int.'!E26/'Open Int.'!K26</f>
        <v>0.03433058230169647</v>
      </c>
      <c r="G22" s="244">
        <f>'Open Int.'!H26/'Open Int.'!K26</f>
        <v>0.0067629527739569</v>
      </c>
      <c r="H22" s="165">
        <v>147967899</v>
      </c>
      <c r="I22" s="230">
        <v>4762000</v>
      </c>
      <c r="J22" s="355">
        <v>2381000</v>
      </c>
      <c r="K22" s="117" t="str">
        <f t="shared" si="1"/>
        <v>Gross Exposure is less then 30%</v>
      </c>
      <c r="M22"/>
      <c r="N22"/>
    </row>
    <row r="23" spans="1:14" s="7" customFormat="1" ht="15">
      <c r="A23" s="201" t="s">
        <v>1</v>
      </c>
      <c r="B23" s="235">
        <f>'Open Int.'!K27</f>
        <v>1242150</v>
      </c>
      <c r="C23" s="237">
        <f>'Open Int.'!R27</f>
        <v>304.2149565</v>
      </c>
      <c r="D23" s="161">
        <f t="shared" si="0"/>
        <v>0.07861361567697832</v>
      </c>
      <c r="E23" s="243">
        <f>'Open Int.'!B27/'Open Int.'!K27</f>
        <v>0.9818862456225094</v>
      </c>
      <c r="F23" s="228">
        <f>'Open Int.'!E27/'Open Int.'!K27</f>
        <v>0.016785412389807994</v>
      </c>
      <c r="G23" s="244">
        <f>'Open Int.'!H27/'Open Int.'!K27</f>
        <v>0.001328341987682647</v>
      </c>
      <c r="H23" s="249">
        <v>15800698</v>
      </c>
      <c r="I23" s="233">
        <v>1304700</v>
      </c>
      <c r="J23" s="355">
        <v>652350</v>
      </c>
      <c r="K23" s="367" t="str">
        <f t="shared" si="1"/>
        <v>Gross Exposure is less then 30%</v>
      </c>
      <c r="M23"/>
      <c r="N23"/>
    </row>
    <row r="24" spans="1:14" s="7" customFormat="1" ht="15">
      <c r="A24" s="201" t="s">
        <v>158</v>
      </c>
      <c r="B24" s="235">
        <f>'Open Int.'!K28</f>
        <v>1782200</v>
      </c>
      <c r="C24" s="237">
        <f>'Open Int.'!R28</f>
        <v>20.432923</v>
      </c>
      <c r="D24" s="161">
        <f t="shared" si="0"/>
        <v>0.096462476031873</v>
      </c>
      <c r="E24" s="243">
        <f>'Open Int.'!B28/'Open Int.'!K28</f>
        <v>0.9424307036247335</v>
      </c>
      <c r="F24" s="228">
        <f>'Open Int.'!E28/'Open Int.'!K28</f>
        <v>0.054371002132196165</v>
      </c>
      <c r="G24" s="244">
        <f>'Open Int.'!H28/'Open Int.'!K28</f>
        <v>0.0031982942430703624</v>
      </c>
      <c r="H24" s="249">
        <v>18475578</v>
      </c>
      <c r="I24" s="233">
        <v>3693600</v>
      </c>
      <c r="J24" s="355">
        <v>3693600</v>
      </c>
      <c r="K24" s="367" t="str">
        <f t="shared" si="1"/>
        <v>Gross Exposure is less then 30%</v>
      </c>
      <c r="M24"/>
      <c r="N24"/>
    </row>
    <row r="25" spans="1:14" s="7" customFormat="1" ht="15">
      <c r="A25" s="201" t="s">
        <v>285</v>
      </c>
      <c r="B25" s="235">
        <f>'Open Int.'!K29</f>
        <v>595500</v>
      </c>
      <c r="C25" s="237">
        <f>'Open Int.'!R29</f>
        <v>33.3867075</v>
      </c>
      <c r="D25" s="161">
        <f t="shared" si="0"/>
        <v>0.13913983775664057</v>
      </c>
      <c r="E25" s="243">
        <f>'Open Int.'!B29/'Open Int.'!K29</f>
        <v>1</v>
      </c>
      <c r="F25" s="228">
        <f>'Open Int.'!E29/'Open Int.'!K29</f>
        <v>0</v>
      </c>
      <c r="G25" s="244">
        <f>'Open Int.'!H29/'Open Int.'!K29</f>
        <v>0</v>
      </c>
      <c r="H25" s="247">
        <v>4279867</v>
      </c>
      <c r="I25" s="231">
        <v>855900</v>
      </c>
      <c r="J25" s="354">
        <v>651600</v>
      </c>
      <c r="K25" s="117" t="str">
        <f t="shared" si="1"/>
        <v>Gross Exposure is less then 30%</v>
      </c>
      <c r="M25"/>
      <c r="N25"/>
    </row>
    <row r="26" spans="1:14" s="7" customFormat="1" ht="15">
      <c r="A26" s="201" t="s">
        <v>159</v>
      </c>
      <c r="B26" s="235">
        <f>'Open Int.'!K30</f>
        <v>3573000</v>
      </c>
      <c r="C26" s="237">
        <f>'Open Int.'!R30</f>
        <v>17.739945</v>
      </c>
      <c r="D26" s="161">
        <f t="shared" si="0"/>
        <v>0.35012887055070285</v>
      </c>
      <c r="E26" s="243">
        <f>'Open Int.'!B30/'Open Int.'!K30</f>
        <v>0.845088161209068</v>
      </c>
      <c r="F26" s="228">
        <f>'Open Int.'!E30/'Open Int.'!K30</f>
        <v>0.1385390428211587</v>
      </c>
      <c r="G26" s="244">
        <f>'Open Int.'!H30/'Open Int.'!K30</f>
        <v>0.0163727959697733</v>
      </c>
      <c r="H26" s="165">
        <v>10204814</v>
      </c>
      <c r="I26" s="230">
        <v>2038500</v>
      </c>
      <c r="J26" s="355">
        <v>2038500</v>
      </c>
      <c r="K26" s="117" t="str">
        <f t="shared" si="1"/>
        <v>Some sign of build up Gross exposure crosses 30%</v>
      </c>
      <c r="M26"/>
      <c r="N26"/>
    </row>
    <row r="27" spans="1:14" s="7" customFormat="1" ht="15">
      <c r="A27" s="201" t="s">
        <v>2</v>
      </c>
      <c r="B27" s="235">
        <f>'Open Int.'!K31</f>
        <v>1886500</v>
      </c>
      <c r="C27" s="237">
        <f>'Open Int.'!R31</f>
        <v>66.1312575</v>
      </c>
      <c r="D27" s="161">
        <f t="shared" si="0"/>
        <v>0.0930227374887993</v>
      </c>
      <c r="E27" s="243">
        <f>'Open Int.'!B31/'Open Int.'!K31</f>
        <v>0.931195335276968</v>
      </c>
      <c r="F27" s="228">
        <f>'Open Int.'!E31/'Open Int.'!K31</f>
        <v>0.06880466472303207</v>
      </c>
      <c r="G27" s="244">
        <f>'Open Int.'!H31/'Open Int.'!K31</f>
        <v>0</v>
      </c>
      <c r="H27" s="249">
        <v>20279988</v>
      </c>
      <c r="I27" s="233">
        <v>4055700</v>
      </c>
      <c r="J27" s="355">
        <v>2027300</v>
      </c>
      <c r="K27" s="367" t="str">
        <f t="shared" si="1"/>
        <v>Gross Exposure is less then 30%</v>
      </c>
      <c r="M27"/>
      <c r="N27"/>
    </row>
    <row r="28" spans="1:14" s="7" customFormat="1" ht="15">
      <c r="A28" s="201" t="s">
        <v>391</v>
      </c>
      <c r="B28" s="235">
        <f>'Open Int.'!K32</f>
        <v>6620000</v>
      </c>
      <c r="C28" s="237">
        <f>'Open Int.'!R32</f>
        <v>85.10010000000001</v>
      </c>
      <c r="D28" s="161">
        <f t="shared" si="0"/>
        <v>0.05792074144988582</v>
      </c>
      <c r="E28" s="243">
        <f>'Open Int.'!B32/'Open Int.'!K32</f>
        <v>0.9554380664652568</v>
      </c>
      <c r="F28" s="228">
        <f>'Open Int.'!E32/'Open Int.'!K32</f>
        <v>0.04267371601208459</v>
      </c>
      <c r="G28" s="244">
        <f>'Open Int.'!H32/'Open Int.'!K32</f>
        <v>0.0018882175226586104</v>
      </c>
      <c r="H28" s="249">
        <v>114294117</v>
      </c>
      <c r="I28" s="233">
        <v>18750000</v>
      </c>
      <c r="J28" s="355">
        <v>9375000</v>
      </c>
      <c r="K28" s="367" t="str">
        <f t="shared" si="1"/>
        <v>Gross Exposure is less then 30%</v>
      </c>
      <c r="M28"/>
      <c r="N28"/>
    </row>
    <row r="29" spans="1:14" s="7" customFormat="1" ht="15">
      <c r="A29" s="201" t="s">
        <v>78</v>
      </c>
      <c r="B29" s="235">
        <f>'Open Int.'!K33</f>
        <v>2561600</v>
      </c>
      <c r="C29" s="237">
        <f>'Open Int.'!R33</f>
        <v>56.73944</v>
      </c>
      <c r="D29" s="161">
        <f t="shared" si="0"/>
        <v>0.11643636363636363</v>
      </c>
      <c r="E29" s="243">
        <f>'Open Int.'!B33/'Open Int.'!K33</f>
        <v>0.9943785134291068</v>
      </c>
      <c r="F29" s="228">
        <f>'Open Int.'!E33/'Open Int.'!K33</f>
        <v>0.0037476577139287947</v>
      </c>
      <c r="G29" s="244">
        <f>'Open Int.'!H33/'Open Int.'!K33</f>
        <v>0.0018738288569643974</v>
      </c>
      <c r="H29" s="165">
        <v>22000000</v>
      </c>
      <c r="I29" s="230">
        <v>4400000</v>
      </c>
      <c r="J29" s="355">
        <v>2200000</v>
      </c>
      <c r="K29" s="117" t="str">
        <f t="shared" si="1"/>
        <v>Gross Exposure is less then 30%</v>
      </c>
      <c r="M29"/>
      <c r="N29"/>
    </row>
    <row r="30" spans="1:14" s="7" customFormat="1" ht="15">
      <c r="A30" s="201" t="s">
        <v>138</v>
      </c>
      <c r="B30" s="235">
        <f>'Open Int.'!K34</f>
        <v>6559450</v>
      </c>
      <c r="C30" s="237">
        <f>'Open Int.'!R34</f>
        <v>383.465447</v>
      </c>
      <c r="D30" s="161">
        <f t="shared" si="0"/>
        <v>0.6152262506037883</v>
      </c>
      <c r="E30" s="243">
        <f>'Open Int.'!B34/'Open Int.'!K34</f>
        <v>0.9889205649863937</v>
      </c>
      <c r="F30" s="228">
        <f>'Open Int.'!E34/'Open Int.'!K34</f>
        <v>0.00965401062589089</v>
      </c>
      <c r="G30" s="244">
        <f>'Open Int.'!H34/'Open Int.'!K34</f>
        <v>0.0014254243877154335</v>
      </c>
      <c r="H30" s="165">
        <v>10661850</v>
      </c>
      <c r="I30" s="230">
        <v>2131800</v>
      </c>
      <c r="J30" s="355">
        <v>1065900</v>
      </c>
      <c r="K30" s="117" t="str">
        <f t="shared" si="1"/>
        <v>Gross exposure is Substantial as Open interest has crossed 60%</v>
      </c>
      <c r="M30"/>
      <c r="N30"/>
    </row>
    <row r="31" spans="1:14" s="7" customFormat="1" ht="15">
      <c r="A31" s="201" t="s">
        <v>160</v>
      </c>
      <c r="B31" s="235">
        <f>'Open Int.'!K35</f>
        <v>2630650</v>
      </c>
      <c r="C31" s="237">
        <f>'Open Int.'!R35</f>
        <v>94.86123900000001</v>
      </c>
      <c r="D31" s="161">
        <f t="shared" si="0"/>
        <v>0.2649062574329132</v>
      </c>
      <c r="E31" s="243">
        <f>'Open Int.'!B35/'Open Int.'!K35</f>
        <v>0.9941459335145306</v>
      </c>
      <c r="F31" s="228">
        <f>'Open Int.'!E35/'Open Int.'!K35</f>
        <v>0.005854066485469371</v>
      </c>
      <c r="G31" s="244">
        <f>'Open Int.'!H35/'Open Int.'!K35</f>
        <v>0</v>
      </c>
      <c r="H31" s="249">
        <v>9930494</v>
      </c>
      <c r="I31" s="233">
        <v>1985500</v>
      </c>
      <c r="J31" s="355">
        <v>1573000</v>
      </c>
      <c r="K31" s="367" t="str">
        <f t="shared" si="1"/>
        <v>Gross Exposure is less then 30%</v>
      </c>
      <c r="M31"/>
      <c r="N31"/>
    </row>
    <row r="32" spans="1:14" s="7" customFormat="1" ht="15">
      <c r="A32" s="201" t="s">
        <v>161</v>
      </c>
      <c r="B32" s="235">
        <f>'Open Int.'!K36</f>
        <v>7438200</v>
      </c>
      <c r="C32" s="237">
        <f>'Open Int.'!R36</f>
        <v>25.587408</v>
      </c>
      <c r="D32" s="161">
        <f t="shared" si="0"/>
        <v>0.1678070872290712</v>
      </c>
      <c r="E32" s="243">
        <f>'Open Int.'!B36/'Open Int.'!K36</f>
        <v>0.8330241187384044</v>
      </c>
      <c r="F32" s="228">
        <f>'Open Int.'!E36/'Open Int.'!K36</f>
        <v>0.16048237476808905</v>
      </c>
      <c r="G32" s="244">
        <f>'Open Int.'!H36/'Open Int.'!K36</f>
        <v>0.006493506493506494</v>
      </c>
      <c r="H32" s="247">
        <v>44325899</v>
      </c>
      <c r="I32" s="231">
        <v>8859600</v>
      </c>
      <c r="J32" s="354">
        <v>8859600</v>
      </c>
      <c r="K32" s="117" t="str">
        <f t="shared" si="1"/>
        <v>Gross Exposure is less then 30%</v>
      </c>
      <c r="M32"/>
      <c r="N32"/>
    </row>
    <row r="33" spans="1:14" s="7" customFormat="1" ht="15">
      <c r="A33" s="201" t="s">
        <v>392</v>
      </c>
      <c r="B33" s="235">
        <f>'Open Int.'!K37</f>
        <v>100800</v>
      </c>
      <c r="C33" s="237">
        <f>'Open Int.'!R37</f>
        <v>2.180808</v>
      </c>
      <c r="D33" s="161">
        <f t="shared" si="0"/>
        <v>0.010346250407999458</v>
      </c>
      <c r="E33" s="243">
        <f>'Open Int.'!B37/'Open Int.'!K37</f>
        <v>1</v>
      </c>
      <c r="F33" s="228">
        <f>'Open Int.'!E37/'Open Int.'!K37</f>
        <v>0</v>
      </c>
      <c r="G33" s="244">
        <f>'Open Int.'!H37/'Open Int.'!K37</f>
        <v>0</v>
      </c>
      <c r="H33" s="247">
        <v>9742660</v>
      </c>
      <c r="I33" s="231">
        <v>1948500</v>
      </c>
      <c r="J33" s="354">
        <v>1948500</v>
      </c>
      <c r="K33" s="117" t="str">
        <f t="shared" si="1"/>
        <v>Gross Exposure is less then 30%</v>
      </c>
      <c r="M33"/>
      <c r="N33"/>
    </row>
    <row r="34" spans="1:14" s="7" customFormat="1" ht="15">
      <c r="A34" s="201" t="s">
        <v>3</v>
      </c>
      <c r="B34" s="235">
        <f>'Open Int.'!K38</f>
        <v>8807500</v>
      </c>
      <c r="C34" s="237">
        <f>'Open Int.'!R38</f>
        <v>183.107925</v>
      </c>
      <c r="D34" s="161">
        <f t="shared" si="0"/>
        <v>0.09537638564724386</v>
      </c>
      <c r="E34" s="243">
        <f>'Open Int.'!B38/'Open Int.'!K38</f>
        <v>0.8932727788816349</v>
      </c>
      <c r="F34" s="228">
        <f>'Open Int.'!E38/'Open Int.'!K38</f>
        <v>0.08472892421231905</v>
      </c>
      <c r="G34" s="244">
        <f>'Open Int.'!H38/'Open Int.'!K38</f>
        <v>0.021998296906045982</v>
      </c>
      <c r="H34" s="188">
        <v>92344661</v>
      </c>
      <c r="I34" s="168">
        <v>11935000</v>
      </c>
      <c r="J34" s="356">
        <v>5967500</v>
      </c>
      <c r="K34" s="367" t="str">
        <f t="shared" si="1"/>
        <v>Gross Exposure is less then 30%</v>
      </c>
      <c r="M34"/>
      <c r="N34"/>
    </row>
    <row r="35" spans="1:14" s="7" customFormat="1" ht="15">
      <c r="A35" s="201" t="s">
        <v>218</v>
      </c>
      <c r="B35" s="235">
        <f>'Open Int.'!K39</f>
        <v>708750</v>
      </c>
      <c r="C35" s="237">
        <f>'Open Int.'!R39</f>
        <v>26.464724999999998</v>
      </c>
      <c r="D35" s="161">
        <f t="shared" si="0"/>
        <v>0.0531803300534482</v>
      </c>
      <c r="E35" s="243">
        <f>'Open Int.'!B39/'Open Int.'!K39</f>
        <v>0.9688888888888889</v>
      </c>
      <c r="F35" s="228">
        <f>'Open Int.'!E39/'Open Int.'!K39</f>
        <v>0.03111111111111111</v>
      </c>
      <c r="G35" s="244">
        <f>'Open Int.'!H39/'Open Int.'!K39</f>
        <v>0</v>
      </c>
      <c r="H35" s="249">
        <v>13327296</v>
      </c>
      <c r="I35" s="233">
        <v>2665425</v>
      </c>
      <c r="J35" s="355">
        <v>1332450</v>
      </c>
      <c r="K35" s="367" t="str">
        <f t="shared" si="1"/>
        <v>Gross Exposure is less then 30%</v>
      </c>
      <c r="M35"/>
      <c r="N35"/>
    </row>
    <row r="36" spans="1:14" s="7" customFormat="1" ht="15">
      <c r="A36" s="201" t="s">
        <v>162</v>
      </c>
      <c r="B36" s="235">
        <f>'Open Int.'!K40</f>
        <v>282000</v>
      </c>
      <c r="C36" s="237">
        <f>'Open Int.'!R40</f>
        <v>8.96337</v>
      </c>
      <c r="D36" s="161">
        <f t="shared" si="0"/>
        <v>0.02294921875</v>
      </c>
      <c r="E36" s="243">
        <f>'Open Int.'!B40/'Open Int.'!K40</f>
        <v>1</v>
      </c>
      <c r="F36" s="228">
        <f>'Open Int.'!E40/'Open Int.'!K40</f>
        <v>0</v>
      </c>
      <c r="G36" s="244">
        <f>'Open Int.'!H40/'Open Int.'!K40</f>
        <v>0</v>
      </c>
      <c r="H36" s="249">
        <v>12288000</v>
      </c>
      <c r="I36" s="233">
        <v>2457600</v>
      </c>
      <c r="J36" s="355">
        <v>1440000</v>
      </c>
      <c r="K36" s="367" t="str">
        <f t="shared" si="1"/>
        <v>Gross Exposure is less then 30%</v>
      </c>
      <c r="M36"/>
      <c r="N36"/>
    </row>
    <row r="37" spans="1:14" s="7" customFormat="1" ht="15">
      <c r="A37" s="201" t="s">
        <v>286</v>
      </c>
      <c r="B37" s="235">
        <f>'Open Int.'!K41</f>
        <v>480000</v>
      </c>
      <c r="C37" s="237">
        <f>'Open Int.'!R41</f>
        <v>10.548</v>
      </c>
      <c r="D37" s="161">
        <f t="shared" si="0"/>
        <v>0.015232712529423332</v>
      </c>
      <c r="E37" s="243">
        <f>'Open Int.'!B41/'Open Int.'!K41</f>
        <v>1</v>
      </c>
      <c r="F37" s="228">
        <f>'Open Int.'!E41/'Open Int.'!K41</f>
        <v>0</v>
      </c>
      <c r="G37" s="244">
        <f>'Open Int.'!H41/'Open Int.'!K41</f>
        <v>0</v>
      </c>
      <c r="H37" s="247">
        <v>31511131</v>
      </c>
      <c r="I37" s="231">
        <v>6302000</v>
      </c>
      <c r="J37" s="354">
        <v>3151000</v>
      </c>
      <c r="K37" s="117" t="str">
        <f t="shared" si="1"/>
        <v>Gross Exposure is less then 30%</v>
      </c>
      <c r="M37"/>
      <c r="N37"/>
    </row>
    <row r="38" spans="1:14" s="7" customFormat="1" ht="15">
      <c r="A38" s="201" t="s">
        <v>183</v>
      </c>
      <c r="B38" s="235">
        <f>'Open Int.'!K42</f>
        <v>694450</v>
      </c>
      <c r="C38" s="237">
        <f>'Open Int.'!R42</f>
        <v>21.205030750000002</v>
      </c>
      <c r="D38" s="161">
        <f t="shared" si="0"/>
        <v>0.03578901257472686</v>
      </c>
      <c r="E38" s="243">
        <f>'Open Int.'!B42/'Open Int.'!K42</f>
        <v>0.9945280437756497</v>
      </c>
      <c r="F38" s="228">
        <f>'Open Int.'!E42/'Open Int.'!K42</f>
        <v>0.005471956224350205</v>
      </c>
      <c r="G38" s="244">
        <f>'Open Int.'!H42/'Open Int.'!K42</f>
        <v>0</v>
      </c>
      <c r="H38" s="247">
        <v>19404000</v>
      </c>
      <c r="I38" s="231">
        <v>3879800</v>
      </c>
      <c r="J38" s="354">
        <v>1939900</v>
      </c>
      <c r="K38" s="117" t="str">
        <f t="shared" si="1"/>
        <v>Gross Exposure is less then 30%</v>
      </c>
      <c r="M38"/>
      <c r="N38"/>
    </row>
    <row r="39" spans="1:14" s="7" customFormat="1" ht="15">
      <c r="A39" s="201" t="s">
        <v>219</v>
      </c>
      <c r="B39" s="235">
        <f>'Open Int.'!K43</f>
        <v>5686200</v>
      </c>
      <c r="C39" s="237">
        <f>'Open Int.'!R43</f>
        <v>53.592435</v>
      </c>
      <c r="D39" s="161">
        <f t="shared" si="0"/>
        <v>0.19055658124965064</v>
      </c>
      <c r="E39" s="243">
        <f>'Open Int.'!B43/'Open Int.'!K43</f>
        <v>0.9791073124406457</v>
      </c>
      <c r="F39" s="228">
        <f>'Open Int.'!E43/'Open Int.'!K43</f>
        <v>0.020417853751187084</v>
      </c>
      <c r="G39" s="244">
        <f>'Open Int.'!H43/'Open Int.'!K43</f>
        <v>0.0004748338081671415</v>
      </c>
      <c r="H39" s="247">
        <v>29839956</v>
      </c>
      <c r="I39" s="231">
        <v>5967000</v>
      </c>
      <c r="J39" s="354">
        <v>3402000</v>
      </c>
      <c r="K39" s="117" t="str">
        <f t="shared" si="1"/>
        <v>Gross Exposure is less then 30%</v>
      </c>
      <c r="M39"/>
      <c r="N39"/>
    </row>
    <row r="40" spans="1:14" s="7" customFormat="1" ht="15">
      <c r="A40" s="201" t="s">
        <v>163</v>
      </c>
      <c r="B40" s="235">
        <f>'Open Int.'!K44</f>
        <v>441626</v>
      </c>
      <c r="C40" s="237">
        <f>'Open Int.'!R44</f>
        <v>166.52391581999998</v>
      </c>
      <c r="D40" s="161">
        <f t="shared" si="0"/>
        <v>0.3738980984472628</v>
      </c>
      <c r="E40" s="243">
        <f>'Open Int.'!B44/'Open Int.'!K44</f>
        <v>0.9970518040151621</v>
      </c>
      <c r="F40" s="228">
        <f>'Open Int.'!E44/'Open Int.'!K44</f>
        <v>0.0018250737048996209</v>
      </c>
      <c r="G40" s="244">
        <f>'Open Int.'!H44/'Open Int.'!K44</f>
        <v>0.0011231222799382282</v>
      </c>
      <c r="H40" s="247">
        <v>1181140</v>
      </c>
      <c r="I40" s="231">
        <v>236000</v>
      </c>
      <c r="J40" s="354">
        <v>163500</v>
      </c>
      <c r="K40" s="117" t="str">
        <f t="shared" si="1"/>
        <v>Some sign of build up Gross exposure crosses 30%</v>
      </c>
      <c r="M40"/>
      <c r="N40"/>
    </row>
    <row r="41" spans="1:14" s="7" customFormat="1" ht="15">
      <c r="A41" s="201" t="s">
        <v>194</v>
      </c>
      <c r="B41" s="235">
        <f>'Open Int.'!K45</f>
        <v>2754400</v>
      </c>
      <c r="C41" s="237">
        <f>'Open Int.'!R45</f>
        <v>190.48053199999998</v>
      </c>
      <c r="D41" s="161">
        <f t="shared" si="0"/>
        <v>0.15565146955127462</v>
      </c>
      <c r="E41" s="243">
        <f>'Open Int.'!B45/'Open Int.'!K45</f>
        <v>0.9792332268370607</v>
      </c>
      <c r="F41" s="228">
        <f>'Open Int.'!E45/'Open Int.'!K45</f>
        <v>0.019314551263433052</v>
      </c>
      <c r="G41" s="244">
        <f>'Open Int.'!H45/'Open Int.'!K45</f>
        <v>0.0014522218995062445</v>
      </c>
      <c r="H41" s="247">
        <v>17695946</v>
      </c>
      <c r="I41" s="231">
        <v>3538800</v>
      </c>
      <c r="J41" s="354">
        <v>1769200</v>
      </c>
      <c r="K41" s="117" t="str">
        <f t="shared" si="1"/>
        <v>Gross Exposure is less then 30%</v>
      </c>
      <c r="M41"/>
      <c r="N41"/>
    </row>
    <row r="42" spans="1:14" s="7" customFormat="1" ht="15">
      <c r="A42" s="201" t="s">
        <v>220</v>
      </c>
      <c r="B42" s="235">
        <f>'Open Int.'!K46</f>
        <v>4135200</v>
      </c>
      <c r="C42" s="237">
        <f>'Open Int.'!R46</f>
        <v>52.124196</v>
      </c>
      <c r="D42" s="161">
        <f t="shared" si="0"/>
        <v>0.40803474807811113</v>
      </c>
      <c r="E42" s="243">
        <f>'Open Int.'!B46/'Open Int.'!K46</f>
        <v>0.947185142193848</v>
      </c>
      <c r="F42" s="228">
        <f>'Open Int.'!E46/'Open Int.'!K46</f>
        <v>0.0481717933836332</v>
      </c>
      <c r="G42" s="244">
        <f>'Open Int.'!H46/'Open Int.'!K46</f>
        <v>0.0046430644225188625</v>
      </c>
      <c r="H42" s="247">
        <v>10134431</v>
      </c>
      <c r="I42" s="231">
        <v>2025600</v>
      </c>
      <c r="J42" s="354">
        <v>2025600</v>
      </c>
      <c r="K42" s="117" t="str">
        <f t="shared" si="1"/>
        <v>Gross exposure is building up andcrpsses 40% mark</v>
      </c>
      <c r="M42"/>
      <c r="N42"/>
    </row>
    <row r="43" spans="1:14" s="7" customFormat="1" ht="15">
      <c r="A43" s="201" t="s">
        <v>164</v>
      </c>
      <c r="B43" s="235">
        <f>'Open Int.'!K47</f>
        <v>22989850</v>
      </c>
      <c r="C43" s="237">
        <f>'Open Int.'!R47</f>
        <v>126.78902275</v>
      </c>
      <c r="D43" s="161">
        <f t="shared" si="0"/>
        <v>0.8380470598390648</v>
      </c>
      <c r="E43" s="243">
        <f>'Open Int.'!B47/'Open Int.'!K47</f>
        <v>0.9653477512902433</v>
      </c>
      <c r="F43" s="228">
        <f>'Open Int.'!E47/'Open Int.'!K47</f>
        <v>0.03194888178913738</v>
      </c>
      <c r="G43" s="244">
        <f>'Open Int.'!H47/'Open Int.'!K47</f>
        <v>0.002703366920619317</v>
      </c>
      <c r="H43" s="247">
        <v>27432648</v>
      </c>
      <c r="I43" s="231">
        <v>5486150</v>
      </c>
      <c r="J43" s="354">
        <v>5486150</v>
      </c>
      <c r="K43" s="117" t="str">
        <f t="shared" si="1"/>
        <v>Gross exposure has crossed 80%,Margin double</v>
      </c>
      <c r="M43"/>
      <c r="N43"/>
    </row>
    <row r="44" spans="1:14" s="7" customFormat="1" ht="15">
      <c r="A44" s="201" t="s">
        <v>165</v>
      </c>
      <c r="B44" s="235">
        <f>'Open Int.'!K48</f>
        <v>322400</v>
      </c>
      <c r="C44" s="237">
        <f>'Open Int.'!R48</f>
        <v>8.282456</v>
      </c>
      <c r="D44" s="161">
        <f t="shared" si="0"/>
        <v>0.02123625291850272</v>
      </c>
      <c r="E44" s="243">
        <f>'Open Int.'!B48/'Open Int.'!K48</f>
        <v>1</v>
      </c>
      <c r="F44" s="228">
        <f>'Open Int.'!E48/'Open Int.'!K48</f>
        <v>0</v>
      </c>
      <c r="G44" s="244">
        <f>'Open Int.'!H48/'Open Int.'!K48</f>
        <v>0</v>
      </c>
      <c r="H44" s="247">
        <v>15181586</v>
      </c>
      <c r="I44" s="231">
        <v>3035500</v>
      </c>
      <c r="J44" s="354">
        <v>2281500</v>
      </c>
      <c r="K44" s="117" t="str">
        <f t="shared" si="1"/>
        <v>Gross Exposure is less then 30%</v>
      </c>
      <c r="M44"/>
      <c r="N44"/>
    </row>
    <row r="45" spans="1:14" s="7" customFormat="1" ht="15">
      <c r="A45" s="201" t="s">
        <v>89</v>
      </c>
      <c r="B45" s="235">
        <f>'Open Int.'!K49</f>
        <v>3969750</v>
      </c>
      <c r="C45" s="237">
        <f>'Open Int.'!R49</f>
        <v>111.62937</v>
      </c>
      <c r="D45" s="161">
        <f t="shared" si="0"/>
        <v>0.06404782340738487</v>
      </c>
      <c r="E45" s="243">
        <f>'Open Int.'!B49/'Open Int.'!K49</f>
        <v>0.9510674475722652</v>
      </c>
      <c r="F45" s="228">
        <f>'Open Int.'!E49/'Open Int.'!K49</f>
        <v>0.04402040430757605</v>
      </c>
      <c r="G45" s="244">
        <f>'Open Int.'!H49/'Open Int.'!K49</f>
        <v>0.0049121481201587006</v>
      </c>
      <c r="H45" s="247">
        <v>61981029</v>
      </c>
      <c r="I45" s="231">
        <v>11472000</v>
      </c>
      <c r="J45" s="354">
        <v>5736000</v>
      </c>
      <c r="K45" s="117" t="str">
        <f t="shared" si="1"/>
        <v>Gross Exposure is less then 30%</v>
      </c>
      <c r="M45"/>
      <c r="N45"/>
    </row>
    <row r="46" spans="1:14" s="7" customFormat="1" ht="15">
      <c r="A46" s="201" t="s">
        <v>287</v>
      </c>
      <c r="B46" s="235">
        <f>'Open Int.'!K50</f>
        <v>1608000</v>
      </c>
      <c r="C46" s="237">
        <f>'Open Int.'!R50</f>
        <v>28.9842</v>
      </c>
      <c r="D46" s="161">
        <f t="shared" si="0"/>
        <v>0.14632481743522077</v>
      </c>
      <c r="E46" s="243">
        <f>'Open Int.'!B50/'Open Int.'!K50</f>
        <v>0.9987562189054726</v>
      </c>
      <c r="F46" s="228">
        <f>'Open Int.'!E50/'Open Int.'!K50</f>
        <v>0.0012437810945273632</v>
      </c>
      <c r="G46" s="244">
        <f>'Open Int.'!H50/'Open Int.'!K50</f>
        <v>0</v>
      </c>
      <c r="H46" s="247">
        <v>10989250</v>
      </c>
      <c r="I46" s="231">
        <v>2197000</v>
      </c>
      <c r="J46" s="354">
        <v>2197000</v>
      </c>
      <c r="K46" s="117" t="str">
        <f t="shared" si="1"/>
        <v>Gross Exposure is less then 30%</v>
      </c>
      <c r="M46"/>
      <c r="N46"/>
    </row>
    <row r="47" spans="1:14" s="7" customFormat="1" ht="15">
      <c r="A47" s="201" t="s">
        <v>271</v>
      </c>
      <c r="B47" s="235">
        <f>'Open Int.'!K51</f>
        <v>717600</v>
      </c>
      <c r="C47" s="237">
        <f>'Open Int.'!R51</f>
        <v>18.44232</v>
      </c>
      <c r="D47" s="161">
        <f t="shared" si="0"/>
        <v>0.0324709291065861</v>
      </c>
      <c r="E47" s="243">
        <f>'Open Int.'!B51/'Open Int.'!K51</f>
        <v>0.9531772575250836</v>
      </c>
      <c r="F47" s="228">
        <f>'Open Int.'!E51/'Open Int.'!K51</f>
        <v>0.04013377926421405</v>
      </c>
      <c r="G47" s="244">
        <f>'Open Int.'!H51/'Open Int.'!K51</f>
        <v>0.006688963210702341</v>
      </c>
      <c r="H47" s="247">
        <v>22099768</v>
      </c>
      <c r="I47" s="231">
        <v>4419600</v>
      </c>
      <c r="J47" s="354">
        <v>2487600</v>
      </c>
      <c r="K47" s="117" t="str">
        <f t="shared" si="1"/>
        <v>Gross Exposure is less then 30%</v>
      </c>
      <c r="M47"/>
      <c r="N47"/>
    </row>
    <row r="48" spans="1:14" s="7" customFormat="1" ht="15">
      <c r="A48" s="201" t="s">
        <v>221</v>
      </c>
      <c r="B48" s="235">
        <f>'Open Int.'!K52</f>
        <v>470100</v>
      </c>
      <c r="C48" s="237">
        <f>'Open Int.'!R52</f>
        <v>55.6621905</v>
      </c>
      <c r="D48" s="161">
        <f t="shared" si="0"/>
        <v>0.05625153686593623</v>
      </c>
      <c r="E48" s="243">
        <f>'Open Int.'!B52/'Open Int.'!K52</f>
        <v>0.9968091895341417</v>
      </c>
      <c r="F48" s="228">
        <f>'Open Int.'!E52/'Open Int.'!K52</f>
        <v>0.003190810465858328</v>
      </c>
      <c r="G48" s="244">
        <f>'Open Int.'!H52/'Open Int.'!K52</f>
        <v>0</v>
      </c>
      <c r="H48" s="247">
        <v>8357105</v>
      </c>
      <c r="I48" s="231">
        <v>1671300</v>
      </c>
      <c r="J48" s="354">
        <v>835500</v>
      </c>
      <c r="K48" s="117" t="str">
        <f t="shared" si="1"/>
        <v>Gross Exposure is less then 30%</v>
      </c>
      <c r="M48"/>
      <c r="N48"/>
    </row>
    <row r="49" spans="1:14" s="7" customFormat="1" ht="15">
      <c r="A49" s="201" t="s">
        <v>233</v>
      </c>
      <c r="B49" s="235">
        <f>'Open Int.'!K53</f>
        <v>2907000</v>
      </c>
      <c r="C49" s="237">
        <f>'Open Int.'!R53</f>
        <v>126.94869</v>
      </c>
      <c r="D49" s="161">
        <f t="shared" si="0"/>
        <v>0.21066076826177763</v>
      </c>
      <c r="E49" s="243">
        <f>'Open Int.'!B53/'Open Int.'!K53</f>
        <v>0.9611283109735123</v>
      </c>
      <c r="F49" s="228">
        <f>'Open Int.'!E53/'Open Int.'!K53</f>
        <v>0.02958376332989336</v>
      </c>
      <c r="G49" s="244">
        <f>'Open Int.'!H53/'Open Int.'!K53</f>
        <v>0.009287925696594427</v>
      </c>
      <c r="H49" s="247">
        <v>13799437</v>
      </c>
      <c r="I49" s="231">
        <v>2759000</v>
      </c>
      <c r="J49" s="354">
        <v>1404000</v>
      </c>
      <c r="K49" s="117" t="str">
        <f t="shared" si="1"/>
        <v>Gross Exposure is less then 30%</v>
      </c>
      <c r="M49"/>
      <c r="N49"/>
    </row>
    <row r="50" spans="1:14" s="7" customFormat="1" ht="15">
      <c r="A50" s="201" t="s">
        <v>166</v>
      </c>
      <c r="B50" s="235">
        <f>'Open Int.'!K54</f>
        <v>4035600</v>
      </c>
      <c r="C50" s="237">
        <f>'Open Int.'!R54</f>
        <v>41.26401</v>
      </c>
      <c r="D50" s="161">
        <f t="shared" si="0"/>
        <v>0.24655572840062215</v>
      </c>
      <c r="E50" s="243">
        <f>'Open Int.'!B54/'Open Int.'!K54</f>
        <v>0.9283625730994152</v>
      </c>
      <c r="F50" s="228">
        <f>'Open Int.'!E54/'Open Int.'!K54</f>
        <v>0.059941520467836254</v>
      </c>
      <c r="G50" s="244">
        <f>'Open Int.'!H54/'Open Int.'!K54</f>
        <v>0.011695906432748537</v>
      </c>
      <c r="H50" s="247">
        <v>16367902</v>
      </c>
      <c r="I50" s="231">
        <v>3271550</v>
      </c>
      <c r="J50" s="354">
        <v>3271550</v>
      </c>
      <c r="K50" s="117" t="str">
        <f t="shared" si="1"/>
        <v>Gross Exposure is less then 30%</v>
      </c>
      <c r="M50"/>
      <c r="N50"/>
    </row>
    <row r="51" spans="1:14" s="7" customFormat="1" ht="15">
      <c r="A51" s="201" t="s">
        <v>222</v>
      </c>
      <c r="B51" s="235">
        <f>'Open Int.'!K55</f>
        <v>535040</v>
      </c>
      <c r="C51" s="237">
        <f>'Open Int.'!R55</f>
        <v>133.051072</v>
      </c>
      <c r="D51" s="161">
        <f t="shared" si="0"/>
        <v>0.0456906205962018</v>
      </c>
      <c r="E51" s="243">
        <f>'Open Int.'!B55/'Open Int.'!K55</f>
        <v>0.9998355263157894</v>
      </c>
      <c r="F51" s="228">
        <f>'Open Int.'!E55/'Open Int.'!K55</f>
        <v>0.0001644736842105263</v>
      </c>
      <c r="G51" s="244">
        <f>'Open Int.'!H55/'Open Int.'!K55</f>
        <v>0</v>
      </c>
      <c r="H51" s="247">
        <v>11710062</v>
      </c>
      <c r="I51" s="231">
        <v>1070825</v>
      </c>
      <c r="J51" s="354">
        <v>535325</v>
      </c>
      <c r="K51" s="117" t="str">
        <f t="shared" si="1"/>
        <v>Gross Exposure is less then 30%</v>
      </c>
      <c r="M51"/>
      <c r="N51"/>
    </row>
    <row r="52" spans="1:14" s="7" customFormat="1" ht="15">
      <c r="A52" s="201" t="s">
        <v>288</v>
      </c>
      <c r="B52" s="235">
        <f>'Open Int.'!K56</f>
        <v>7809000</v>
      </c>
      <c r="C52" s="237">
        <f>'Open Int.'!R56</f>
        <v>139.15638</v>
      </c>
      <c r="D52" s="161">
        <f t="shared" si="0"/>
        <v>0.6251816341186331</v>
      </c>
      <c r="E52" s="243">
        <f>'Open Int.'!B56/'Open Int.'!K56</f>
        <v>0.9446792162888974</v>
      </c>
      <c r="F52" s="228">
        <f>'Open Int.'!E56/'Open Int.'!K56</f>
        <v>0.05243949289281598</v>
      </c>
      <c r="G52" s="244">
        <f>'Open Int.'!H56/'Open Int.'!K56</f>
        <v>0.0028812908182865925</v>
      </c>
      <c r="H52" s="247">
        <v>12490770</v>
      </c>
      <c r="I52" s="231">
        <v>2497500</v>
      </c>
      <c r="J52" s="354">
        <v>2497500</v>
      </c>
      <c r="K52" s="117" t="str">
        <f t="shared" si="1"/>
        <v>Gross exposure is Substantial as Open interest has crossed 60%</v>
      </c>
      <c r="M52"/>
      <c r="N52"/>
    </row>
    <row r="53" spans="1:14" s="7" customFormat="1" ht="15">
      <c r="A53" s="201" t="s">
        <v>289</v>
      </c>
      <c r="B53" s="235">
        <f>'Open Int.'!K57</f>
        <v>2538200</v>
      </c>
      <c r="C53" s="237">
        <f>'Open Int.'!R57</f>
        <v>35.395199</v>
      </c>
      <c r="D53" s="161">
        <f t="shared" si="0"/>
        <v>0.27308990652948695</v>
      </c>
      <c r="E53" s="243">
        <f>'Open Int.'!B57/'Open Int.'!K57</f>
        <v>0.972972972972973</v>
      </c>
      <c r="F53" s="228">
        <f>'Open Int.'!E57/'Open Int.'!K57</f>
        <v>0.02040816326530612</v>
      </c>
      <c r="G53" s="244">
        <f>'Open Int.'!H57/'Open Int.'!K57</f>
        <v>0.006618863761720904</v>
      </c>
      <c r="H53" s="247">
        <v>9294375</v>
      </c>
      <c r="I53" s="231">
        <v>1857800</v>
      </c>
      <c r="J53" s="354">
        <v>1857800</v>
      </c>
      <c r="K53" s="117" t="str">
        <f t="shared" si="1"/>
        <v>Gross Exposure is less then 30%</v>
      </c>
      <c r="M53"/>
      <c r="N53"/>
    </row>
    <row r="54" spans="1:14" s="7" customFormat="1" ht="15">
      <c r="A54" s="201" t="s">
        <v>195</v>
      </c>
      <c r="B54" s="235">
        <f>'Open Int.'!K58</f>
        <v>19327126</v>
      </c>
      <c r="C54" s="237">
        <f>'Open Int.'!R58</f>
        <v>234.14813149</v>
      </c>
      <c r="D54" s="161">
        <f t="shared" si="0"/>
        <v>0.09897204829837243</v>
      </c>
      <c r="E54" s="243">
        <f>'Open Int.'!B58/'Open Int.'!K58</f>
        <v>0.9464419076069561</v>
      </c>
      <c r="F54" s="228">
        <f>'Open Int.'!E58/'Open Int.'!K58</f>
        <v>0.04502293822682172</v>
      </c>
      <c r="G54" s="244">
        <f>'Open Int.'!H58/'Open Int.'!K58</f>
        <v>0.008535154166222128</v>
      </c>
      <c r="H54" s="247">
        <v>195278630</v>
      </c>
      <c r="I54" s="231">
        <v>21267468</v>
      </c>
      <c r="J54" s="354">
        <v>10633734</v>
      </c>
      <c r="K54" s="117" t="str">
        <f t="shared" si="1"/>
        <v>Gross Exposure is less then 30%</v>
      </c>
      <c r="M54"/>
      <c r="N54"/>
    </row>
    <row r="55" spans="1:14" s="7" customFormat="1" ht="15">
      <c r="A55" s="201" t="s">
        <v>290</v>
      </c>
      <c r="B55" s="235">
        <f>'Open Int.'!K59</f>
        <v>8087800</v>
      </c>
      <c r="C55" s="237">
        <f>'Open Int.'!R59</f>
        <v>76.995856</v>
      </c>
      <c r="D55" s="161">
        <f t="shared" si="0"/>
        <v>0.3192477692365748</v>
      </c>
      <c r="E55" s="243">
        <f>'Open Int.'!B59/'Open Int.'!K59</f>
        <v>0.9468582309157002</v>
      </c>
      <c r="F55" s="228">
        <f>'Open Int.'!E59/'Open Int.'!K59</f>
        <v>0.048121862558421324</v>
      </c>
      <c r="G55" s="244">
        <f>'Open Int.'!H59/'Open Int.'!K59</f>
        <v>0.005019906525878483</v>
      </c>
      <c r="H55" s="247">
        <v>25333928</v>
      </c>
      <c r="I55" s="231">
        <v>5066600</v>
      </c>
      <c r="J55" s="354">
        <v>3399200</v>
      </c>
      <c r="K55" s="117" t="str">
        <f t="shared" si="1"/>
        <v>Some sign of build up Gross exposure crosses 30%</v>
      </c>
      <c r="M55"/>
      <c r="N55"/>
    </row>
    <row r="56" spans="1:14" s="7" customFormat="1" ht="15">
      <c r="A56" s="201" t="s">
        <v>197</v>
      </c>
      <c r="B56" s="235">
        <f>'Open Int.'!K60</f>
        <v>2809300</v>
      </c>
      <c r="C56" s="237">
        <f>'Open Int.'!R60</f>
        <v>91.76578449999998</v>
      </c>
      <c r="D56" s="161">
        <f t="shared" si="0"/>
        <v>0.1404556807655812</v>
      </c>
      <c r="E56" s="243">
        <f>'Open Int.'!B60/'Open Int.'!K60</f>
        <v>0.994447015270708</v>
      </c>
      <c r="F56" s="228">
        <f>'Open Int.'!E60/'Open Int.'!K60</f>
        <v>0.003239241092086997</v>
      </c>
      <c r="G56" s="244">
        <f>'Open Int.'!H60/'Open Int.'!K60</f>
        <v>0.0023137436372049976</v>
      </c>
      <c r="H56" s="247">
        <v>20001327</v>
      </c>
      <c r="I56" s="231">
        <v>4000100</v>
      </c>
      <c r="J56" s="354">
        <v>2000050</v>
      </c>
      <c r="K56" s="117" t="str">
        <f t="shared" si="1"/>
        <v>Gross Exposure is less then 30%</v>
      </c>
      <c r="M56"/>
      <c r="N56"/>
    </row>
    <row r="57" spans="1:14" s="7" customFormat="1" ht="15">
      <c r="A57" s="201" t="s">
        <v>4</v>
      </c>
      <c r="B57" s="235">
        <f>'Open Int.'!K61</f>
        <v>958200</v>
      </c>
      <c r="C57" s="237">
        <f>'Open Int.'!R61</f>
        <v>152.521485</v>
      </c>
      <c r="D57" s="161">
        <f t="shared" si="0"/>
        <v>0.01919635699542435</v>
      </c>
      <c r="E57" s="243">
        <f>'Open Int.'!B61/'Open Int.'!K61</f>
        <v>1</v>
      </c>
      <c r="F57" s="228">
        <f>'Open Int.'!E61/'Open Int.'!K61</f>
        <v>0</v>
      </c>
      <c r="G57" s="244">
        <f>'Open Int.'!H61/'Open Int.'!K61</f>
        <v>0</v>
      </c>
      <c r="H57" s="247">
        <v>49915721</v>
      </c>
      <c r="I57" s="231">
        <v>1843800</v>
      </c>
      <c r="J57" s="354">
        <v>921900</v>
      </c>
      <c r="K57" s="117" t="str">
        <f t="shared" si="1"/>
        <v>Gross Exposure is less then 30%</v>
      </c>
      <c r="M57"/>
      <c r="N57"/>
    </row>
    <row r="58" spans="1:14" s="7" customFormat="1" ht="15">
      <c r="A58" s="201" t="s">
        <v>79</v>
      </c>
      <c r="B58" s="235">
        <f>'Open Int.'!K62</f>
        <v>1848400</v>
      </c>
      <c r="C58" s="237">
        <f>'Open Int.'!R62</f>
        <v>183.860348</v>
      </c>
      <c r="D58" s="161">
        <f t="shared" si="0"/>
        <v>0.049909394090667254</v>
      </c>
      <c r="E58" s="243">
        <f>'Open Int.'!B62/'Open Int.'!K62</f>
        <v>0.999026184808483</v>
      </c>
      <c r="F58" s="228">
        <f>'Open Int.'!E62/'Open Int.'!K62</f>
        <v>0.0009738151915169877</v>
      </c>
      <c r="G58" s="244">
        <f>'Open Int.'!H62/'Open Int.'!K62</f>
        <v>0</v>
      </c>
      <c r="H58" s="247">
        <v>37035112</v>
      </c>
      <c r="I58" s="231">
        <v>2808800</v>
      </c>
      <c r="J58" s="354">
        <v>1404400</v>
      </c>
      <c r="K58" s="117" t="str">
        <f t="shared" si="1"/>
        <v>Gross Exposure is less then 30%</v>
      </c>
      <c r="M58"/>
      <c r="N58"/>
    </row>
    <row r="59" spans="1:14" s="7" customFormat="1" ht="15">
      <c r="A59" s="201" t="s">
        <v>196</v>
      </c>
      <c r="B59" s="235">
        <f>'Open Int.'!K63</f>
        <v>2001200</v>
      </c>
      <c r="C59" s="237">
        <f>'Open Int.'!R63</f>
        <v>140.114018</v>
      </c>
      <c r="D59" s="161">
        <f t="shared" si="0"/>
        <v>0.11123083488601841</v>
      </c>
      <c r="E59" s="243">
        <f>'Open Int.'!B63/'Open Int.'!K63</f>
        <v>0.9986008394963022</v>
      </c>
      <c r="F59" s="228">
        <f>'Open Int.'!E63/'Open Int.'!K63</f>
        <v>0.0013991605036977814</v>
      </c>
      <c r="G59" s="244">
        <f>'Open Int.'!H63/'Open Int.'!K63</f>
        <v>0</v>
      </c>
      <c r="H59" s="247">
        <v>17991414</v>
      </c>
      <c r="I59" s="231">
        <v>3598000</v>
      </c>
      <c r="J59" s="354">
        <v>1798800</v>
      </c>
      <c r="K59" s="117" t="str">
        <f t="shared" si="1"/>
        <v>Gross Exposure is less then 30%</v>
      </c>
      <c r="M59"/>
      <c r="N59"/>
    </row>
    <row r="60" spans="1:14" s="7" customFormat="1" ht="15">
      <c r="A60" s="201" t="s">
        <v>5</v>
      </c>
      <c r="B60" s="235">
        <f>'Open Int.'!K64</f>
        <v>30218870</v>
      </c>
      <c r="C60" s="237">
        <f>'Open Int.'!R64</f>
        <v>437.41814325</v>
      </c>
      <c r="D60" s="161">
        <f t="shared" si="0"/>
        <v>0.2121570909998747</v>
      </c>
      <c r="E60" s="243">
        <f>'Open Int.'!B64/'Open Int.'!K64</f>
        <v>0.903198564340758</v>
      </c>
      <c r="F60" s="228">
        <f>'Open Int.'!E64/'Open Int.'!K64</f>
        <v>0.0856117386255674</v>
      </c>
      <c r="G60" s="244">
        <f>'Open Int.'!H64/'Open Int.'!K64</f>
        <v>0.011189697033674654</v>
      </c>
      <c r="H60" s="247">
        <v>142436295</v>
      </c>
      <c r="I60" s="231">
        <v>17221215</v>
      </c>
      <c r="J60" s="354">
        <v>8609810</v>
      </c>
      <c r="K60" s="117" t="str">
        <f t="shared" si="1"/>
        <v>Gross Exposure is less then 30%</v>
      </c>
      <c r="M60"/>
      <c r="N60"/>
    </row>
    <row r="61" spans="1:14" s="7" customFormat="1" ht="15">
      <c r="A61" s="201" t="s">
        <v>198</v>
      </c>
      <c r="B61" s="235">
        <f>'Open Int.'!K65</f>
        <v>11712000</v>
      </c>
      <c r="C61" s="237">
        <f>'Open Int.'!R65</f>
        <v>223.81632</v>
      </c>
      <c r="D61" s="161">
        <f t="shared" si="0"/>
        <v>0.054649518202811026</v>
      </c>
      <c r="E61" s="243">
        <f>'Open Int.'!B65/'Open Int.'!K65</f>
        <v>0.8330771857923497</v>
      </c>
      <c r="F61" s="228">
        <f>'Open Int.'!E65/'Open Int.'!K65</f>
        <v>0.14591871584699453</v>
      </c>
      <c r="G61" s="244">
        <f>'Open Int.'!H65/'Open Int.'!K65</f>
        <v>0.021004098360655737</v>
      </c>
      <c r="H61" s="247">
        <v>214311130</v>
      </c>
      <c r="I61" s="231">
        <v>13863000</v>
      </c>
      <c r="J61" s="354">
        <v>6931000</v>
      </c>
      <c r="K61" s="117" t="str">
        <f t="shared" si="1"/>
        <v>Gross Exposure is less then 30%</v>
      </c>
      <c r="M61"/>
      <c r="N61"/>
    </row>
    <row r="62" spans="1:14" s="7" customFormat="1" ht="15">
      <c r="A62" s="201" t="s">
        <v>199</v>
      </c>
      <c r="B62" s="235">
        <f>'Open Int.'!K66</f>
        <v>3532100</v>
      </c>
      <c r="C62" s="237">
        <f>'Open Int.'!R66</f>
        <v>101.05338100000002</v>
      </c>
      <c r="D62" s="161">
        <f t="shared" si="0"/>
        <v>0.106226494820402</v>
      </c>
      <c r="E62" s="243">
        <f>'Open Int.'!B66/'Open Int.'!K66</f>
        <v>0.9190283400809717</v>
      </c>
      <c r="F62" s="228">
        <f>'Open Int.'!E66/'Open Int.'!K66</f>
        <v>0.059992638940007365</v>
      </c>
      <c r="G62" s="244">
        <f>'Open Int.'!H66/'Open Int.'!K66</f>
        <v>0.02097902097902098</v>
      </c>
      <c r="H62" s="247">
        <v>33250650</v>
      </c>
      <c r="I62" s="231">
        <v>6649500</v>
      </c>
      <c r="J62" s="354">
        <v>3324100</v>
      </c>
      <c r="K62" s="117" t="str">
        <f t="shared" si="1"/>
        <v>Gross Exposure is less then 30%</v>
      </c>
      <c r="M62"/>
      <c r="N62"/>
    </row>
    <row r="63" spans="1:14" s="7" customFormat="1" ht="15">
      <c r="A63" s="193" t="s">
        <v>405</v>
      </c>
      <c r="B63" s="235">
        <f>'Open Int.'!K67</f>
        <v>137000</v>
      </c>
      <c r="C63" s="237">
        <f>'Open Int.'!R67</f>
        <v>8.205615</v>
      </c>
      <c r="D63" s="161">
        <f aca="true" t="shared" si="2" ref="D63:D126">B63/H63</f>
        <v>0.04946869895155245</v>
      </c>
      <c r="E63" s="243">
        <f>'Open Int.'!B67/'Open Int.'!K67</f>
        <v>1</v>
      </c>
      <c r="F63" s="228">
        <f>'Open Int.'!E67/'Open Int.'!K67</f>
        <v>0</v>
      </c>
      <c r="G63" s="244">
        <f>'Open Int.'!H67/'Open Int.'!K67</f>
        <v>0</v>
      </c>
      <c r="H63" s="247">
        <v>2769428</v>
      </c>
      <c r="I63" s="231">
        <v>553800</v>
      </c>
      <c r="J63" s="354">
        <v>553800</v>
      </c>
      <c r="K63" s="117" t="str">
        <f t="shared" si="1"/>
        <v>Gross Exposure is less then 30%</v>
      </c>
      <c r="M63"/>
      <c r="N63"/>
    </row>
    <row r="64" spans="1:14" s="7" customFormat="1" ht="15">
      <c r="A64" s="201" t="s">
        <v>43</v>
      </c>
      <c r="B64" s="235">
        <f>'Open Int.'!K68</f>
        <v>415950</v>
      </c>
      <c r="C64" s="237">
        <f>'Open Int.'!R68</f>
        <v>97.07025149999998</v>
      </c>
      <c r="D64" s="161">
        <f t="shared" si="2"/>
        <v>0.05715560877284661</v>
      </c>
      <c r="E64" s="243">
        <f>'Open Int.'!B68/'Open Int.'!K68</f>
        <v>0.999278759466282</v>
      </c>
      <c r="F64" s="228">
        <f>'Open Int.'!E68/'Open Int.'!K68</f>
        <v>0.000721240533717995</v>
      </c>
      <c r="G64" s="244">
        <f>'Open Int.'!H68/'Open Int.'!K68</f>
        <v>0</v>
      </c>
      <c r="H64" s="247">
        <v>7277501</v>
      </c>
      <c r="I64" s="231">
        <v>1455300</v>
      </c>
      <c r="J64" s="354">
        <v>727500</v>
      </c>
      <c r="K64" s="117" t="str">
        <f t="shared" si="1"/>
        <v>Gross Exposure is less then 30%</v>
      </c>
      <c r="M64"/>
      <c r="N64"/>
    </row>
    <row r="65" spans="1:14" s="7" customFormat="1" ht="15">
      <c r="A65" s="201" t="s">
        <v>200</v>
      </c>
      <c r="B65" s="235">
        <f>'Open Int.'!K69</f>
        <v>8579200</v>
      </c>
      <c r="C65" s="237">
        <f>'Open Int.'!R69</f>
        <v>728.674352</v>
      </c>
      <c r="D65" s="161">
        <f t="shared" si="2"/>
        <v>0.06556100433418517</v>
      </c>
      <c r="E65" s="243">
        <f>'Open Int.'!B69/'Open Int.'!K69</f>
        <v>0.9040877937336814</v>
      </c>
      <c r="F65" s="228">
        <f>'Open Int.'!E69/'Open Int.'!K69</f>
        <v>0.0877121409921671</v>
      </c>
      <c r="G65" s="244">
        <f>'Open Int.'!H69/'Open Int.'!K69</f>
        <v>0.008200065274151435</v>
      </c>
      <c r="H65" s="247">
        <v>130858276</v>
      </c>
      <c r="I65" s="231">
        <v>3364900</v>
      </c>
      <c r="J65" s="354">
        <v>1682100</v>
      </c>
      <c r="K65" s="117" t="str">
        <f t="shared" si="1"/>
        <v>Gross Exposure is less then 30%</v>
      </c>
      <c r="M65"/>
      <c r="N65"/>
    </row>
    <row r="66" spans="1:14" s="7" customFormat="1" ht="15">
      <c r="A66" s="201" t="s">
        <v>141</v>
      </c>
      <c r="B66" s="235">
        <f>'Open Int.'!K70</f>
        <v>48472800</v>
      </c>
      <c r="C66" s="237">
        <f>'Open Int.'!R70</f>
        <v>446.676852</v>
      </c>
      <c r="D66" s="161">
        <f t="shared" si="2"/>
        <v>0.7080419231843575</v>
      </c>
      <c r="E66" s="243">
        <f>'Open Int.'!B70/'Open Int.'!K70</f>
        <v>0.8482447888300243</v>
      </c>
      <c r="F66" s="228">
        <f>'Open Int.'!E70/'Open Int.'!K70</f>
        <v>0.12333514878447294</v>
      </c>
      <c r="G66" s="244">
        <f>'Open Int.'!H70/'Open Int.'!K70</f>
        <v>0.028420062385502796</v>
      </c>
      <c r="H66" s="247">
        <v>68460353</v>
      </c>
      <c r="I66" s="231">
        <v>13689600</v>
      </c>
      <c r="J66" s="354">
        <v>6844800</v>
      </c>
      <c r="K66" s="117" t="str">
        <f t="shared" si="1"/>
        <v>Gross exposure is Substantial as Open interest has crossed 60%</v>
      </c>
      <c r="M66"/>
      <c r="N66"/>
    </row>
    <row r="67" spans="1:14" s="7" customFormat="1" ht="15">
      <c r="A67" s="201" t="s">
        <v>398</v>
      </c>
      <c r="B67" s="235">
        <f>'Open Int.'!K71</f>
        <v>20339100</v>
      </c>
      <c r="C67" s="237">
        <f>'Open Int.'!R71</f>
        <v>230.9504805</v>
      </c>
      <c r="D67" s="161">
        <f t="shared" si="2"/>
        <v>0.09121369428377635</v>
      </c>
      <c r="E67" s="243">
        <f>'Open Int.'!B71/'Open Int.'!K71</f>
        <v>0.8197265365724147</v>
      </c>
      <c r="F67" s="228">
        <f>'Open Int.'!E71/'Open Int.'!K71</f>
        <v>0.1691225275454666</v>
      </c>
      <c r="G67" s="244">
        <f>'Open Int.'!H71/'Open Int.'!K71</f>
        <v>0.011150935882118677</v>
      </c>
      <c r="H67" s="247">
        <v>222982965</v>
      </c>
      <c r="I67" s="231">
        <v>5574574</v>
      </c>
      <c r="J67" s="354"/>
      <c r="K67" s="117" t="str">
        <f t="shared" si="1"/>
        <v>Gross Exposure is less then 30%</v>
      </c>
      <c r="M67"/>
      <c r="N67"/>
    </row>
    <row r="68" spans="1:14" s="7" customFormat="1" ht="15">
      <c r="A68" s="201" t="s">
        <v>184</v>
      </c>
      <c r="B68" s="235">
        <f>'Open Int.'!K72</f>
        <v>19272350</v>
      </c>
      <c r="C68" s="237">
        <f>'Open Int.'!R72</f>
        <v>195.13254375</v>
      </c>
      <c r="D68" s="161">
        <f t="shared" si="2"/>
        <v>0.085624391003025</v>
      </c>
      <c r="E68" s="243">
        <f>'Open Int.'!B72/'Open Int.'!K72</f>
        <v>0.8236644726771775</v>
      </c>
      <c r="F68" s="228">
        <f>'Open Int.'!E72/'Open Int.'!K72</f>
        <v>0.15475279350987295</v>
      </c>
      <c r="G68" s="244">
        <f>'Open Int.'!H72/'Open Int.'!K72</f>
        <v>0.02158273381294964</v>
      </c>
      <c r="H68" s="247">
        <v>225080141</v>
      </c>
      <c r="I68" s="231">
        <v>38509300</v>
      </c>
      <c r="J68" s="354">
        <v>19251700</v>
      </c>
      <c r="K68" s="117" t="str">
        <f aca="true" t="shared" si="3" ref="K68:K131">IF(D68&gt;=80%,"Gross exposure has crossed 80%,Margin double",IF(D68&gt;=60%,"Gross exposure is Substantial as Open interest has crossed 60%",IF(D68&gt;=40%,"Gross exposure is building up andcrpsses 40% mark",IF(D68&gt;=30%,"Some sign of build up Gross exposure crosses 30%","Gross Exposure is less then 30%"))))</f>
        <v>Gross Exposure is less then 30%</v>
      </c>
      <c r="M68"/>
      <c r="N68"/>
    </row>
    <row r="69" spans="1:14" s="7" customFormat="1" ht="15">
      <c r="A69" s="201" t="s">
        <v>175</v>
      </c>
      <c r="B69" s="235">
        <f>'Open Int.'!K73</f>
        <v>109305000</v>
      </c>
      <c r="C69" s="237">
        <f>'Open Int.'!R73</f>
        <v>525.75705</v>
      </c>
      <c r="D69" s="161">
        <f t="shared" si="2"/>
        <v>0.8557158956525922</v>
      </c>
      <c r="E69" s="243">
        <f>'Open Int.'!B73/'Open Int.'!K73</f>
        <v>0.7460374639769453</v>
      </c>
      <c r="F69" s="228">
        <f>'Open Int.'!E73/'Open Int.'!K73</f>
        <v>0.16873198847262247</v>
      </c>
      <c r="G69" s="244">
        <f>'Open Int.'!H73/'Open Int.'!K73</f>
        <v>0.08523054755043227</v>
      </c>
      <c r="H69" s="247">
        <v>127735152</v>
      </c>
      <c r="I69" s="231">
        <v>25546500</v>
      </c>
      <c r="J69" s="354">
        <v>25546500</v>
      </c>
      <c r="K69" s="117" t="str">
        <f t="shared" si="3"/>
        <v>Gross exposure has crossed 80%,Margin double</v>
      </c>
      <c r="M69"/>
      <c r="N69"/>
    </row>
    <row r="70" spans="1:14" s="7" customFormat="1" ht="15">
      <c r="A70" s="201" t="s">
        <v>142</v>
      </c>
      <c r="B70" s="235">
        <f>'Open Int.'!K74</f>
        <v>5341000</v>
      </c>
      <c r="C70" s="237">
        <f>'Open Int.'!R74</f>
        <v>72.717715</v>
      </c>
      <c r="D70" s="161">
        <f t="shared" si="2"/>
        <v>0.0644249097942702</v>
      </c>
      <c r="E70" s="243">
        <f>'Open Int.'!B74/'Open Int.'!K74</f>
        <v>0.9836173001310616</v>
      </c>
      <c r="F70" s="228">
        <f>'Open Int.'!E74/'Open Int.'!K74</f>
        <v>0.0163826998689384</v>
      </c>
      <c r="G70" s="244">
        <f>'Open Int.'!H74/'Open Int.'!K74</f>
        <v>0</v>
      </c>
      <c r="H70" s="247">
        <v>82902716</v>
      </c>
      <c r="I70" s="231">
        <v>16579500</v>
      </c>
      <c r="J70" s="354">
        <v>8289750</v>
      </c>
      <c r="K70" s="117" t="str">
        <f t="shared" si="3"/>
        <v>Gross Exposure is less then 30%</v>
      </c>
      <c r="M70"/>
      <c r="N70"/>
    </row>
    <row r="71" spans="1:14" s="7" customFormat="1" ht="15">
      <c r="A71" s="201" t="s">
        <v>176</v>
      </c>
      <c r="B71" s="235">
        <f>'Open Int.'!K75</f>
        <v>14433300</v>
      </c>
      <c r="C71" s="237">
        <f>'Open Int.'!R75</f>
        <v>266.871717</v>
      </c>
      <c r="D71" s="161">
        <f t="shared" si="2"/>
        <v>0.4680118005394816</v>
      </c>
      <c r="E71" s="243">
        <f>'Open Int.'!B75/'Open Int.'!K75</f>
        <v>0.9059674502712477</v>
      </c>
      <c r="F71" s="228">
        <f>'Open Int.'!E75/'Open Int.'!K75</f>
        <v>0.0808720112517581</v>
      </c>
      <c r="G71" s="244">
        <f>'Open Int.'!H75/'Open Int.'!K75</f>
        <v>0.013160538476994173</v>
      </c>
      <c r="H71" s="247">
        <v>30839607</v>
      </c>
      <c r="I71" s="231">
        <v>6166850</v>
      </c>
      <c r="J71" s="354">
        <v>3082700</v>
      </c>
      <c r="K71" s="117" t="str">
        <f t="shared" si="3"/>
        <v>Gross exposure is building up andcrpsses 40% mark</v>
      </c>
      <c r="M71"/>
      <c r="N71"/>
    </row>
    <row r="72" spans="1:14" s="7" customFormat="1" ht="15">
      <c r="A72" s="201" t="s">
        <v>397</v>
      </c>
      <c r="B72" s="235">
        <f>'Open Int.'!K76</f>
        <v>1766600</v>
      </c>
      <c r="C72" s="237">
        <f>'Open Int.'!R76</f>
        <v>22.276826</v>
      </c>
      <c r="D72" s="161">
        <f t="shared" si="2"/>
        <v>0.10276905177428737</v>
      </c>
      <c r="E72" s="243">
        <f>'Open Int.'!B76/'Open Int.'!K76</f>
        <v>0.9987546699875467</v>
      </c>
      <c r="F72" s="228">
        <f>'Open Int.'!E76/'Open Int.'!K76</f>
        <v>0.0012453300124533001</v>
      </c>
      <c r="G72" s="244">
        <f>'Open Int.'!H76/'Open Int.'!K76</f>
        <v>0</v>
      </c>
      <c r="H72" s="247">
        <v>17190000</v>
      </c>
      <c r="I72" s="231">
        <v>3436400</v>
      </c>
      <c r="J72" s="354">
        <v>3436400</v>
      </c>
      <c r="K72" s="117" t="str">
        <f t="shared" si="3"/>
        <v>Gross Exposure is less then 30%</v>
      </c>
      <c r="M72"/>
      <c r="N72"/>
    </row>
    <row r="73" spans="1:14" s="7" customFormat="1" ht="15">
      <c r="A73" s="201" t="s">
        <v>167</v>
      </c>
      <c r="B73" s="235">
        <f>'Open Int.'!K77</f>
        <v>15107400</v>
      </c>
      <c r="C73" s="237">
        <f>'Open Int.'!R77</f>
        <v>69.342966</v>
      </c>
      <c r="D73" s="161">
        <f t="shared" si="2"/>
        <v>0.37897797811684014</v>
      </c>
      <c r="E73" s="243">
        <f>'Open Int.'!B77/'Open Int.'!K77</f>
        <v>0.9199796126401631</v>
      </c>
      <c r="F73" s="228">
        <f>'Open Int.'!E77/'Open Int.'!K77</f>
        <v>0.07772680937818552</v>
      </c>
      <c r="G73" s="244">
        <f>'Open Int.'!H77/'Open Int.'!K77</f>
        <v>0.0022935779816513763</v>
      </c>
      <c r="H73" s="247">
        <v>39863530</v>
      </c>
      <c r="I73" s="231">
        <v>7969500</v>
      </c>
      <c r="J73" s="354">
        <v>7969500</v>
      </c>
      <c r="K73" s="117" t="str">
        <f t="shared" si="3"/>
        <v>Some sign of build up Gross exposure crosses 30%</v>
      </c>
      <c r="M73"/>
      <c r="N73"/>
    </row>
    <row r="74" spans="1:14" s="7" customFormat="1" ht="15">
      <c r="A74" s="201" t="s">
        <v>201</v>
      </c>
      <c r="B74" s="235">
        <f>'Open Int.'!K78</f>
        <v>4680800</v>
      </c>
      <c r="C74" s="237">
        <f>'Open Int.'!R78</f>
        <v>927.079248</v>
      </c>
      <c r="D74" s="161">
        <f t="shared" si="2"/>
        <v>0.06311442617959646</v>
      </c>
      <c r="E74" s="243">
        <f>'Open Int.'!B78/'Open Int.'!K78</f>
        <v>0.8726286104939327</v>
      </c>
      <c r="F74" s="228">
        <f>'Open Int.'!E78/'Open Int.'!K78</f>
        <v>0.09109553922406426</v>
      </c>
      <c r="G74" s="244">
        <f>'Open Int.'!H78/'Open Int.'!K78</f>
        <v>0.03627585028200308</v>
      </c>
      <c r="H74" s="247">
        <v>74163710</v>
      </c>
      <c r="I74" s="231">
        <v>1338200</v>
      </c>
      <c r="J74" s="354">
        <v>669000</v>
      </c>
      <c r="K74" s="117" t="str">
        <f t="shared" si="3"/>
        <v>Gross Exposure is less then 30%</v>
      </c>
      <c r="M74"/>
      <c r="N74"/>
    </row>
    <row r="75" spans="1:14" s="7" customFormat="1" ht="15">
      <c r="A75" s="201" t="s">
        <v>143</v>
      </c>
      <c r="B75" s="235">
        <f>'Open Int.'!K79</f>
        <v>1752300</v>
      </c>
      <c r="C75" s="237">
        <f>'Open Int.'!R79</f>
        <v>19.4067225</v>
      </c>
      <c r="D75" s="161">
        <f t="shared" si="2"/>
        <v>0.041484375</v>
      </c>
      <c r="E75" s="243">
        <f>'Open Int.'!B79/'Open Int.'!K79</f>
        <v>1</v>
      </c>
      <c r="F75" s="228">
        <f>'Open Int.'!E79/'Open Int.'!K79</f>
        <v>0</v>
      </c>
      <c r="G75" s="244">
        <f>'Open Int.'!H79/'Open Int.'!K79</f>
        <v>0</v>
      </c>
      <c r="H75" s="247">
        <v>42240000</v>
      </c>
      <c r="I75" s="231">
        <v>8445850</v>
      </c>
      <c r="J75" s="354">
        <v>4472200</v>
      </c>
      <c r="K75" s="117" t="str">
        <f t="shared" si="3"/>
        <v>Gross Exposure is less then 30%</v>
      </c>
      <c r="M75"/>
      <c r="N75"/>
    </row>
    <row r="76" spans="1:14" s="7" customFormat="1" ht="15">
      <c r="A76" s="201" t="s">
        <v>90</v>
      </c>
      <c r="B76" s="235">
        <f>'Open Int.'!K80</f>
        <v>1056000</v>
      </c>
      <c r="C76" s="237">
        <f>'Open Int.'!R80</f>
        <v>49.1832</v>
      </c>
      <c r="D76" s="161">
        <f t="shared" si="2"/>
        <v>0.025150720335922166</v>
      </c>
      <c r="E76" s="243">
        <f>'Open Int.'!B80/'Open Int.'!K80</f>
        <v>0.9977272727272727</v>
      </c>
      <c r="F76" s="228">
        <f>'Open Int.'!E80/'Open Int.'!K80</f>
        <v>0.0022727272727272726</v>
      </c>
      <c r="G76" s="244">
        <f>'Open Int.'!H80/'Open Int.'!K80</f>
        <v>0</v>
      </c>
      <c r="H76" s="247">
        <v>41986869</v>
      </c>
      <c r="I76" s="231">
        <v>6664800</v>
      </c>
      <c r="J76" s="354">
        <v>3332400</v>
      </c>
      <c r="K76" s="117" t="str">
        <f t="shared" si="3"/>
        <v>Gross Exposure is less then 30%</v>
      </c>
      <c r="M76"/>
      <c r="N76"/>
    </row>
    <row r="77" spans="1:14" s="7" customFormat="1" ht="15">
      <c r="A77" s="201" t="s">
        <v>35</v>
      </c>
      <c r="B77" s="235">
        <f>'Open Int.'!K81</f>
        <v>2458500</v>
      </c>
      <c r="C77" s="237">
        <f>'Open Int.'!R81</f>
        <v>78.03279</v>
      </c>
      <c r="D77" s="161">
        <f t="shared" si="2"/>
        <v>0.09274617403641308</v>
      </c>
      <c r="E77" s="243">
        <f>'Open Int.'!B81/'Open Int.'!K81</f>
        <v>0.9807606263982103</v>
      </c>
      <c r="F77" s="228">
        <f>'Open Int.'!E81/'Open Int.'!K81</f>
        <v>0.018344519015659956</v>
      </c>
      <c r="G77" s="244">
        <f>'Open Int.'!H81/'Open Int.'!K81</f>
        <v>0.0008948545861297539</v>
      </c>
      <c r="H77" s="247">
        <v>26507832</v>
      </c>
      <c r="I77" s="231">
        <v>5300900</v>
      </c>
      <c r="J77" s="354">
        <v>2649900</v>
      </c>
      <c r="K77" s="117" t="str">
        <f t="shared" si="3"/>
        <v>Gross Exposure is less then 30%</v>
      </c>
      <c r="M77"/>
      <c r="N77"/>
    </row>
    <row r="78" spans="1:14" s="7" customFormat="1" ht="15">
      <c r="A78" s="201" t="s">
        <v>6</v>
      </c>
      <c r="B78" s="235">
        <f>'Open Int.'!K82</f>
        <v>11394000</v>
      </c>
      <c r="C78" s="237">
        <f>'Open Int.'!R82</f>
        <v>183.10157999999998</v>
      </c>
      <c r="D78" s="161">
        <f t="shared" si="2"/>
        <v>0.015411869574036011</v>
      </c>
      <c r="E78" s="243">
        <f>'Open Int.'!B82/'Open Int.'!K82</f>
        <v>0.8957345971563981</v>
      </c>
      <c r="F78" s="228">
        <f>'Open Int.'!E82/'Open Int.'!K82</f>
        <v>0.09281200631911532</v>
      </c>
      <c r="G78" s="244">
        <f>'Open Int.'!H82/'Open Int.'!K82</f>
        <v>0.011453396524486572</v>
      </c>
      <c r="H78" s="247">
        <v>739300313</v>
      </c>
      <c r="I78" s="231">
        <v>17034750</v>
      </c>
      <c r="J78" s="354">
        <v>8517375</v>
      </c>
      <c r="K78" s="117" t="str">
        <f t="shared" si="3"/>
        <v>Gross Exposure is less then 30%</v>
      </c>
      <c r="M78"/>
      <c r="N78"/>
    </row>
    <row r="79" spans="1:14" s="7" customFormat="1" ht="15">
      <c r="A79" s="201" t="s">
        <v>177</v>
      </c>
      <c r="B79" s="235">
        <f>'Open Int.'!K83</f>
        <v>7367500</v>
      </c>
      <c r="C79" s="237">
        <f>'Open Int.'!R83</f>
        <v>216.5676625</v>
      </c>
      <c r="D79" s="161">
        <f t="shared" si="2"/>
        <v>0.3857310455402947</v>
      </c>
      <c r="E79" s="243">
        <f>'Open Int.'!B83/'Open Int.'!K83</f>
        <v>0.959484221241941</v>
      </c>
      <c r="F79" s="228">
        <f>'Open Int.'!E83/'Open Int.'!K83</f>
        <v>0.038140481845945026</v>
      </c>
      <c r="G79" s="244">
        <f>'Open Int.'!H83/'Open Int.'!K83</f>
        <v>0.0023752969121140144</v>
      </c>
      <c r="H79" s="247">
        <v>19100096</v>
      </c>
      <c r="I79" s="231">
        <v>3820000</v>
      </c>
      <c r="J79" s="354">
        <v>1910000</v>
      </c>
      <c r="K79" s="117" t="str">
        <f t="shared" si="3"/>
        <v>Some sign of build up Gross exposure crosses 30%</v>
      </c>
      <c r="M79"/>
      <c r="N79"/>
    </row>
    <row r="80" spans="1:14" s="7" customFormat="1" ht="15">
      <c r="A80" s="201" t="s">
        <v>168</v>
      </c>
      <c r="B80" s="235">
        <f>'Open Int.'!K84</f>
        <v>270000</v>
      </c>
      <c r="C80" s="237">
        <f>'Open Int.'!R84</f>
        <v>17.9631</v>
      </c>
      <c r="D80" s="161">
        <f t="shared" si="2"/>
        <v>0.05946498690558964</v>
      </c>
      <c r="E80" s="243">
        <f>'Open Int.'!B84/'Open Int.'!K84</f>
        <v>1</v>
      </c>
      <c r="F80" s="228">
        <f>'Open Int.'!E84/'Open Int.'!K84</f>
        <v>0</v>
      </c>
      <c r="G80" s="244">
        <f>'Open Int.'!H84/'Open Int.'!K84</f>
        <v>0</v>
      </c>
      <c r="H80" s="247">
        <v>4540487</v>
      </c>
      <c r="I80" s="231">
        <v>907800</v>
      </c>
      <c r="J80" s="354">
        <v>806400</v>
      </c>
      <c r="K80" s="117" t="str">
        <f t="shared" si="3"/>
        <v>Gross Exposure is less then 30%</v>
      </c>
      <c r="M80"/>
      <c r="N80"/>
    </row>
    <row r="81" spans="1:14" s="7" customFormat="1" ht="15">
      <c r="A81" s="201" t="s">
        <v>132</v>
      </c>
      <c r="B81" s="235">
        <f>'Open Int.'!K85</f>
        <v>1691600</v>
      </c>
      <c r="C81" s="237">
        <f>'Open Int.'!R85</f>
        <v>120.492668</v>
      </c>
      <c r="D81" s="161">
        <f t="shared" si="2"/>
        <v>0.48985738072829943</v>
      </c>
      <c r="E81" s="243">
        <f>'Open Int.'!B85/'Open Int.'!K85</f>
        <v>0.9931425868999764</v>
      </c>
      <c r="F81" s="228">
        <f>'Open Int.'!E85/'Open Int.'!K85</f>
        <v>0.006620950579333176</v>
      </c>
      <c r="G81" s="244">
        <f>'Open Int.'!H85/'Open Int.'!K85</f>
        <v>0.00023646252069047056</v>
      </c>
      <c r="H81" s="247">
        <v>3453250</v>
      </c>
      <c r="I81" s="231">
        <v>690400</v>
      </c>
      <c r="J81" s="354">
        <v>690400</v>
      </c>
      <c r="K81" s="117" t="str">
        <f t="shared" si="3"/>
        <v>Gross exposure is building up andcrpsses 40% mark</v>
      </c>
      <c r="M81"/>
      <c r="N81"/>
    </row>
    <row r="82" spans="1:14" s="7" customFormat="1" ht="15">
      <c r="A82" s="201" t="s">
        <v>144</v>
      </c>
      <c r="B82" s="235">
        <f>'Open Int.'!K86</f>
        <v>183875</v>
      </c>
      <c r="C82" s="237">
        <f>'Open Int.'!R86</f>
        <v>53.38258999999999</v>
      </c>
      <c r="D82" s="161">
        <f t="shared" si="2"/>
        <v>0.07307126629176289</v>
      </c>
      <c r="E82" s="243">
        <f>'Open Int.'!B86/'Open Int.'!K86</f>
        <v>1</v>
      </c>
      <c r="F82" s="228">
        <f>'Open Int.'!E86/'Open Int.'!K86</f>
        <v>0</v>
      </c>
      <c r="G82" s="244">
        <f>'Open Int.'!H86/'Open Int.'!K86</f>
        <v>0</v>
      </c>
      <c r="H82" s="247">
        <v>2516379</v>
      </c>
      <c r="I82" s="231">
        <v>503250</v>
      </c>
      <c r="J82" s="354">
        <v>251500</v>
      </c>
      <c r="K82" s="117" t="str">
        <f t="shared" si="3"/>
        <v>Gross Exposure is less then 30%</v>
      </c>
      <c r="M82"/>
      <c r="N82"/>
    </row>
    <row r="83" spans="1:14" s="7" customFormat="1" ht="15">
      <c r="A83" s="201" t="s">
        <v>291</v>
      </c>
      <c r="B83" s="235">
        <f>'Open Int.'!K87</f>
        <v>1149300</v>
      </c>
      <c r="C83" s="237">
        <f>'Open Int.'!R87</f>
        <v>67.969602</v>
      </c>
      <c r="D83" s="161">
        <f t="shared" si="2"/>
        <v>0.051302829851238754</v>
      </c>
      <c r="E83" s="243">
        <f>'Open Int.'!B87/'Open Int.'!K87</f>
        <v>0.9994779430957974</v>
      </c>
      <c r="F83" s="228">
        <f>'Open Int.'!E87/'Open Int.'!K87</f>
        <v>0.0005220569042025581</v>
      </c>
      <c r="G83" s="244">
        <f>'Open Int.'!H87/'Open Int.'!K87</f>
        <v>0</v>
      </c>
      <c r="H83" s="247">
        <v>22402273</v>
      </c>
      <c r="I83" s="231">
        <v>4129200</v>
      </c>
      <c r="J83" s="354">
        <v>2064600</v>
      </c>
      <c r="K83" s="117" t="str">
        <f t="shared" si="3"/>
        <v>Gross Exposure is less then 30%</v>
      </c>
      <c r="M83"/>
      <c r="N83"/>
    </row>
    <row r="84" spans="1:14" s="7" customFormat="1" ht="15">
      <c r="A84" s="201" t="s">
        <v>133</v>
      </c>
      <c r="B84" s="235">
        <f>'Open Int.'!K88</f>
        <v>28868750</v>
      </c>
      <c r="C84" s="237">
        <f>'Open Int.'!R88</f>
        <v>94.112125</v>
      </c>
      <c r="D84" s="161">
        <f t="shared" si="2"/>
        <v>0.8019097222222222</v>
      </c>
      <c r="E84" s="243">
        <f>'Open Int.'!B88/'Open Int.'!K88</f>
        <v>0.8843905607274302</v>
      </c>
      <c r="F84" s="228">
        <f>'Open Int.'!E88/'Open Int.'!K88</f>
        <v>0.10954752110846504</v>
      </c>
      <c r="G84" s="244">
        <f>'Open Int.'!H88/'Open Int.'!K88</f>
        <v>0.006061918164104785</v>
      </c>
      <c r="H84" s="247">
        <v>36000000</v>
      </c>
      <c r="I84" s="231">
        <v>7200000</v>
      </c>
      <c r="J84" s="354">
        <v>7200000</v>
      </c>
      <c r="K84" s="117" t="str">
        <f t="shared" si="3"/>
        <v>Gross exposure has crossed 80%,Margin double</v>
      </c>
      <c r="M84"/>
      <c r="N84"/>
    </row>
    <row r="85" spans="1:14" s="7" customFormat="1" ht="15">
      <c r="A85" s="201" t="s">
        <v>169</v>
      </c>
      <c r="B85" s="235">
        <f>'Open Int.'!K89</f>
        <v>9084000</v>
      </c>
      <c r="C85" s="237">
        <f>'Open Int.'!R89</f>
        <v>138.80352</v>
      </c>
      <c r="D85" s="161">
        <f t="shared" si="2"/>
        <v>0.7464530537810222</v>
      </c>
      <c r="E85" s="243">
        <f>'Open Int.'!B89/'Open Int.'!K89</f>
        <v>0.9960369881109643</v>
      </c>
      <c r="F85" s="228">
        <f>'Open Int.'!E89/'Open Int.'!K89</f>
        <v>0.003742844561867019</v>
      </c>
      <c r="G85" s="244">
        <f>'Open Int.'!H89/'Open Int.'!K89</f>
        <v>0.00022016732716864817</v>
      </c>
      <c r="H85" s="247">
        <v>12169553</v>
      </c>
      <c r="I85" s="231">
        <v>2432000</v>
      </c>
      <c r="J85" s="354">
        <v>2432000</v>
      </c>
      <c r="K85" s="117" t="str">
        <f t="shared" si="3"/>
        <v>Gross exposure is Substantial as Open interest has crossed 60%</v>
      </c>
      <c r="M85"/>
      <c r="N85"/>
    </row>
    <row r="86" spans="1:14" s="7" customFormat="1" ht="15">
      <c r="A86" s="201" t="s">
        <v>292</v>
      </c>
      <c r="B86" s="235">
        <f>'Open Int.'!K90</f>
        <v>3316500</v>
      </c>
      <c r="C86" s="237">
        <f>'Open Int.'!R90</f>
        <v>198.1111275</v>
      </c>
      <c r="D86" s="161">
        <f t="shared" si="2"/>
        <v>0.1933089627454314</v>
      </c>
      <c r="E86" s="243">
        <f>'Open Int.'!B90/'Open Int.'!K90</f>
        <v>0.9978441127694859</v>
      </c>
      <c r="F86" s="228">
        <f>'Open Int.'!E90/'Open Int.'!K90</f>
        <v>0.002155887230514096</v>
      </c>
      <c r="G86" s="244">
        <f>'Open Int.'!H90/'Open Int.'!K90</f>
        <v>0</v>
      </c>
      <c r="H86" s="247">
        <v>17156473</v>
      </c>
      <c r="I86" s="231">
        <v>3430900</v>
      </c>
      <c r="J86" s="354">
        <v>1715450</v>
      </c>
      <c r="K86" s="117" t="str">
        <f t="shared" si="3"/>
        <v>Gross Exposure is less then 30%</v>
      </c>
      <c r="M86"/>
      <c r="N86"/>
    </row>
    <row r="87" spans="1:14" s="7" customFormat="1" ht="15">
      <c r="A87" s="201" t="s">
        <v>293</v>
      </c>
      <c r="B87" s="235">
        <f>'Open Int.'!K91</f>
        <v>2933700</v>
      </c>
      <c r="C87" s="237">
        <f>'Open Int.'!R91</f>
        <v>157.275657</v>
      </c>
      <c r="D87" s="161">
        <f t="shared" si="2"/>
        <v>0.10570008335451575</v>
      </c>
      <c r="E87" s="243">
        <f>'Open Int.'!B91/'Open Int.'!K91</f>
        <v>0.9983127109111362</v>
      </c>
      <c r="F87" s="228">
        <f>'Open Int.'!E91/'Open Int.'!K91</f>
        <v>0.001687289088863892</v>
      </c>
      <c r="G87" s="244">
        <f>'Open Int.'!H91/'Open Int.'!K91</f>
        <v>0</v>
      </c>
      <c r="H87" s="247">
        <v>27754945</v>
      </c>
      <c r="I87" s="231">
        <v>5550600</v>
      </c>
      <c r="J87" s="354">
        <v>2775300</v>
      </c>
      <c r="K87" s="117" t="str">
        <f t="shared" si="3"/>
        <v>Gross Exposure is less then 30%</v>
      </c>
      <c r="M87"/>
      <c r="N87"/>
    </row>
    <row r="88" spans="1:14" s="7" customFormat="1" ht="15">
      <c r="A88" s="201" t="s">
        <v>178</v>
      </c>
      <c r="B88" s="235">
        <f>'Open Int.'!K92</f>
        <v>2838750</v>
      </c>
      <c r="C88" s="237">
        <f>'Open Int.'!R92</f>
        <v>49.94780624999999</v>
      </c>
      <c r="D88" s="161">
        <f t="shared" si="2"/>
        <v>0.11705186885292138</v>
      </c>
      <c r="E88" s="243">
        <f>'Open Int.'!B92/'Open Int.'!K92</f>
        <v>0.9722589167767504</v>
      </c>
      <c r="F88" s="228">
        <f>'Open Int.'!E92/'Open Int.'!K92</f>
        <v>0.02774108322324967</v>
      </c>
      <c r="G88" s="244">
        <f>'Open Int.'!H92/'Open Int.'!K92</f>
        <v>0</v>
      </c>
      <c r="H88" s="247">
        <v>24252069</v>
      </c>
      <c r="I88" s="231">
        <v>4850000</v>
      </c>
      <c r="J88" s="354">
        <v>3312500</v>
      </c>
      <c r="K88" s="117" t="str">
        <f t="shared" si="3"/>
        <v>Gross Exposure is less then 30%</v>
      </c>
      <c r="M88"/>
      <c r="N88"/>
    </row>
    <row r="89" spans="1:14" s="7" customFormat="1" ht="15">
      <c r="A89" s="201" t="s">
        <v>145</v>
      </c>
      <c r="B89" s="235">
        <f>'Open Int.'!K93</f>
        <v>2560200</v>
      </c>
      <c r="C89" s="237">
        <f>'Open Int.'!R93</f>
        <v>39.094254</v>
      </c>
      <c r="D89" s="161">
        <f t="shared" si="2"/>
        <v>0.2485734358670438</v>
      </c>
      <c r="E89" s="243">
        <f>'Open Int.'!B93/'Open Int.'!K93</f>
        <v>0.9561752988047809</v>
      </c>
      <c r="F89" s="228">
        <f>'Open Int.'!E93/'Open Int.'!K93</f>
        <v>0.043824701195219126</v>
      </c>
      <c r="G89" s="244">
        <f>'Open Int.'!H93/'Open Int.'!K93</f>
        <v>0</v>
      </c>
      <c r="H89" s="247">
        <v>10299572</v>
      </c>
      <c r="I89" s="231">
        <v>2058700</v>
      </c>
      <c r="J89" s="354">
        <v>2058700</v>
      </c>
      <c r="K89" s="117" t="str">
        <f t="shared" si="3"/>
        <v>Gross Exposure is less then 30%</v>
      </c>
      <c r="M89"/>
      <c r="N89"/>
    </row>
    <row r="90" spans="1:14" s="7" customFormat="1" ht="15">
      <c r="A90" s="201" t="s">
        <v>272</v>
      </c>
      <c r="B90" s="235">
        <f>'Open Int.'!K94</f>
        <v>3558950</v>
      </c>
      <c r="C90" s="237">
        <f>'Open Int.'!R94</f>
        <v>57.014379</v>
      </c>
      <c r="D90" s="161">
        <f t="shared" si="2"/>
        <v>0.32010429844321353</v>
      </c>
      <c r="E90" s="243">
        <f>'Open Int.'!B94/'Open Int.'!K94</f>
        <v>0.9830427513732983</v>
      </c>
      <c r="F90" s="228">
        <f>'Open Int.'!E94/'Open Int.'!K94</f>
        <v>0.015285407212801529</v>
      </c>
      <c r="G90" s="244">
        <f>'Open Int.'!H94/'Open Int.'!K94</f>
        <v>0.0016718414139001673</v>
      </c>
      <c r="H90" s="247">
        <v>11118095</v>
      </c>
      <c r="I90" s="231">
        <v>2223600</v>
      </c>
      <c r="J90" s="354">
        <v>1970300</v>
      </c>
      <c r="K90" s="117" t="str">
        <f t="shared" si="3"/>
        <v>Some sign of build up Gross exposure crosses 30%</v>
      </c>
      <c r="M90"/>
      <c r="N90"/>
    </row>
    <row r="91" spans="1:14" s="7" customFormat="1" ht="15">
      <c r="A91" s="201" t="s">
        <v>210</v>
      </c>
      <c r="B91" s="235">
        <f>'Open Int.'!K95</f>
        <v>1375400</v>
      </c>
      <c r="C91" s="237">
        <f>'Open Int.'!R95</f>
        <v>235.626651</v>
      </c>
      <c r="D91" s="161">
        <f t="shared" si="2"/>
        <v>0.02532771016672959</v>
      </c>
      <c r="E91" s="243">
        <f>'Open Int.'!B95/'Open Int.'!K95</f>
        <v>0.9840046531917988</v>
      </c>
      <c r="F91" s="228">
        <f>'Open Int.'!E95/'Open Int.'!K95</f>
        <v>0.01541369783335757</v>
      </c>
      <c r="G91" s="244">
        <f>'Open Int.'!H95/'Open Int.'!K95</f>
        <v>0.0005816489748436818</v>
      </c>
      <c r="H91" s="247">
        <v>54304159</v>
      </c>
      <c r="I91" s="231">
        <v>2074800</v>
      </c>
      <c r="J91" s="354">
        <v>1037400</v>
      </c>
      <c r="K91" s="117" t="str">
        <f t="shared" si="3"/>
        <v>Gross Exposure is less then 30%</v>
      </c>
      <c r="M91"/>
      <c r="N91"/>
    </row>
    <row r="92" spans="1:14" s="7" customFormat="1" ht="15">
      <c r="A92" s="201" t="s">
        <v>294</v>
      </c>
      <c r="B92" s="235">
        <f>'Open Int.'!K96</f>
        <v>2737350</v>
      </c>
      <c r="C92" s="237">
        <f>'Open Int.'!R96</f>
        <v>194.44765725</v>
      </c>
      <c r="D92" s="161">
        <f t="shared" si="2"/>
        <v>0.3577477710602461</v>
      </c>
      <c r="E92" s="243">
        <f>'Open Int.'!B96/'Open Int.'!K96</f>
        <v>1</v>
      </c>
      <c r="F92" s="228">
        <f>'Open Int.'!E96/'Open Int.'!K96</f>
        <v>0</v>
      </c>
      <c r="G92" s="244">
        <f>'Open Int.'!H96/'Open Int.'!K96</f>
        <v>0</v>
      </c>
      <c r="H92" s="247">
        <v>7651620</v>
      </c>
      <c r="I92" s="231">
        <v>1530200</v>
      </c>
      <c r="J92" s="354">
        <v>814450</v>
      </c>
      <c r="K92" s="117" t="str">
        <f t="shared" si="3"/>
        <v>Some sign of build up Gross exposure crosses 30%</v>
      </c>
      <c r="M92"/>
      <c r="N92"/>
    </row>
    <row r="93" spans="1:14" s="7" customFormat="1" ht="15">
      <c r="A93" s="201" t="s">
        <v>7</v>
      </c>
      <c r="B93" s="235">
        <f>'Open Int.'!K97</f>
        <v>1768728</v>
      </c>
      <c r="C93" s="237">
        <f>'Open Int.'!R97</f>
        <v>133.9369278</v>
      </c>
      <c r="D93" s="161">
        <f t="shared" si="2"/>
        <v>0.05145770621428591</v>
      </c>
      <c r="E93" s="243">
        <f>'Open Int.'!B97/'Open Int.'!K97</f>
        <v>0.9809490209913565</v>
      </c>
      <c r="F93" s="228">
        <f>'Open Int.'!E97/'Open Int.'!K97</f>
        <v>0.017110601517022404</v>
      </c>
      <c r="G93" s="244">
        <f>'Open Int.'!H97/'Open Int.'!K97</f>
        <v>0.0019403774916210972</v>
      </c>
      <c r="H93" s="247">
        <v>34372461</v>
      </c>
      <c r="I93" s="231">
        <v>3301875</v>
      </c>
      <c r="J93" s="354">
        <v>1650625</v>
      </c>
      <c r="K93" s="117" t="str">
        <f t="shared" si="3"/>
        <v>Gross Exposure is less then 30%</v>
      </c>
      <c r="M93"/>
      <c r="N93"/>
    </row>
    <row r="94" spans="1:14" s="7" customFormat="1" ht="15">
      <c r="A94" s="201" t="s">
        <v>170</v>
      </c>
      <c r="B94" s="235">
        <f>'Open Int.'!K98</f>
        <v>1651800</v>
      </c>
      <c r="C94" s="237">
        <f>'Open Int.'!R98</f>
        <v>94.854615</v>
      </c>
      <c r="D94" s="161">
        <f t="shared" si="2"/>
        <v>0.24882404353080081</v>
      </c>
      <c r="E94" s="243">
        <f>'Open Int.'!B98/'Open Int.'!K98</f>
        <v>0.9992735197965855</v>
      </c>
      <c r="F94" s="228">
        <f>'Open Int.'!E98/'Open Int.'!K98</f>
        <v>0.000726480203414457</v>
      </c>
      <c r="G94" s="244">
        <f>'Open Int.'!H98/'Open Int.'!K98</f>
        <v>0</v>
      </c>
      <c r="H94" s="247">
        <v>6638426</v>
      </c>
      <c r="I94" s="231">
        <v>1327200</v>
      </c>
      <c r="J94" s="354">
        <v>1070400</v>
      </c>
      <c r="K94" s="117" t="str">
        <f t="shared" si="3"/>
        <v>Gross Exposure is less then 30%</v>
      </c>
      <c r="M94"/>
      <c r="N94"/>
    </row>
    <row r="95" spans="1:14" s="7" customFormat="1" ht="15">
      <c r="A95" s="201" t="s">
        <v>223</v>
      </c>
      <c r="B95" s="235">
        <f>'Open Int.'!K99</f>
        <v>2505600</v>
      </c>
      <c r="C95" s="237">
        <f>'Open Int.'!R99</f>
        <v>201.024288</v>
      </c>
      <c r="D95" s="161">
        <f t="shared" si="2"/>
        <v>0.12209106679895798</v>
      </c>
      <c r="E95" s="243">
        <f>'Open Int.'!B99/'Open Int.'!K99</f>
        <v>0.9722222222222222</v>
      </c>
      <c r="F95" s="228">
        <f>'Open Int.'!E99/'Open Int.'!K99</f>
        <v>0.022828863346104726</v>
      </c>
      <c r="G95" s="244">
        <f>'Open Int.'!H99/'Open Int.'!K99</f>
        <v>0.004948914431673053</v>
      </c>
      <c r="H95" s="247">
        <v>20522386</v>
      </c>
      <c r="I95" s="231">
        <v>3228400</v>
      </c>
      <c r="J95" s="354">
        <v>1614000</v>
      </c>
      <c r="K95" s="117" t="str">
        <f t="shared" si="3"/>
        <v>Gross Exposure is less then 30%</v>
      </c>
      <c r="M95"/>
      <c r="N95"/>
    </row>
    <row r="96" spans="1:14" s="7" customFormat="1" ht="15">
      <c r="A96" s="201" t="s">
        <v>207</v>
      </c>
      <c r="B96" s="235">
        <f>'Open Int.'!K100</f>
        <v>3481250</v>
      </c>
      <c r="C96" s="237">
        <f>'Open Int.'!R100</f>
        <v>66.8051875</v>
      </c>
      <c r="D96" s="161">
        <f t="shared" si="2"/>
        <v>0.2518978900562399</v>
      </c>
      <c r="E96" s="243">
        <f>'Open Int.'!B100/'Open Int.'!K100</f>
        <v>0.9777378815080789</v>
      </c>
      <c r="F96" s="228">
        <f>'Open Int.'!E100/'Open Int.'!K100</f>
        <v>0.021903052064631955</v>
      </c>
      <c r="G96" s="244">
        <f>'Open Int.'!H100/'Open Int.'!K100</f>
        <v>0.0003590664272890485</v>
      </c>
      <c r="H96" s="247">
        <v>13820084</v>
      </c>
      <c r="I96" s="231">
        <v>2763750</v>
      </c>
      <c r="J96" s="354">
        <v>2393750</v>
      </c>
      <c r="K96" s="117" t="str">
        <f t="shared" si="3"/>
        <v>Gross Exposure is less then 30%</v>
      </c>
      <c r="M96"/>
      <c r="N96"/>
    </row>
    <row r="97" spans="1:14" s="7" customFormat="1" ht="15">
      <c r="A97" s="201" t="s">
        <v>295</v>
      </c>
      <c r="B97" s="235">
        <f>'Open Int.'!K101</f>
        <v>420000</v>
      </c>
      <c r="C97" s="237">
        <f>'Open Int.'!R101</f>
        <v>36.6786</v>
      </c>
      <c r="D97" s="161">
        <f t="shared" si="2"/>
        <v>0.05640360918637525</v>
      </c>
      <c r="E97" s="243">
        <f>'Open Int.'!B101/'Open Int.'!K101</f>
        <v>0.9964285714285714</v>
      </c>
      <c r="F97" s="228">
        <f>'Open Int.'!E101/'Open Int.'!K101</f>
        <v>0.0035714285714285713</v>
      </c>
      <c r="G97" s="244">
        <f>'Open Int.'!H101/'Open Int.'!K101</f>
        <v>0</v>
      </c>
      <c r="H97" s="247">
        <v>7446332</v>
      </c>
      <c r="I97" s="231">
        <v>1489250</v>
      </c>
      <c r="J97" s="354">
        <v>744500</v>
      </c>
      <c r="K97" s="117" t="str">
        <f t="shared" si="3"/>
        <v>Gross Exposure is less then 30%</v>
      </c>
      <c r="M97"/>
      <c r="N97"/>
    </row>
    <row r="98" spans="1:14" s="7" customFormat="1" ht="15">
      <c r="A98" s="201" t="s">
        <v>277</v>
      </c>
      <c r="B98" s="235">
        <f>'Open Int.'!K102</f>
        <v>4370400</v>
      </c>
      <c r="C98" s="237">
        <f>'Open Int.'!R102</f>
        <v>139.590576</v>
      </c>
      <c r="D98" s="161">
        <f t="shared" si="2"/>
        <v>0.2765013344238847</v>
      </c>
      <c r="E98" s="243">
        <f>'Open Int.'!B102/'Open Int.'!K102</f>
        <v>0.9912136188907194</v>
      </c>
      <c r="F98" s="228">
        <f>'Open Int.'!E102/'Open Int.'!K102</f>
        <v>0.008237232289950576</v>
      </c>
      <c r="G98" s="244">
        <f>'Open Int.'!H102/'Open Int.'!K102</f>
        <v>0.0005491488193300384</v>
      </c>
      <c r="H98" s="247">
        <v>15806072</v>
      </c>
      <c r="I98" s="231">
        <v>3160000</v>
      </c>
      <c r="J98" s="354">
        <v>1644800</v>
      </c>
      <c r="K98" s="117" t="str">
        <f t="shared" si="3"/>
        <v>Gross Exposure is less then 30%</v>
      </c>
      <c r="M98"/>
      <c r="N98"/>
    </row>
    <row r="99" spans="1:14" s="8" customFormat="1" ht="15">
      <c r="A99" s="201" t="s">
        <v>146</v>
      </c>
      <c r="B99" s="235">
        <f>'Open Int.'!K103</f>
        <v>10866900</v>
      </c>
      <c r="C99" s="237">
        <f>'Open Int.'!R103</f>
        <v>45.15196949999999</v>
      </c>
      <c r="D99" s="161">
        <f t="shared" si="2"/>
        <v>0.271137396790564</v>
      </c>
      <c r="E99" s="243">
        <f>'Open Int.'!B103/'Open Int.'!K103</f>
        <v>0.8648648648648649</v>
      </c>
      <c r="F99" s="228">
        <f>'Open Int.'!E103/'Open Int.'!K103</f>
        <v>0.12776412776412777</v>
      </c>
      <c r="G99" s="244">
        <f>'Open Int.'!H103/'Open Int.'!K103</f>
        <v>0.007371007371007371</v>
      </c>
      <c r="H99" s="247">
        <v>40078942</v>
      </c>
      <c r="I99" s="231">
        <v>8010000</v>
      </c>
      <c r="J99" s="354">
        <v>8010000</v>
      </c>
      <c r="K99" s="117" t="str">
        <f t="shared" si="3"/>
        <v>Gross Exposure is less then 30%</v>
      </c>
      <c r="M99"/>
      <c r="N99"/>
    </row>
    <row r="100" spans="1:14" s="7" customFormat="1" ht="15">
      <c r="A100" s="201" t="s">
        <v>8</v>
      </c>
      <c r="B100" s="235">
        <f>'Open Int.'!K104</f>
        <v>23896000</v>
      </c>
      <c r="C100" s="237">
        <f>'Open Int.'!R104</f>
        <v>358.67896</v>
      </c>
      <c r="D100" s="161">
        <f t="shared" si="2"/>
        <v>0.5209836658234257</v>
      </c>
      <c r="E100" s="243">
        <f>'Open Int.'!B104/'Open Int.'!K104</f>
        <v>0.8840977569467693</v>
      </c>
      <c r="F100" s="228">
        <f>'Open Int.'!E104/'Open Int.'!K104</f>
        <v>0.10237696685637764</v>
      </c>
      <c r="G100" s="244">
        <f>'Open Int.'!H104/'Open Int.'!K104</f>
        <v>0.01352527619685303</v>
      </c>
      <c r="H100" s="247">
        <v>45867081</v>
      </c>
      <c r="I100" s="231">
        <v>9172800</v>
      </c>
      <c r="J100" s="354">
        <v>4585600</v>
      </c>
      <c r="K100" s="117" t="str">
        <f t="shared" si="3"/>
        <v>Gross exposure is building up andcrpsses 40% mark</v>
      </c>
      <c r="M100"/>
      <c r="N100"/>
    </row>
    <row r="101" spans="1:14" s="7" customFormat="1" ht="15">
      <c r="A101" s="201" t="s">
        <v>296</v>
      </c>
      <c r="B101" s="235">
        <f>'Open Int.'!K105</f>
        <v>1999000</v>
      </c>
      <c r="C101" s="237">
        <f>'Open Int.'!R105</f>
        <v>33.02348</v>
      </c>
      <c r="D101" s="161">
        <f t="shared" si="2"/>
        <v>0.07005697079125475</v>
      </c>
      <c r="E101" s="243">
        <f>'Open Int.'!B105/'Open Int.'!K105</f>
        <v>0.9854927463731866</v>
      </c>
      <c r="F101" s="228">
        <f>'Open Int.'!E105/'Open Int.'!K105</f>
        <v>0.014507253626813406</v>
      </c>
      <c r="G101" s="244">
        <f>'Open Int.'!H105/'Open Int.'!K105</f>
        <v>0</v>
      </c>
      <c r="H101" s="247">
        <v>28533920</v>
      </c>
      <c r="I101" s="231">
        <v>5706000</v>
      </c>
      <c r="J101" s="354">
        <v>2853000</v>
      </c>
      <c r="K101" s="117" t="str">
        <f t="shared" si="3"/>
        <v>Gross Exposure is less then 30%</v>
      </c>
      <c r="M101"/>
      <c r="N101"/>
    </row>
    <row r="102" spans="1:14" s="7" customFormat="1" ht="15">
      <c r="A102" s="201" t="s">
        <v>179</v>
      </c>
      <c r="B102" s="235">
        <f>'Open Int.'!K106</f>
        <v>47488000</v>
      </c>
      <c r="C102" s="237">
        <f>'Open Int.'!R106</f>
        <v>93.31391999999998</v>
      </c>
      <c r="D102" s="161">
        <f t="shared" si="2"/>
        <v>0.8564736134597944</v>
      </c>
      <c r="E102" s="243">
        <f>'Open Int.'!B106/'Open Int.'!K106</f>
        <v>0.7196344339622641</v>
      </c>
      <c r="F102" s="228">
        <f>'Open Int.'!E106/'Open Int.'!K106</f>
        <v>0.2113797169811321</v>
      </c>
      <c r="G102" s="244">
        <f>'Open Int.'!H106/'Open Int.'!K106</f>
        <v>0.06898584905660378</v>
      </c>
      <c r="H102" s="247">
        <v>55445958</v>
      </c>
      <c r="I102" s="231">
        <v>11088000</v>
      </c>
      <c r="J102" s="354">
        <v>11088000</v>
      </c>
      <c r="K102" s="117" t="str">
        <f t="shared" si="3"/>
        <v>Gross exposure has crossed 80%,Margin double</v>
      </c>
      <c r="M102"/>
      <c r="N102"/>
    </row>
    <row r="103" spans="1:14" s="7" customFormat="1" ht="15">
      <c r="A103" s="201" t="s">
        <v>202</v>
      </c>
      <c r="B103" s="235">
        <f>'Open Int.'!K107</f>
        <v>2750800</v>
      </c>
      <c r="C103" s="237">
        <f>'Open Int.'!R107</f>
        <v>70.76433</v>
      </c>
      <c r="D103" s="161">
        <f t="shared" si="2"/>
        <v>0.16609107186222338</v>
      </c>
      <c r="E103" s="243">
        <f>'Open Int.'!B107/'Open Int.'!K107</f>
        <v>0.9816053511705686</v>
      </c>
      <c r="F103" s="228">
        <f>'Open Int.'!E107/'Open Int.'!K107</f>
        <v>0.01839464882943144</v>
      </c>
      <c r="G103" s="244">
        <f>'Open Int.'!H107/'Open Int.'!K107</f>
        <v>0</v>
      </c>
      <c r="H103" s="247">
        <v>16561998</v>
      </c>
      <c r="I103" s="231">
        <v>3312000</v>
      </c>
      <c r="J103" s="354">
        <v>2339100</v>
      </c>
      <c r="K103" s="117" t="str">
        <f t="shared" si="3"/>
        <v>Gross Exposure is less then 30%</v>
      </c>
      <c r="M103"/>
      <c r="N103"/>
    </row>
    <row r="104" spans="1:14" s="7" customFormat="1" ht="15">
      <c r="A104" s="201" t="s">
        <v>171</v>
      </c>
      <c r="B104" s="235">
        <f>'Open Int.'!K108</f>
        <v>4021600</v>
      </c>
      <c r="C104" s="237">
        <f>'Open Int.'!R108</f>
        <v>143.2695</v>
      </c>
      <c r="D104" s="161">
        <f t="shared" si="2"/>
        <v>0.7207160709146191</v>
      </c>
      <c r="E104" s="243">
        <f>'Open Int.'!B108/'Open Int.'!K108</f>
        <v>0.9967177242888403</v>
      </c>
      <c r="F104" s="228">
        <f>'Open Int.'!E108/'Open Int.'!K108</f>
        <v>0.0032822757111597373</v>
      </c>
      <c r="G104" s="244">
        <f>'Open Int.'!H108/'Open Int.'!K108</f>
        <v>0</v>
      </c>
      <c r="H104" s="247">
        <v>5580006</v>
      </c>
      <c r="I104" s="231">
        <v>1115400</v>
      </c>
      <c r="J104" s="354">
        <v>1115400</v>
      </c>
      <c r="K104" s="117" t="str">
        <f t="shared" si="3"/>
        <v>Gross exposure is Substantial as Open interest has crossed 60%</v>
      </c>
      <c r="M104"/>
      <c r="N104"/>
    </row>
    <row r="105" spans="1:14" s="7" customFormat="1" ht="15">
      <c r="A105" s="201" t="s">
        <v>147</v>
      </c>
      <c r="B105" s="235">
        <f>'Open Int.'!K109</f>
        <v>4938300</v>
      </c>
      <c r="C105" s="237">
        <f>'Open Int.'!R109</f>
        <v>31.7285775</v>
      </c>
      <c r="D105" s="161">
        <f t="shared" si="2"/>
        <v>0.22847754736063855</v>
      </c>
      <c r="E105" s="243">
        <f>'Open Int.'!B109/'Open Int.'!K109</f>
        <v>0.959378733572282</v>
      </c>
      <c r="F105" s="228">
        <f>'Open Int.'!E109/'Open Int.'!K109</f>
        <v>0.03942652329749104</v>
      </c>
      <c r="G105" s="244">
        <f>'Open Int.'!H109/'Open Int.'!K109</f>
        <v>0.0011947431302270011</v>
      </c>
      <c r="H105" s="247">
        <v>21613940</v>
      </c>
      <c r="I105" s="231">
        <v>4318800</v>
      </c>
      <c r="J105" s="354">
        <v>4318800</v>
      </c>
      <c r="K105" s="117" t="str">
        <f t="shared" si="3"/>
        <v>Gross Exposure is less then 30%</v>
      </c>
      <c r="M105"/>
      <c r="N105"/>
    </row>
    <row r="106" spans="1:14" s="7" customFormat="1" ht="15">
      <c r="A106" s="201" t="s">
        <v>148</v>
      </c>
      <c r="B106" s="235">
        <f>'Open Int.'!K110</f>
        <v>810920</v>
      </c>
      <c r="C106" s="237">
        <f>'Open Int.'!R110</f>
        <v>22.008368799999996</v>
      </c>
      <c r="D106" s="161">
        <f t="shared" si="2"/>
        <v>0.03904613638162711</v>
      </c>
      <c r="E106" s="243">
        <f>'Open Int.'!B110/'Open Int.'!K110</f>
        <v>0.979381443298969</v>
      </c>
      <c r="F106" s="228">
        <f>'Open Int.'!E110/'Open Int.'!K110</f>
        <v>0.020618556701030927</v>
      </c>
      <c r="G106" s="244">
        <f>'Open Int.'!H110/'Open Int.'!K110</f>
        <v>0</v>
      </c>
      <c r="H106" s="247">
        <v>20768252</v>
      </c>
      <c r="I106" s="231">
        <v>4152830</v>
      </c>
      <c r="J106" s="354">
        <v>2075370</v>
      </c>
      <c r="K106" s="117" t="str">
        <f t="shared" si="3"/>
        <v>Gross Exposure is less then 30%</v>
      </c>
      <c r="M106"/>
      <c r="N106"/>
    </row>
    <row r="107" spans="1:14" s="7" customFormat="1" ht="15">
      <c r="A107" s="201" t="s">
        <v>122</v>
      </c>
      <c r="B107" s="235">
        <f>'Open Int.'!K111</f>
        <v>8570250</v>
      </c>
      <c r="C107" s="237">
        <f>'Open Int.'!R111</f>
        <v>132.153255</v>
      </c>
      <c r="D107" s="161">
        <f t="shared" si="2"/>
        <v>0.04949152836007068</v>
      </c>
      <c r="E107" s="243">
        <f>'Open Int.'!B111/'Open Int.'!K111</f>
        <v>0.8375047402351157</v>
      </c>
      <c r="F107" s="228">
        <f>'Open Int.'!E111/'Open Int.'!K111</f>
        <v>0.14808494501327266</v>
      </c>
      <c r="G107" s="244">
        <f>'Open Int.'!H111/'Open Int.'!K111</f>
        <v>0.01441031475161168</v>
      </c>
      <c r="H107" s="247">
        <v>173166000</v>
      </c>
      <c r="I107" s="231">
        <v>21976500</v>
      </c>
      <c r="J107" s="354">
        <v>10988250</v>
      </c>
      <c r="K107" s="117" t="str">
        <f t="shared" si="3"/>
        <v>Gross Exposure is less then 30%</v>
      </c>
      <c r="M107"/>
      <c r="N107"/>
    </row>
    <row r="108" spans="1:14" s="7" customFormat="1" ht="15">
      <c r="A108" s="201" t="s">
        <v>36</v>
      </c>
      <c r="B108" s="235">
        <f>'Open Int.'!K112</f>
        <v>6387300</v>
      </c>
      <c r="C108" s="237">
        <f>'Open Int.'!R112</f>
        <v>580.8291255</v>
      </c>
      <c r="D108" s="161">
        <f t="shared" si="2"/>
        <v>0.057737590051992124</v>
      </c>
      <c r="E108" s="243">
        <f>'Open Int.'!B112/'Open Int.'!K112</f>
        <v>0.9882344652670142</v>
      </c>
      <c r="F108" s="228">
        <f>'Open Int.'!E112/'Open Int.'!K112</f>
        <v>0.011096237846977596</v>
      </c>
      <c r="G108" s="244">
        <f>'Open Int.'!H112/'Open Int.'!K112</f>
        <v>0.0006692968860081724</v>
      </c>
      <c r="H108" s="247">
        <v>110626370</v>
      </c>
      <c r="I108" s="231">
        <v>3442950</v>
      </c>
      <c r="J108" s="354">
        <v>1721250</v>
      </c>
      <c r="K108" s="117" t="str">
        <f t="shared" si="3"/>
        <v>Gross Exposure is less then 30%</v>
      </c>
      <c r="M108"/>
      <c r="N108"/>
    </row>
    <row r="109" spans="1:14" s="7" customFormat="1" ht="15">
      <c r="A109" s="201" t="s">
        <v>172</v>
      </c>
      <c r="B109" s="235">
        <f>'Open Int.'!K113</f>
        <v>7872900</v>
      </c>
      <c r="C109" s="237">
        <f>'Open Int.'!R113</f>
        <v>203.7112875</v>
      </c>
      <c r="D109" s="161">
        <f t="shared" si="2"/>
        <v>0.7286947109864549</v>
      </c>
      <c r="E109" s="243">
        <f>'Open Int.'!B113/'Open Int.'!K113</f>
        <v>0.985329421178981</v>
      </c>
      <c r="F109" s="228">
        <f>'Open Int.'!E113/'Open Int.'!K113</f>
        <v>0.01427047212590024</v>
      </c>
      <c r="G109" s="244">
        <f>'Open Int.'!H113/'Open Int.'!K113</f>
        <v>0.00040010669511869834</v>
      </c>
      <c r="H109" s="247">
        <v>10804113</v>
      </c>
      <c r="I109" s="231">
        <v>2159850</v>
      </c>
      <c r="J109" s="354">
        <v>2159850</v>
      </c>
      <c r="K109" s="117" t="str">
        <f t="shared" si="3"/>
        <v>Gross exposure is Substantial as Open interest has crossed 60%</v>
      </c>
      <c r="M109"/>
      <c r="N109"/>
    </row>
    <row r="110" spans="1:14" s="7" customFormat="1" ht="15">
      <c r="A110" s="201" t="s">
        <v>80</v>
      </c>
      <c r="B110" s="235">
        <f>'Open Int.'!K114</f>
        <v>1830000</v>
      </c>
      <c r="C110" s="237">
        <f>'Open Int.'!R114</f>
        <v>35.76735</v>
      </c>
      <c r="D110" s="161">
        <f t="shared" si="2"/>
        <v>0.07466967847970903</v>
      </c>
      <c r="E110" s="243">
        <f>'Open Int.'!B114/'Open Int.'!K114</f>
        <v>0.9940983606557378</v>
      </c>
      <c r="F110" s="228">
        <f>'Open Int.'!E114/'Open Int.'!K114</f>
        <v>0.005901639344262295</v>
      </c>
      <c r="G110" s="244">
        <f>'Open Int.'!H114/'Open Int.'!K114</f>
        <v>0</v>
      </c>
      <c r="H110" s="247">
        <v>24507940</v>
      </c>
      <c r="I110" s="231">
        <v>4900800</v>
      </c>
      <c r="J110" s="354">
        <v>2450400</v>
      </c>
      <c r="K110" s="117" t="str">
        <f t="shared" si="3"/>
        <v>Gross Exposure is less then 30%</v>
      </c>
      <c r="M110"/>
      <c r="N110"/>
    </row>
    <row r="111" spans="1:14" s="7" customFormat="1" ht="15">
      <c r="A111" s="201" t="s">
        <v>274</v>
      </c>
      <c r="B111" s="235">
        <f>'Open Int.'!K115</f>
        <v>6935600</v>
      </c>
      <c r="C111" s="237">
        <f>'Open Int.'!R115</f>
        <v>219.997232</v>
      </c>
      <c r="D111" s="161">
        <f t="shared" si="2"/>
        <v>0.954638301152349</v>
      </c>
      <c r="E111" s="243">
        <f>'Open Int.'!B115/'Open Int.'!K115</f>
        <v>0.9742632216390795</v>
      </c>
      <c r="F111" s="228">
        <f>'Open Int.'!E115/'Open Int.'!K115</f>
        <v>0.024323778764634638</v>
      </c>
      <c r="G111" s="244">
        <f>'Open Int.'!H115/'Open Int.'!K115</f>
        <v>0.0014129995962858296</v>
      </c>
      <c r="H111" s="247">
        <v>7265160</v>
      </c>
      <c r="I111" s="231">
        <v>1452500</v>
      </c>
      <c r="J111" s="354">
        <v>1088500</v>
      </c>
      <c r="K111" s="117" t="str">
        <f t="shared" si="3"/>
        <v>Gross exposure has crossed 80%,Margin double</v>
      </c>
      <c r="M111"/>
      <c r="N111"/>
    </row>
    <row r="112" spans="1:14" s="7" customFormat="1" ht="15">
      <c r="A112" s="201" t="s">
        <v>224</v>
      </c>
      <c r="B112" s="235">
        <f>'Open Int.'!K116</f>
        <v>738400</v>
      </c>
      <c r="C112" s="237">
        <f>'Open Int.'!R116</f>
        <v>35.262292</v>
      </c>
      <c r="D112" s="161">
        <f t="shared" si="2"/>
        <v>0.08905700046036101</v>
      </c>
      <c r="E112" s="243">
        <f>'Open Int.'!B116/'Open Int.'!K116</f>
        <v>0.9991197183098591</v>
      </c>
      <c r="F112" s="228">
        <f>'Open Int.'!E116/'Open Int.'!K116</f>
        <v>0.0008802816901408451</v>
      </c>
      <c r="G112" s="244">
        <f>'Open Int.'!H116/'Open Int.'!K116</f>
        <v>0</v>
      </c>
      <c r="H112" s="247">
        <v>8291319</v>
      </c>
      <c r="I112" s="231">
        <v>1658150</v>
      </c>
      <c r="J112" s="354">
        <v>1197300</v>
      </c>
      <c r="K112" s="117" t="str">
        <f t="shared" si="3"/>
        <v>Gross Exposure is less then 30%</v>
      </c>
      <c r="M112"/>
      <c r="N112"/>
    </row>
    <row r="113" spans="1:14" s="7" customFormat="1" ht="15">
      <c r="A113" s="201" t="s">
        <v>393</v>
      </c>
      <c r="B113" s="235">
        <f>'Open Int.'!K117</f>
        <v>7082400</v>
      </c>
      <c r="C113" s="237">
        <f>'Open Int.'!R117</f>
        <v>86.22822</v>
      </c>
      <c r="D113" s="161">
        <f t="shared" si="2"/>
        <v>0.30184960879397393</v>
      </c>
      <c r="E113" s="243">
        <f>'Open Int.'!B117/'Open Int.'!K117</f>
        <v>0.9464588275160962</v>
      </c>
      <c r="F113" s="228">
        <f>'Open Int.'!E117/'Open Int.'!K117</f>
        <v>0.0518468315825144</v>
      </c>
      <c r="G113" s="244">
        <f>'Open Int.'!H117/'Open Int.'!K117</f>
        <v>0.0016943409013893595</v>
      </c>
      <c r="H113" s="247">
        <v>23463340</v>
      </c>
      <c r="I113" s="231">
        <v>4692000</v>
      </c>
      <c r="J113" s="354">
        <v>4692000</v>
      </c>
      <c r="K113" s="117" t="str">
        <f t="shared" si="3"/>
        <v>Some sign of build up Gross exposure crosses 30%</v>
      </c>
      <c r="M113"/>
      <c r="N113"/>
    </row>
    <row r="114" spans="1:14" s="7" customFormat="1" ht="15">
      <c r="A114" s="201" t="s">
        <v>81</v>
      </c>
      <c r="B114" s="235">
        <f>'Open Int.'!K118</f>
        <v>5001600</v>
      </c>
      <c r="C114" s="237">
        <f>'Open Int.'!R118</f>
        <v>254.756496</v>
      </c>
      <c r="D114" s="161">
        <f t="shared" si="2"/>
        <v>0.1879435928730539</v>
      </c>
      <c r="E114" s="243">
        <f>'Open Int.'!B118/'Open Int.'!K118</f>
        <v>0.9988003838771593</v>
      </c>
      <c r="F114" s="228">
        <f>'Open Int.'!E118/'Open Int.'!K118</f>
        <v>0.0011996161228406909</v>
      </c>
      <c r="G114" s="244">
        <f>'Open Int.'!H118/'Open Int.'!K118</f>
        <v>0</v>
      </c>
      <c r="H114" s="247">
        <v>26612240</v>
      </c>
      <c r="I114" s="231">
        <v>5322000</v>
      </c>
      <c r="J114" s="354">
        <v>2660400</v>
      </c>
      <c r="K114" s="117" t="str">
        <f t="shared" si="3"/>
        <v>Gross Exposure is less then 30%</v>
      </c>
      <c r="M114"/>
      <c r="N114"/>
    </row>
    <row r="115" spans="1:14" s="7" customFormat="1" ht="15">
      <c r="A115" s="201" t="s">
        <v>225</v>
      </c>
      <c r="B115" s="235">
        <f>'Open Int.'!K119</f>
        <v>5763800</v>
      </c>
      <c r="C115" s="237">
        <f>'Open Int.'!R119</f>
        <v>95.70789900000001</v>
      </c>
      <c r="D115" s="161">
        <f t="shared" si="2"/>
        <v>0.40674675424022094</v>
      </c>
      <c r="E115" s="243">
        <f>'Open Int.'!B119/'Open Int.'!K119</f>
        <v>0.934661161039592</v>
      </c>
      <c r="F115" s="228">
        <f>'Open Int.'!E119/'Open Int.'!K119</f>
        <v>0.060966723342239494</v>
      </c>
      <c r="G115" s="244">
        <f>'Open Int.'!H119/'Open Int.'!K119</f>
        <v>0.0043721156181685695</v>
      </c>
      <c r="H115" s="247">
        <v>14170488</v>
      </c>
      <c r="I115" s="231">
        <v>2833600</v>
      </c>
      <c r="J115" s="354">
        <v>2833600</v>
      </c>
      <c r="K115" s="117" t="str">
        <f t="shared" si="3"/>
        <v>Gross exposure is building up andcrpsses 40% mark</v>
      </c>
      <c r="M115"/>
      <c r="N115"/>
    </row>
    <row r="116" spans="1:14" s="7" customFormat="1" ht="15">
      <c r="A116" s="201" t="s">
        <v>297</v>
      </c>
      <c r="B116" s="235">
        <f>'Open Int.'!K120</f>
        <v>5452700</v>
      </c>
      <c r="C116" s="237">
        <f>'Open Int.'!R120</f>
        <v>259.4667295</v>
      </c>
      <c r="D116" s="161">
        <f t="shared" si="2"/>
        <v>0.4682820437663834</v>
      </c>
      <c r="E116" s="243">
        <f>'Open Int.'!B120/'Open Int.'!K120</f>
        <v>0.9897115190639499</v>
      </c>
      <c r="F116" s="228">
        <f>'Open Int.'!E120/'Open Int.'!K120</f>
        <v>0.009481541254791205</v>
      </c>
      <c r="G116" s="244">
        <f>'Open Int.'!H120/'Open Int.'!K120</f>
        <v>0.0008069396812588259</v>
      </c>
      <c r="H116" s="247">
        <v>11644051</v>
      </c>
      <c r="I116" s="231">
        <v>2328700</v>
      </c>
      <c r="J116" s="354">
        <v>2328700</v>
      </c>
      <c r="K116" s="117" t="str">
        <f t="shared" si="3"/>
        <v>Gross exposure is building up andcrpsses 40% mark</v>
      </c>
      <c r="M116"/>
      <c r="N116"/>
    </row>
    <row r="117" spans="1:11" s="7" customFormat="1" ht="15">
      <c r="A117" s="201" t="s">
        <v>226</v>
      </c>
      <c r="B117" s="235">
        <f>'Open Int.'!K121</f>
        <v>8421000</v>
      </c>
      <c r="C117" s="237">
        <f>'Open Int.'!R121</f>
        <v>153.304305</v>
      </c>
      <c r="D117" s="161">
        <f t="shared" si="2"/>
        <v>0.35680789765320736</v>
      </c>
      <c r="E117" s="243">
        <f>'Open Int.'!B121/'Open Int.'!K121</f>
        <v>0.9987531172069826</v>
      </c>
      <c r="F117" s="228">
        <f>'Open Int.'!E121/'Open Int.'!K121</f>
        <v>0.0012468827930174563</v>
      </c>
      <c r="G117" s="244">
        <f>'Open Int.'!H121/'Open Int.'!K121</f>
        <v>0</v>
      </c>
      <c r="H117" s="247">
        <v>23600935</v>
      </c>
      <c r="I117" s="231">
        <v>4719000</v>
      </c>
      <c r="J117" s="354">
        <v>2422500</v>
      </c>
      <c r="K117" s="117" t="str">
        <f t="shared" si="3"/>
        <v>Some sign of build up Gross exposure crosses 30%</v>
      </c>
    </row>
    <row r="118" spans="1:14" s="7" customFormat="1" ht="15">
      <c r="A118" s="201" t="s">
        <v>227</v>
      </c>
      <c r="B118" s="235">
        <f>'Open Int.'!K122</f>
        <v>3983200</v>
      </c>
      <c r="C118" s="237">
        <f>'Open Int.'!R122</f>
        <v>156.73892</v>
      </c>
      <c r="D118" s="161">
        <f t="shared" si="2"/>
        <v>0.08971280483395079</v>
      </c>
      <c r="E118" s="243">
        <f>'Open Int.'!B122/'Open Int.'!K122</f>
        <v>0.9098212492468367</v>
      </c>
      <c r="F118" s="228">
        <f>'Open Int.'!E122/'Open Int.'!K122</f>
        <v>0.0839526009238803</v>
      </c>
      <c r="G118" s="244">
        <f>'Open Int.'!H122/'Open Int.'!K122</f>
        <v>0.006226149829282989</v>
      </c>
      <c r="H118" s="247">
        <v>44399459</v>
      </c>
      <c r="I118" s="231">
        <v>7656800</v>
      </c>
      <c r="J118" s="354">
        <v>3828000</v>
      </c>
      <c r="K118" s="117" t="str">
        <f t="shared" si="3"/>
        <v>Gross Exposure is less then 30%</v>
      </c>
      <c r="M118"/>
      <c r="N118"/>
    </row>
    <row r="119" spans="1:14" s="7" customFormat="1" ht="15">
      <c r="A119" s="201" t="s">
        <v>234</v>
      </c>
      <c r="B119" s="235">
        <f>'Open Int.'!K123</f>
        <v>15220800</v>
      </c>
      <c r="C119" s="237">
        <f>'Open Int.'!R123</f>
        <v>704.875248</v>
      </c>
      <c r="D119" s="161">
        <f t="shared" si="2"/>
        <v>0.12027017456361506</v>
      </c>
      <c r="E119" s="243">
        <f>'Open Int.'!B123/'Open Int.'!K123</f>
        <v>0.8817604856512141</v>
      </c>
      <c r="F119" s="228">
        <f>'Open Int.'!E123/'Open Int.'!K123</f>
        <v>0.10361479028697572</v>
      </c>
      <c r="G119" s="244">
        <f>'Open Int.'!H123/'Open Int.'!K123</f>
        <v>0.014624724061810155</v>
      </c>
      <c r="H119" s="247">
        <v>126555067</v>
      </c>
      <c r="I119" s="231">
        <v>6360200</v>
      </c>
      <c r="J119" s="354">
        <v>3180100</v>
      </c>
      <c r="K119" s="117" t="str">
        <f t="shared" si="3"/>
        <v>Gross Exposure is less then 30%</v>
      </c>
      <c r="M119"/>
      <c r="N119"/>
    </row>
    <row r="120" spans="1:14" s="7" customFormat="1" ht="15">
      <c r="A120" s="201" t="s">
        <v>98</v>
      </c>
      <c r="B120" s="235">
        <f>'Open Int.'!K124</f>
        <v>4170650</v>
      </c>
      <c r="C120" s="237">
        <f>'Open Int.'!R124</f>
        <v>216.9989195</v>
      </c>
      <c r="D120" s="161">
        <f t="shared" si="2"/>
        <v>0.1468101713665939</v>
      </c>
      <c r="E120" s="243">
        <f>'Open Int.'!B124/'Open Int.'!K124</f>
        <v>0.9770539364367664</v>
      </c>
      <c r="F120" s="228">
        <f>'Open Int.'!E124/'Open Int.'!K124</f>
        <v>0.02109982856389292</v>
      </c>
      <c r="G120" s="244">
        <f>'Open Int.'!H124/'Open Int.'!K124</f>
        <v>0.0018462349993406304</v>
      </c>
      <c r="H120" s="247">
        <v>28408454</v>
      </c>
      <c r="I120" s="231">
        <v>5681500</v>
      </c>
      <c r="J120" s="354">
        <v>2840750</v>
      </c>
      <c r="K120" s="117" t="str">
        <f t="shared" si="3"/>
        <v>Gross Exposure is less then 30%</v>
      </c>
      <c r="M120"/>
      <c r="N120"/>
    </row>
    <row r="121" spans="1:14" s="7" customFormat="1" ht="15">
      <c r="A121" s="201" t="s">
        <v>149</v>
      </c>
      <c r="B121" s="235">
        <f>'Open Int.'!K125</f>
        <v>6164400</v>
      </c>
      <c r="C121" s="237">
        <f>'Open Int.'!R125</f>
        <v>490.501308</v>
      </c>
      <c r="D121" s="161">
        <f t="shared" si="2"/>
        <v>0.26767640647681024</v>
      </c>
      <c r="E121" s="243">
        <f>'Open Int.'!B125/'Open Int.'!K125</f>
        <v>0.9556566738044254</v>
      </c>
      <c r="F121" s="228">
        <f>'Open Int.'!E125/'Open Int.'!K125</f>
        <v>0.028818700927908638</v>
      </c>
      <c r="G121" s="244">
        <f>'Open Int.'!H125/'Open Int.'!K125</f>
        <v>0.015524625267665952</v>
      </c>
      <c r="H121" s="247">
        <v>23029299</v>
      </c>
      <c r="I121" s="231">
        <v>4605700</v>
      </c>
      <c r="J121" s="354">
        <v>2302850</v>
      </c>
      <c r="K121" s="117" t="str">
        <f t="shared" si="3"/>
        <v>Gross Exposure is less then 30%</v>
      </c>
      <c r="M121"/>
      <c r="N121"/>
    </row>
    <row r="122" spans="1:14" s="7" customFormat="1" ht="15">
      <c r="A122" s="201" t="s">
        <v>203</v>
      </c>
      <c r="B122" s="235">
        <f>'Open Int.'!K126</f>
        <v>9898500</v>
      </c>
      <c r="C122" s="237">
        <f>'Open Int.'!R126</f>
        <v>1582.0277625</v>
      </c>
      <c r="D122" s="161">
        <f t="shared" si="2"/>
        <v>0.07654833182095246</v>
      </c>
      <c r="E122" s="243">
        <f>'Open Int.'!B126/'Open Int.'!K126</f>
        <v>0.6768904379451433</v>
      </c>
      <c r="F122" s="228">
        <f>'Open Int.'!E126/'Open Int.'!K126</f>
        <v>0.25200787998181545</v>
      </c>
      <c r="G122" s="244">
        <f>'Open Int.'!H126/'Open Int.'!K126</f>
        <v>0.07110168207304136</v>
      </c>
      <c r="H122" s="247">
        <v>129310460</v>
      </c>
      <c r="I122" s="231">
        <v>2361900</v>
      </c>
      <c r="J122" s="354">
        <v>1180800</v>
      </c>
      <c r="K122" s="117" t="str">
        <f t="shared" si="3"/>
        <v>Gross Exposure is less then 30%</v>
      </c>
      <c r="M122"/>
      <c r="N122"/>
    </row>
    <row r="123" spans="1:14" s="7" customFormat="1" ht="15">
      <c r="A123" s="201" t="s">
        <v>298</v>
      </c>
      <c r="B123" s="235">
        <f>'Open Int.'!K127</f>
        <v>702000</v>
      </c>
      <c r="C123" s="237">
        <f>'Open Int.'!R127</f>
        <v>33.62931</v>
      </c>
      <c r="D123" s="161">
        <f t="shared" si="2"/>
        <v>0.2793097150841968</v>
      </c>
      <c r="E123" s="243">
        <f>'Open Int.'!B127/'Open Int.'!K127</f>
        <v>0.9971509971509972</v>
      </c>
      <c r="F123" s="228">
        <f>'Open Int.'!E127/'Open Int.'!K127</f>
        <v>0.0014245014245014246</v>
      </c>
      <c r="G123" s="244">
        <f>'Open Int.'!H127/'Open Int.'!K127</f>
        <v>0.0014245014245014246</v>
      </c>
      <c r="H123" s="247">
        <v>2513339</v>
      </c>
      <c r="I123" s="231">
        <v>502500</v>
      </c>
      <c r="J123" s="354">
        <v>502500</v>
      </c>
      <c r="K123" s="117" t="str">
        <f t="shared" si="3"/>
        <v>Gross Exposure is less then 30%</v>
      </c>
      <c r="M123"/>
      <c r="N123"/>
    </row>
    <row r="124" spans="1:14" s="7" customFormat="1" ht="15">
      <c r="A124" s="201" t="s">
        <v>216</v>
      </c>
      <c r="B124" s="235">
        <f>'Open Int.'!K128</f>
        <v>69800600</v>
      </c>
      <c r="C124" s="237">
        <f>'Open Int.'!R128</f>
        <v>554.91477</v>
      </c>
      <c r="D124" s="161">
        <f t="shared" si="2"/>
        <v>0.38778111111111113</v>
      </c>
      <c r="E124" s="243">
        <f>'Open Int.'!B128/'Open Int.'!K128</f>
        <v>0.855586484929929</v>
      </c>
      <c r="F124" s="228">
        <f>'Open Int.'!E128/'Open Int.'!K128</f>
        <v>0.11921674025724707</v>
      </c>
      <c r="G124" s="244">
        <f>'Open Int.'!H128/'Open Int.'!K128</f>
        <v>0.02519677481282396</v>
      </c>
      <c r="H124" s="247">
        <v>180000000</v>
      </c>
      <c r="I124" s="231">
        <v>35999100</v>
      </c>
      <c r="J124" s="354">
        <v>17999550</v>
      </c>
      <c r="K124" s="117" t="str">
        <f t="shared" si="3"/>
        <v>Some sign of build up Gross exposure crosses 30%</v>
      </c>
      <c r="M124"/>
      <c r="N124"/>
    </row>
    <row r="125" spans="1:14" s="7" customFormat="1" ht="15">
      <c r="A125" s="201" t="s">
        <v>235</v>
      </c>
      <c r="B125" s="235">
        <f>'Open Int.'!K129</f>
        <v>29416500</v>
      </c>
      <c r="C125" s="237">
        <f>'Open Int.'!R129</f>
        <v>392.710275</v>
      </c>
      <c r="D125" s="161">
        <f t="shared" si="2"/>
        <v>0.25182439245380317</v>
      </c>
      <c r="E125" s="243">
        <f>'Open Int.'!B129/'Open Int.'!K129</f>
        <v>0.7641119779715466</v>
      </c>
      <c r="F125" s="228">
        <f>'Open Int.'!E129/'Open Int.'!K129</f>
        <v>0.15796236805874253</v>
      </c>
      <c r="G125" s="244">
        <f>'Open Int.'!H129/'Open Int.'!K129</f>
        <v>0.07792565396971088</v>
      </c>
      <c r="H125" s="247">
        <v>116813545</v>
      </c>
      <c r="I125" s="231">
        <v>23360400</v>
      </c>
      <c r="J125" s="354">
        <v>11680200</v>
      </c>
      <c r="K125" s="117" t="str">
        <f t="shared" si="3"/>
        <v>Gross Exposure is less then 30%</v>
      </c>
      <c r="M125"/>
      <c r="N125"/>
    </row>
    <row r="126" spans="1:14" s="7" customFormat="1" ht="15">
      <c r="A126" s="201" t="s">
        <v>204</v>
      </c>
      <c r="B126" s="235">
        <f>'Open Int.'!K130</f>
        <v>12490200</v>
      </c>
      <c r="C126" s="237">
        <f>'Open Int.'!R130</f>
        <v>565.306452</v>
      </c>
      <c r="D126" s="161">
        <f t="shared" si="2"/>
        <v>0.1342660875178999</v>
      </c>
      <c r="E126" s="243">
        <f>'Open Int.'!B130/'Open Int.'!K130</f>
        <v>0.9358216842004131</v>
      </c>
      <c r="F126" s="228">
        <f>'Open Int.'!E130/'Open Int.'!K130</f>
        <v>0.053081615986933756</v>
      </c>
      <c r="G126" s="244">
        <f>'Open Int.'!H130/'Open Int.'!K130</f>
        <v>0.01109669981265312</v>
      </c>
      <c r="H126" s="247">
        <v>93025724</v>
      </c>
      <c r="I126" s="231">
        <v>6205800</v>
      </c>
      <c r="J126" s="354">
        <v>3102600</v>
      </c>
      <c r="K126" s="117" t="str">
        <f t="shared" si="3"/>
        <v>Gross Exposure is less then 30%</v>
      </c>
      <c r="M126"/>
      <c r="N126"/>
    </row>
    <row r="127" spans="1:14" s="7" customFormat="1" ht="15">
      <c r="A127" s="201" t="s">
        <v>205</v>
      </c>
      <c r="B127" s="235">
        <f>'Open Int.'!K131</f>
        <v>6814250</v>
      </c>
      <c r="C127" s="237">
        <f>'Open Int.'!R131</f>
        <v>765.1721325000001</v>
      </c>
      <c r="D127" s="161">
        <f aca="true" t="shared" si="4" ref="D127:D157">B127/H127</f>
        <v>0.19982486201622984</v>
      </c>
      <c r="E127" s="243">
        <f>'Open Int.'!B131/'Open Int.'!K131</f>
        <v>0.9222585024030524</v>
      </c>
      <c r="F127" s="228">
        <f>'Open Int.'!E131/'Open Int.'!K131</f>
        <v>0.06776240965623509</v>
      </c>
      <c r="G127" s="244">
        <f>'Open Int.'!H131/'Open Int.'!K131</f>
        <v>0.009979087940712478</v>
      </c>
      <c r="H127" s="247">
        <v>34101112</v>
      </c>
      <c r="I127" s="231">
        <v>2408000</v>
      </c>
      <c r="J127" s="354">
        <v>1204000</v>
      </c>
      <c r="K127" s="117" t="str">
        <f t="shared" si="3"/>
        <v>Gross Exposure is less then 30%</v>
      </c>
      <c r="M127"/>
      <c r="N127"/>
    </row>
    <row r="128" spans="1:14" s="7" customFormat="1" ht="15">
      <c r="A128" s="201" t="s">
        <v>37</v>
      </c>
      <c r="B128" s="235">
        <f>'Open Int.'!K132</f>
        <v>2065600</v>
      </c>
      <c r="C128" s="237">
        <f>'Open Int.'!R132</f>
        <v>47.81864</v>
      </c>
      <c r="D128" s="161">
        <f t="shared" si="4"/>
        <v>0.18406635513685568</v>
      </c>
      <c r="E128" s="243">
        <f>'Open Int.'!B132/'Open Int.'!K132</f>
        <v>0.9256390395042603</v>
      </c>
      <c r="F128" s="228">
        <f>'Open Int.'!E132/'Open Int.'!K132</f>
        <v>0.06738962044926414</v>
      </c>
      <c r="G128" s="244">
        <f>'Open Int.'!H132/'Open Int.'!K132</f>
        <v>0.006971340046475601</v>
      </c>
      <c r="H128" s="247">
        <v>11222040</v>
      </c>
      <c r="I128" s="231">
        <v>2243200</v>
      </c>
      <c r="J128" s="354">
        <v>2243200</v>
      </c>
      <c r="K128" s="117" t="str">
        <f t="shared" si="3"/>
        <v>Gross Exposure is less then 30%</v>
      </c>
      <c r="M128"/>
      <c r="N128"/>
    </row>
    <row r="129" spans="1:16" s="7" customFormat="1" ht="15">
      <c r="A129" s="201" t="s">
        <v>299</v>
      </c>
      <c r="B129" s="235">
        <f>'Open Int.'!K133</f>
        <v>1690050</v>
      </c>
      <c r="C129" s="237">
        <f>'Open Int.'!R133</f>
        <v>287.26624875</v>
      </c>
      <c r="D129" s="161">
        <f t="shared" si="4"/>
        <v>0.43812747265737706</v>
      </c>
      <c r="E129" s="243">
        <f>'Open Int.'!B133/'Open Int.'!K133</f>
        <v>0.9436407206887371</v>
      </c>
      <c r="F129" s="228">
        <f>'Open Int.'!E133/'Open Int.'!K133</f>
        <v>0.0544954291293157</v>
      </c>
      <c r="G129" s="244">
        <f>'Open Int.'!H133/'Open Int.'!K133</f>
        <v>0.0018638501819472797</v>
      </c>
      <c r="H129" s="247">
        <v>3857439</v>
      </c>
      <c r="I129" s="231">
        <v>771450</v>
      </c>
      <c r="J129" s="354">
        <v>385650</v>
      </c>
      <c r="K129" s="117" t="str">
        <f t="shared" si="3"/>
        <v>Gross exposure is building up andcrpsses 40% mark</v>
      </c>
      <c r="M129"/>
      <c r="N129"/>
      <c r="P129" s="96"/>
    </row>
    <row r="130" spans="1:16" s="7" customFormat="1" ht="15">
      <c r="A130" s="201" t="s">
        <v>228</v>
      </c>
      <c r="B130" s="235">
        <f>'Open Int.'!K134</f>
        <v>1384996</v>
      </c>
      <c r="C130" s="237">
        <f>'Open Int.'!R134</f>
        <v>172.72977614</v>
      </c>
      <c r="D130" s="161">
        <f t="shared" si="4"/>
        <v>0.09165387479290135</v>
      </c>
      <c r="E130" s="243">
        <f>'Open Int.'!B134/'Open Int.'!K134</f>
        <v>0.9828967015067192</v>
      </c>
      <c r="F130" s="228">
        <f>'Open Int.'!E134/'Open Int.'!K134</f>
        <v>0.015745893850956972</v>
      </c>
      <c r="G130" s="244">
        <f>'Open Int.'!H134/'Open Int.'!K134</f>
        <v>0.0013574046423238768</v>
      </c>
      <c r="H130" s="247">
        <v>15111156</v>
      </c>
      <c r="I130" s="231">
        <v>2640000</v>
      </c>
      <c r="J130" s="354">
        <v>1320000</v>
      </c>
      <c r="K130" s="117" t="str">
        <f t="shared" si="3"/>
        <v>Gross Exposure is less then 30%</v>
      </c>
      <c r="M130"/>
      <c r="N130"/>
      <c r="P130" s="96"/>
    </row>
    <row r="131" spans="1:16" s="7" customFormat="1" ht="15">
      <c r="A131" s="201" t="s">
        <v>276</v>
      </c>
      <c r="B131" s="235">
        <f>'Open Int.'!K135</f>
        <v>687750</v>
      </c>
      <c r="C131" s="237">
        <f>'Open Int.'!R135</f>
        <v>59.6898225</v>
      </c>
      <c r="D131" s="161">
        <f t="shared" si="4"/>
        <v>0.36272395006513475</v>
      </c>
      <c r="E131" s="243">
        <f>'Open Int.'!B135/'Open Int.'!K135</f>
        <v>0.9949109414758269</v>
      </c>
      <c r="F131" s="228">
        <f>'Open Int.'!E135/'Open Int.'!K135</f>
        <v>0.004580152671755725</v>
      </c>
      <c r="G131" s="244">
        <f>'Open Int.'!H135/'Open Int.'!K135</f>
        <v>0.0005089058524173028</v>
      </c>
      <c r="H131" s="247">
        <v>1896070</v>
      </c>
      <c r="I131" s="231">
        <v>379050</v>
      </c>
      <c r="J131" s="354">
        <v>379050</v>
      </c>
      <c r="K131" s="117" t="str">
        <f t="shared" si="3"/>
        <v>Some sign of build up Gross exposure crosses 30%</v>
      </c>
      <c r="M131"/>
      <c r="N131"/>
      <c r="P131" s="96"/>
    </row>
    <row r="132" spans="1:16" s="7" customFormat="1" ht="15">
      <c r="A132" s="201" t="s">
        <v>180</v>
      </c>
      <c r="B132" s="235">
        <f>'Open Int.'!K136</f>
        <v>6451500</v>
      </c>
      <c r="C132" s="237">
        <f>'Open Int.'!R136</f>
        <v>101.1917775</v>
      </c>
      <c r="D132" s="161">
        <f t="shared" si="4"/>
        <v>0.8252455685982261</v>
      </c>
      <c r="E132" s="243">
        <f>'Open Int.'!B136/'Open Int.'!K136</f>
        <v>0.9383864217623809</v>
      </c>
      <c r="F132" s="228">
        <f>'Open Int.'!E136/'Open Int.'!K136</f>
        <v>0.051848407347128575</v>
      </c>
      <c r="G132" s="244">
        <f>'Open Int.'!H136/'Open Int.'!K136</f>
        <v>0.009765170890490584</v>
      </c>
      <c r="H132" s="247">
        <v>7817673</v>
      </c>
      <c r="I132" s="231">
        <v>1563000</v>
      </c>
      <c r="J132" s="354">
        <v>1563000</v>
      </c>
      <c r="K132" s="117" t="str">
        <f aca="true" t="shared" si="5" ref="K132:K157">IF(D132&gt;=80%,"Gross exposure has crossed 80%,Margin double",IF(D132&gt;=60%,"Gross exposure is Substantial as Open interest has crossed 60%",IF(D132&gt;=40%,"Gross exposure is building up andcrpsses 40% mark",IF(D132&gt;=30%,"Some sign of build up Gross exposure crosses 30%","Gross Exposure is less then 30%"))))</f>
        <v>Gross exposure has crossed 80%,Margin double</v>
      </c>
      <c r="M132"/>
      <c r="N132"/>
      <c r="P132" s="96"/>
    </row>
    <row r="133" spans="1:16" s="7" customFormat="1" ht="15">
      <c r="A133" s="201" t="s">
        <v>181</v>
      </c>
      <c r="B133" s="235">
        <f>'Open Int.'!K137</f>
        <v>385900</v>
      </c>
      <c r="C133" s="237">
        <f>'Open Int.'!R137</f>
        <v>12.476147</v>
      </c>
      <c r="D133" s="161">
        <f t="shared" si="4"/>
        <v>0.06800233664416663</v>
      </c>
      <c r="E133" s="243">
        <f>'Open Int.'!B137/'Open Int.'!K137</f>
        <v>1</v>
      </c>
      <c r="F133" s="228">
        <f>'Open Int.'!E137/'Open Int.'!K137</f>
        <v>0</v>
      </c>
      <c r="G133" s="244">
        <f>'Open Int.'!H137/'Open Int.'!K137</f>
        <v>0</v>
      </c>
      <c r="H133" s="247">
        <v>5674805</v>
      </c>
      <c r="I133" s="231">
        <v>1134750</v>
      </c>
      <c r="J133" s="354">
        <v>1134750</v>
      </c>
      <c r="K133" s="117" t="str">
        <f t="shared" si="5"/>
        <v>Gross Exposure is less then 30%</v>
      </c>
      <c r="M133"/>
      <c r="N133"/>
      <c r="P133" s="96"/>
    </row>
    <row r="134" spans="1:16" s="7" customFormat="1" ht="15">
      <c r="A134" s="201" t="s">
        <v>150</v>
      </c>
      <c r="B134" s="235">
        <f>'Open Int.'!K138</f>
        <v>3478596</v>
      </c>
      <c r="C134" s="237">
        <f>'Open Int.'!R138</f>
        <v>188.55729618</v>
      </c>
      <c r="D134" s="161">
        <f t="shared" si="4"/>
        <v>0.1487184211870767</v>
      </c>
      <c r="E134" s="243">
        <f>'Open Int.'!B138/'Open Int.'!K138</f>
        <v>0.9847645429362881</v>
      </c>
      <c r="F134" s="228">
        <f>'Open Int.'!E138/'Open Int.'!K138</f>
        <v>0.013976328380760513</v>
      </c>
      <c r="G134" s="244">
        <f>'Open Int.'!H138/'Open Int.'!K138</f>
        <v>0.0012591286829513977</v>
      </c>
      <c r="H134" s="247">
        <v>23390485</v>
      </c>
      <c r="I134" s="231">
        <v>4677750</v>
      </c>
      <c r="J134" s="354">
        <v>2338875</v>
      </c>
      <c r="K134" s="117" t="str">
        <f t="shared" si="5"/>
        <v>Gross Exposure is less then 30%</v>
      </c>
      <c r="M134"/>
      <c r="N134"/>
      <c r="P134" s="96"/>
    </row>
    <row r="135" spans="1:16" s="7" customFormat="1" ht="15">
      <c r="A135" s="201" t="s">
        <v>151</v>
      </c>
      <c r="B135" s="235">
        <f>'Open Int.'!K139</f>
        <v>955125</v>
      </c>
      <c r="C135" s="237">
        <f>'Open Int.'!R139</f>
        <v>96.42942</v>
      </c>
      <c r="D135" s="161">
        <f t="shared" si="4"/>
        <v>0.08796419561376743</v>
      </c>
      <c r="E135" s="243">
        <f>'Open Int.'!B139/'Open Int.'!K139</f>
        <v>1</v>
      </c>
      <c r="F135" s="228">
        <f>'Open Int.'!E139/'Open Int.'!K139</f>
        <v>0</v>
      </c>
      <c r="G135" s="244">
        <f>'Open Int.'!H139/'Open Int.'!K139</f>
        <v>0</v>
      </c>
      <c r="H135" s="247">
        <v>10858111</v>
      </c>
      <c r="I135" s="231">
        <v>2171250</v>
      </c>
      <c r="J135" s="354">
        <v>1085400</v>
      </c>
      <c r="K135" s="117" t="str">
        <f t="shared" si="5"/>
        <v>Gross Exposure is less then 30%</v>
      </c>
      <c r="M135"/>
      <c r="N135"/>
      <c r="P135" s="96"/>
    </row>
    <row r="136" spans="1:16" s="7" customFormat="1" ht="15">
      <c r="A136" s="201" t="s">
        <v>214</v>
      </c>
      <c r="B136" s="235">
        <f>'Open Int.'!K140</f>
        <v>341375</v>
      </c>
      <c r="C136" s="237">
        <f>'Open Int.'!R140</f>
        <v>55.19009625</v>
      </c>
      <c r="D136" s="161">
        <f t="shared" si="4"/>
        <v>0.2477681811583684</v>
      </c>
      <c r="E136" s="243">
        <f>'Open Int.'!B140/'Open Int.'!K140</f>
        <v>1</v>
      </c>
      <c r="F136" s="228">
        <f>'Open Int.'!E140/'Open Int.'!K140</f>
        <v>0</v>
      </c>
      <c r="G136" s="244">
        <f>'Open Int.'!H140/'Open Int.'!K140</f>
        <v>0</v>
      </c>
      <c r="H136" s="247">
        <v>1377800</v>
      </c>
      <c r="I136" s="231">
        <v>275500</v>
      </c>
      <c r="J136" s="354">
        <v>275500</v>
      </c>
      <c r="K136" s="117" t="str">
        <f t="shared" si="5"/>
        <v>Gross Exposure is less then 30%</v>
      </c>
      <c r="M136"/>
      <c r="N136"/>
      <c r="P136" s="96"/>
    </row>
    <row r="137" spans="1:16" s="7" customFormat="1" ht="15">
      <c r="A137" s="201" t="s">
        <v>229</v>
      </c>
      <c r="B137" s="235">
        <f>'Open Int.'!K141</f>
        <v>1501600</v>
      </c>
      <c r="C137" s="237">
        <f>'Open Int.'!R141</f>
        <v>187.57236400000002</v>
      </c>
      <c r="D137" s="161">
        <f t="shared" si="4"/>
        <v>0.08628171324132403</v>
      </c>
      <c r="E137" s="243">
        <f>'Open Int.'!B141/'Open Int.'!K141</f>
        <v>0.9986680873734683</v>
      </c>
      <c r="F137" s="228">
        <f>'Open Int.'!E141/'Open Int.'!K141</f>
        <v>0.0013319126265316996</v>
      </c>
      <c r="G137" s="244">
        <f>'Open Int.'!H141/'Open Int.'!K141</f>
        <v>0</v>
      </c>
      <c r="H137" s="247">
        <v>17403456</v>
      </c>
      <c r="I137" s="231">
        <v>2299200</v>
      </c>
      <c r="J137" s="354">
        <v>1149600</v>
      </c>
      <c r="K137" s="117" t="str">
        <f t="shared" si="5"/>
        <v>Gross Exposure is less then 30%</v>
      </c>
      <c r="M137"/>
      <c r="N137"/>
      <c r="P137" s="96"/>
    </row>
    <row r="138" spans="1:16" s="7" customFormat="1" ht="15">
      <c r="A138" s="201" t="s">
        <v>91</v>
      </c>
      <c r="B138" s="235">
        <f>'Open Int.'!K142</f>
        <v>7087000</v>
      </c>
      <c r="C138" s="237">
        <f>'Open Int.'!R142</f>
        <v>56.48339</v>
      </c>
      <c r="D138" s="161">
        <f t="shared" si="4"/>
        <v>0.2024857142857143</v>
      </c>
      <c r="E138" s="243">
        <f>'Open Int.'!B142/'Open Int.'!K142</f>
        <v>0.8107238605898124</v>
      </c>
      <c r="F138" s="228">
        <f>'Open Int.'!E142/'Open Int.'!K142</f>
        <v>0.16085790884718498</v>
      </c>
      <c r="G138" s="244">
        <f>'Open Int.'!H142/'Open Int.'!K142</f>
        <v>0.028418230563002682</v>
      </c>
      <c r="H138" s="247">
        <v>35000000</v>
      </c>
      <c r="I138" s="231">
        <v>6999600</v>
      </c>
      <c r="J138" s="354">
        <v>6688000</v>
      </c>
      <c r="K138" s="117" t="str">
        <f t="shared" si="5"/>
        <v>Gross Exposure is less then 30%</v>
      </c>
      <c r="M138"/>
      <c r="N138"/>
      <c r="P138" s="96"/>
    </row>
    <row r="139" spans="1:16" s="7" customFormat="1" ht="15">
      <c r="A139" s="201" t="s">
        <v>152</v>
      </c>
      <c r="B139" s="235">
        <f>'Open Int.'!K143</f>
        <v>1593000</v>
      </c>
      <c r="C139" s="237">
        <f>'Open Int.'!R143</f>
        <v>36.27261</v>
      </c>
      <c r="D139" s="161">
        <f t="shared" si="4"/>
        <v>0.054133732339379556</v>
      </c>
      <c r="E139" s="243">
        <f>'Open Int.'!B143/'Open Int.'!K143</f>
        <v>0.8830508474576271</v>
      </c>
      <c r="F139" s="228">
        <f>'Open Int.'!E143/'Open Int.'!K143</f>
        <v>0.09576271186440678</v>
      </c>
      <c r="G139" s="244">
        <f>'Open Int.'!H143/'Open Int.'!K143</f>
        <v>0.0211864406779661</v>
      </c>
      <c r="H139" s="247">
        <v>29427123</v>
      </c>
      <c r="I139" s="231">
        <v>5884650</v>
      </c>
      <c r="J139" s="354">
        <v>2941650</v>
      </c>
      <c r="K139" s="117" t="str">
        <f t="shared" si="5"/>
        <v>Gross Exposure is less then 30%</v>
      </c>
      <c r="M139"/>
      <c r="N139"/>
      <c r="P139" s="96"/>
    </row>
    <row r="140" spans="1:16" s="7" customFormat="1" ht="15">
      <c r="A140" s="201" t="s">
        <v>208</v>
      </c>
      <c r="B140" s="235">
        <f>'Open Int.'!K144</f>
        <v>4951416</v>
      </c>
      <c r="C140" s="237">
        <f>'Open Int.'!R144</f>
        <v>358.1111622</v>
      </c>
      <c r="D140" s="161">
        <f t="shared" si="4"/>
        <v>0.11166181351062533</v>
      </c>
      <c r="E140" s="243">
        <f>'Open Int.'!B144/'Open Int.'!K144</f>
        <v>0.9655516724912631</v>
      </c>
      <c r="F140" s="228">
        <f>'Open Int.'!E144/'Open Int.'!K144</f>
        <v>0.029206190713929107</v>
      </c>
      <c r="G140" s="244">
        <f>'Open Int.'!H144/'Open Int.'!K144</f>
        <v>0.005242136794807789</v>
      </c>
      <c r="H140" s="247">
        <v>44342966</v>
      </c>
      <c r="I140" s="231">
        <v>3331020</v>
      </c>
      <c r="J140" s="354">
        <v>1665304</v>
      </c>
      <c r="K140" s="117" t="str">
        <f t="shared" si="5"/>
        <v>Gross Exposure is less then 30%</v>
      </c>
      <c r="M140"/>
      <c r="N140"/>
      <c r="P140" s="96"/>
    </row>
    <row r="141" spans="1:16" s="7" customFormat="1" ht="15">
      <c r="A141" s="201" t="s">
        <v>230</v>
      </c>
      <c r="B141" s="235">
        <f>'Open Int.'!K145</f>
        <v>1133600</v>
      </c>
      <c r="C141" s="237">
        <f>'Open Int.'!R145</f>
        <v>66.661348</v>
      </c>
      <c r="D141" s="161">
        <f t="shared" si="4"/>
        <v>0.04241329873920708</v>
      </c>
      <c r="E141" s="243">
        <f>'Open Int.'!B145/'Open Int.'!K145</f>
        <v>0.9922371206774877</v>
      </c>
      <c r="F141" s="228">
        <f>'Open Int.'!E145/'Open Int.'!K145</f>
        <v>0.0077628793225123505</v>
      </c>
      <c r="G141" s="244">
        <f>'Open Int.'!H145/'Open Int.'!K145</f>
        <v>0</v>
      </c>
      <c r="H141" s="247">
        <v>26727466</v>
      </c>
      <c r="I141" s="231">
        <v>5344800</v>
      </c>
      <c r="J141" s="354">
        <v>2672000</v>
      </c>
      <c r="K141" s="117" t="str">
        <f t="shared" si="5"/>
        <v>Gross Exposure is less then 30%</v>
      </c>
      <c r="M141"/>
      <c r="N141"/>
      <c r="P141" s="96"/>
    </row>
    <row r="142" spans="1:16" s="7" customFormat="1" ht="15">
      <c r="A142" s="201" t="s">
        <v>185</v>
      </c>
      <c r="B142" s="235">
        <f>'Open Int.'!K146</f>
        <v>13014000</v>
      </c>
      <c r="C142" s="237">
        <f>'Open Int.'!R146</f>
        <v>731.84229</v>
      </c>
      <c r="D142" s="161">
        <f t="shared" si="4"/>
        <v>0.1607393883410512</v>
      </c>
      <c r="E142" s="243">
        <f>'Open Int.'!B146/'Open Int.'!K146</f>
        <v>0.7883298755186722</v>
      </c>
      <c r="F142" s="228">
        <f>'Open Int.'!E146/'Open Int.'!K146</f>
        <v>0.16405601659751037</v>
      </c>
      <c r="G142" s="244">
        <f>'Open Int.'!H146/'Open Int.'!K146</f>
        <v>0.047614107883817425</v>
      </c>
      <c r="H142" s="247">
        <v>80963354</v>
      </c>
      <c r="I142" s="231">
        <v>6220800</v>
      </c>
      <c r="J142" s="354">
        <v>3110400</v>
      </c>
      <c r="K142" s="117" t="str">
        <f t="shared" si="5"/>
        <v>Gross Exposure is less then 30%</v>
      </c>
      <c r="M142"/>
      <c r="N142"/>
      <c r="P142" s="96"/>
    </row>
    <row r="143" spans="1:16" s="7" customFormat="1" ht="15">
      <c r="A143" s="201" t="s">
        <v>206</v>
      </c>
      <c r="B143" s="235">
        <f>'Open Int.'!K147</f>
        <v>1454200</v>
      </c>
      <c r="C143" s="237">
        <f>'Open Int.'!R147</f>
        <v>112.620519</v>
      </c>
      <c r="D143" s="161">
        <f t="shared" si="4"/>
        <v>0.18241575815248035</v>
      </c>
      <c r="E143" s="243">
        <f>'Open Int.'!B147/'Open Int.'!K147</f>
        <v>0.9965960665658093</v>
      </c>
      <c r="F143" s="228">
        <f>'Open Int.'!E147/'Open Int.'!K147</f>
        <v>0.00340393343419062</v>
      </c>
      <c r="G143" s="244">
        <f>'Open Int.'!H147/'Open Int.'!K147</f>
        <v>0</v>
      </c>
      <c r="H143" s="247">
        <v>7971899</v>
      </c>
      <c r="I143" s="231">
        <v>1594175</v>
      </c>
      <c r="J143" s="354">
        <v>796950</v>
      </c>
      <c r="K143" s="117" t="str">
        <f t="shared" si="5"/>
        <v>Gross Exposure is less then 30%</v>
      </c>
      <c r="M143"/>
      <c r="N143"/>
      <c r="P143" s="96"/>
    </row>
    <row r="144" spans="1:16" s="7" customFormat="1" ht="15">
      <c r="A144" s="201" t="s">
        <v>118</v>
      </c>
      <c r="B144" s="235">
        <f>'Open Int.'!K148</f>
        <v>3335000</v>
      </c>
      <c r="C144" s="237">
        <f>'Open Int.'!R148</f>
        <v>413.37325</v>
      </c>
      <c r="D144" s="161">
        <f t="shared" si="4"/>
        <v>0.1041540930918978</v>
      </c>
      <c r="E144" s="243">
        <f>'Open Int.'!B148/'Open Int.'!K148</f>
        <v>0.9370314842578711</v>
      </c>
      <c r="F144" s="228">
        <f>'Open Int.'!E148/'Open Int.'!K148</f>
        <v>0.048575712143928036</v>
      </c>
      <c r="G144" s="244">
        <f>'Open Int.'!H148/'Open Int.'!K148</f>
        <v>0.0143928035982009</v>
      </c>
      <c r="H144" s="247">
        <v>32019865</v>
      </c>
      <c r="I144" s="231">
        <v>2454750</v>
      </c>
      <c r="J144" s="354">
        <v>1227250</v>
      </c>
      <c r="K144" s="117" t="str">
        <f t="shared" si="5"/>
        <v>Gross Exposure is less then 30%</v>
      </c>
      <c r="M144"/>
      <c r="N144"/>
      <c r="P144" s="96"/>
    </row>
    <row r="145" spans="1:16" s="7" customFormat="1" ht="15">
      <c r="A145" s="201" t="s">
        <v>231</v>
      </c>
      <c r="B145" s="235">
        <f>'Open Int.'!K149</f>
        <v>1045656</v>
      </c>
      <c r="C145" s="237">
        <f>'Open Int.'!R149</f>
        <v>101.690046</v>
      </c>
      <c r="D145" s="161">
        <f t="shared" si="4"/>
        <v>0.25089118465595606</v>
      </c>
      <c r="E145" s="243">
        <f>'Open Int.'!B149/'Open Int.'!K149</f>
        <v>0.99822695035461</v>
      </c>
      <c r="F145" s="228">
        <f>'Open Int.'!E149/'Open Int.'!K149</f>
        <v>0.0017730496453900709</v>
      </c>
      <c r="G145" s="244">
        <f>'Open Int.'!H149/'Open Int.'!K149</f>
        <v>0</v>
      </c>
      <c r="H145" s="247">
        <v>4167767</v>
      </c>
      <c r="I145" s="231">
        <v>833508</v>
      </c>
      <c r="J145" s="354">
        <v>581154</v>
      </c>
      <c r="K145" s="117" t="str">
        <f t="shared" si="5"/>
        <v>Gross Exposure is less then 30%</v>
      </c>
      <c r="M145"/>
      <c r="N145"/>
      <c r="P145" s="96"/>
    </row>
    <row r="146" spans="1:16" s="7" customFormat="1" ht="15">
      <c r="A146" s="201" t="s">
        <v>300</v>
      </c>
      <c r="B146" s="235">
        <f>'Open Int.'!K150</f>
        <v>3010700</v>
      </c>
      <c r="C146" s="237">
        <f>'Open Int.'!R150</f>
        <v>15.143821</v>
      </c>
      <c r="D146" s="161">
        <f t="shared" si="4"/>
        <v>0.19110233810444913</v>
      </c>
      <c r="E146" s="243">
        <f>'Open Int.'!B150/'Open Int.'!K150</f>
        <v>0.969309462915601</v>
      </c>
      <c r="F146" s="228">
        <f>'Open Int.'!E150/'Open Int.'!K150</f>
        <v>0.030690537084398978</v>
      </c>
      <c r="G146" s="244">
        <f>'Open Int.'!H150/'Open Int.'!K150</f>
        <v>0</v>
      </c>
      <c r="H146" s="231">
        <v>15754386</v>
      </c>
      <c r="I146" s="231">
        <v>3149300</v>
      </c>
      <c r="J146" s="231">
        <v>3149300</v>
      </c>
      <c r="K146" s="117" t="str">
        <f t="shared" si="5"/>
        <v>Gross Exposure is less then 30%</v>
      </c>
      <c r="M146"/>
      <c r="N146"/>
      <c r="P146" s="96"/>
    </row>
    <row r="147" spans="1:16" s="7" customFormat="1" ht="15">
      <c r="A147" s="201" t="s">
        <v>301</v>
      </c>
      <c r="B147" s="235">
        <f>'Open Int.'!K151</f>
        <v>102984750</v>
      </c>
      <c r="C147" s="237">
        <f>'Open Int.'!R151</f>
        <v>294.536385</v>
      </c>
      <c r="D147" s="161">
        <f t="shared" si="4"/>
        <v>0.9813917532512606</v>
      </c>
      <c r="E147" s="243">
        <f>'Open Int.'!B151/'Open Int.'!K151</f>
        <v>0.7225773718924404</v>
      </c>
      <c r="F147" s="228">
        <f>'Open Int.'!E151/'Open Int.'!K151</f>
        <v>0.22820903094875697</v>
      </c>
      <c r="G147" s="244">
        <f>'Open Int.'!H151/'Open Int.'!K151</f>
        <v>0.049213597158802636</v>
      </c>
      <c r="H147" s="231">
        <v>104937452</v>
      </c>
      <c r="I147" s="231">
        <v>20983600</v>
      </c>
      <c r="J147" s="231">
        <v>20983600</v>
      </c>
      <c r="K147" s="117" t="str">
        <f t="shared" si="5"/>
        <v>Gross exposure has crossed 80%,Margin double</v>
      </c>
      <c r="M147"/>
      <c r="N147"/>
      <c r="P147" s="96"/>
    </row>
    <row r="148" spans="1:16" s="7" customFormat="1" ht="15">
      <c r="A148" s="201" t="s">
        <v>173</v>
      </c>
      <c r="B148" s="235">
        <f>'Open Int.'!K152</f>
        <v>8348500</v>
      </c>
      <c r="C148" s="237">
        <f>'Open Int.'!R152</f>
        <v>52.1363825</v>
      </c>
      <c r="D148" s="161">
        <f t="shared" si="4"/>
        <v>0.4070709270806927</v>
      </c>
      <c r="E148" s="243">
        <f>'Open Int.'!B152/'Open Int.'!K152</f>
        <v>0.9173144876325088</v>
      </c>
      <c r="F148" s="228">
        <f>'Open Int.'!E152/'Open Int.'!K152</f>
        <v>0.07773851590106007</v>
      </c>
      <c r="G148" s="244">
        <f>'Open Int.'!H152/'Open Int.'!K152</f>
        <v>0.0049469964664310955</v>
      </c>
      <c r="H148" s="231">
        <v>20508711</v>
      </c>
      <c r="I148" s="231">
        <v>4100500</v>
      </c>
      <c r="J148" s="231">
        <v>4100500</v>
      </c>
      <c r="K148" s="117" t="str">
        <f t="shared" si="5"/>
        <v>Gross exposure is building up andcrpsses 40% mark</v>
      </c>
      <c r="M148"/>
      <c r="N148"/>
      <c r="P148" s="96"/>
    </row>
    <row r="149" spans="1:16" s="7" customFormat="1" ht="15">
      <c r="A149" s="201" t="s">
        <v>302</v>
      </c>
      <c r="B149" s="235">
        <f>'Open Int.'!K153</f>
        <v>725200</v>
      </c>
      <c r="C149" s="237">
        <f>'Open Int.'!R153</f>
        <v>59.444644</v>
      </c>
      <c r="D149" s="161">
        <f t="shared" si="4"/>
        <v>0.06150764117093518</v>
      </c>
      <c r="E149" s="243">
        <f>'Open Int.'!B153/'Open Int.'!K153</f>
        <v>1</v>
      </c>
      <c r="F149" s="228">
        <f>'Open Int.'!E153/'Open Int.'!K153</f>
        <v>0</v>
      </c>
      <c r="G149" s="244">
        <f>'Open Int.'!H153/'Open Int.'!K153</f>
        <v>0</v>
      </c>
      <c r="H149" s="231">
        <v>11790405</v>
      </c>
      <c r="I149" s="231">
        <v>2358000</v>
      </c>
      <c r="J149" s="231">
        <v>1179000</v>
      </c>
      <c r="K149" s="117" t="str">
        <f t="shared" si="5"/>
        <v>Gross Exposure is less then 30%</v>
      </c>
      <c r="M149"/>
      <c r="N149"/>
      <c r="P149" s="96"/>
    </row>
    <row r="150" spans="1:16" s="7" customFormat="1" ht="15">
      <c r="A150" s="201" t="s">
        <v>82</v>
      </c>
      <c r="B150" s="235">
        <f>'Open Int.'!K154</f>
        <v>9534000</v>
      </c>
      <c r="C150" s="237">
        <f>'Open Int.'!R154</f>
        <v>104.11128</v>
      </c>
      <c r="D150" s="161">
        <f t="shared" si="4"/>
        <v>0.21175570667636825</v>
      </c>
      <c r="E150" s="243">
        <f>'Open Int.'!B154/'Open Int.'!K154</f>
        <v>0.9887665198237885</v>
      </c>
      <c r="F150" s="228">
        <f>'Open Int.'!E154/'Open Int.'!K154</f>
        <v>0.01079295154185022</v>
      </c>
      <c r="G150" s="244">
        <f>'Open Int.'!H154/'Open Int.'!K154</f>
        <v>0.0004405286343612335</v>
      </c>
      <c r="H150" s="247">
        <v>45023580</v>
      </c>
      <c r="I150" s="231">
        <v>9000600</v>
      </c>
      <c r="J150" s="354">
        <v>4498200</v>
      </c>
      <c r="K150" s="117" t="str">
        <f t="shared" si="5"/>
        <v>Gross Exposure is less then 30%</v>
      </c>
      <c r="M150"/>
      <c r="N150"/>
      <c r="P150" s="96"/>
    </row>
    <row r="151" spans="1:16" s="7" customFormat="1" ht="15">
      <c r="A151" s="201" t="s">
        <v>153</v>
      </c>
      <c r="B151" s="235">
        <f>'Open Int.'!K155</f>
        <v>2066400</v>
      </c>
      <c r="C151" s="237">
        <f>'Open Int.'!R155</f>
        <v>107.070516</v>
      </c>
      <c r="D151" s="161">
        <f t="shared" si="4"/>
        <v>0.07091234789054296</v>
      </c>
      <c r="E151" s="243">
        <f>'Open Int.'!B155/'Open Int.'!K155</f>
        <v>0.9958623693379791</v>
      </c>
      <c r="F151" s="228">
        <f>'Open Int.'!E155/'Open Int.'!K155</f>
        <v>0.0039198606271777</v>
      </c>
      <c r="G151" s="244">
        <f>'Open Int.'!H155/'Open Int.'!K155</f>
        <v>0.00021777003484320557</v>
      </c>
      <c r="H151" s="247">
        <v>29140200</v>
      </c>
      <c r="I151" s="231">
        <v>5827500</v>
      </c>
      <c r="J151" s="354">
        <v>2913300</v>
      </c>
      <c r="K151" s="117" t="str">
        <f t="shared" si="5"/>
        <v>Gross Exposure is less then 30%</v>
      </c>
      <c r="M151"/>
      <c r="N151"/>
      <c r="P151" s="96"/>
    </row>
    <row r="152" spans="1:16" s="7" customFormat="1" ht="15">
      <c r="A152" s="201" t="s">
        <v>154</v>
      </c>
      <c r="B152" s="235">
        <f>'Open Int.'!K156</f>
        <v>6900000</v>
      </c>
      <c r="C152" s="237">
        <f>'Open Int.'!R156</f>
        <v>33.1545</v>
      </c>
      <c r="D152" s="161">
        <f t="shared" si="4"/>
        <v>0.1725</v>
      </c>
      <c r="E152" s="243">
        <f>'Open Int.'!B156/'Open Int.'!K156</f>
        <v>0.954</v>
      </c>
      <c r="F152" s="228">
        <f>'Open Int.'!E156/'Open Int.'!K156</f>
        <v>0.045</v>
      </c>
      <c r="G152" s="244">
        <f>'Open Int.'!H156/'Open Int.'!K156</f>
        <v>0.001</v>
      </c>
      <c r="H152" s="247">
        <v>40000000</v>
      </c>
      <c r="I152" s="231">
        <v>7997100</v>
      </c>
      <c r="J152" s="354">
        <v>7997100</v>
      </c>
      <c r="K152" s="117" t="str">
        <f t="shared" si="5"/>
        <v>Gross Exposure is less then 30%</v>
      </c>
      <c r="M152"/>
      <c r="N152"/>
      <c r="P152" s="96"/>
    </row>
    <row r="153" spans="1:16" s="7" customFormat="1" ht="15">
      <c r="A153" s="201" t="s">
        <v>303</v>
      </c>
      <c r="B153" s="235">
        <f>'Open Int.'!K157</f>
        <v>6264000</v>
      </c>
      <c r="C153" s="237">
        <f>'Open Int.'!R157</f>
        <v>58.19256</v>
      </c>
      <c r="D153" s="161">
        <f t="shared" si="4"/>
        <v>0.13036894661641385</v>
      </c>
      <c r="E153" s="243">
        <f>'Open Int.'!B157/'Open Int.'!K157</f>
        <v>0.9724137931034482</v>
      </c>
      <c r="F153" s="228">
        <f>'Open Int.'!E157/'Open Int.'!K157</f>
        <v>0.027586206896551724</v>
      </c>
      <c r="G153" s="244">
        <f>'Open Int.'!H157/'Open Int.'!K157</f>
        <v>0</v>
      </c>
      <c r="H153" s="247">
        <v>48048252</v>
      </c>
      <c r="I153" s="231">
        <v>9608400</v>
      </c>
      <c r="J153" s="231">
        <v>4804200</v>
      </c>
      <c r="K153" s="117" t="str">
        <f t="shared" si="5"/>
        <v>Gross Exposure is less then 30%</v>
      </c>
      <c r="M153"/>
      <c r="N153"/>
      <c r="P153" s="96"/>
    </row>
    <row r="154" spans="1:16" s="7" customFormat="1" ht="15">
      <c r="A154" s="201" t="s">
        <v>155</v>
      </c>
      <c r="B154" s="235">
        <f>'Open Int.'!K158</f>
        <v>1287300</v>
      </c>
      <c r="C154" s="237">
        <f>'Open Int.'!R158</f>
        <v>58.095849</v>
      </c>
      <c r="D154" s="161">
        <f t="shared" si="4"/>
        <v>0.1273354980269081</v>
      </c>
      <c r="E154" s="243">
        <f>'Open Int.'!B158/'Open Int.'!K158</f>
        <v>0.9914355628058727</v>
      </c>
      <c r="F154" s="228">
        <f>'Open Int.'!E158/'Open Int.'!K158</f>
        <v>0.008564437194127243</v>
      </c>
      <c r="G154" s="244">
        <f>'Open Int.'!H158/'Open Int.'!K158</f>
        <v>0</v>
      </c>
      <c r="H154" s="247">
        <v>10109514</v>
      </c>
      <c r="I154" s="231">
        <v>2021775</v>
      </c>
      <c r="J154" s="354">
        <v>1176000</v>
      </c>
      <c r="K154" s="117" t="str">
        <f t="shared" si="5"/>
        <v>Gross Exposure is less then 30%</v>
      </c>
      <c r="M154"/>
      <c r="N154"/>
      <c r="P154" s="96"/>
    </row>
    <row r="155" spans="1:16" s="7" customFormat="1" ht="15">
      <c r="A155" s="201" t="s">
        <v>38</v>
      </c>
      <c r="B155" s="235">
        <f>'Open Int.'!K159</f>
        <v>4672800</v>
      </c>
      <c r="C155" s="237">
        <f>'Open Int.'!R159</f>
        <v>257.214276</v>
      </c>
      <c r="D155" s="161">
        <f t="shared" si="4"/>
        <v>0.09289229979928203</v>
      </c>
      <c r="E155" s="243">
        <f>'Open Int.'!B159/'Open Int.'!K159</f>
        <v>0.9872881355932204</v>
      </c>
      <c r="F155" s="228">
        <f>'Open Int.'!E159/'Open Int.'!K159</f>
        <v>0.010400616332819723</v>
      </c>
      <c r="G155" s="244">
        <f>'Open Int.'!H159/'Open Int.'!K159</f>
        <v>0.0023112480739599386</v>
      </c>
      <c r="H155" s="247">
        <v>50303416</v>
      </c>
      <c r="I155" s="231">
        <v>4951200</v>
      </c>
      <c r="J155" s="354">
        <v>2475600</v>
      </c>
      <c r="K155" s="117" t="str">
        <f t="shared" si="5"/>
        <v>Gross Exposure is less then 30%</v>
      </c>
      <c r="M155"/>
      <c r="N155"/>
      <c r="P155" s="96"/>
    </row>
    <row r="156" spans="1:16" s="7" customFormat="1" ht="15">
      <c r="A156" s="201" t="s">
        <v>156</v>
      </c>
      <c r="B156" s="235">
        <f>'Open Int.'!K160</f>
        <v>536400</v>
      </c>
      <c r="C156" s="237">
        <f>'Open Int.'!R160</f>
        <v>21.936078</v>
      </c>
      <c r="D156" s="161">
        <f t="shared" si="4"/>
        <v>0.09566749659349517</v>
      </c>
      <c r="E156" s="243">
        <f>'Open Int.'!B160/'Open Int.'!K160</f>
        <v>0.9955257270693513</v>
      </c>
      <c r="F156" s="228">
        <f>'Open Int.'!E160/'Open Int.'!K160</f>
        <v>0.0044742729306487695</v>
      </c>
      <c r="G156" s="244">
        <f>'Open Int.'!H160/'Open Int.'!K160</f>
        <v>0</v>
      </c>
      <c r="H156" s="247">
        <v>5606920</v>
      </c>
      <c r="I156" s="231">
        <v>1120800</v>
      </c>
      <c r="J156" s="354">
        <v>1120800</v>
      </c>
      <c r="K156" s="117" t="str">
        <f t="shared" si="5"/>
        <v>Gross Exposure is less then 30%</v>
      </c>
      <c r="M156"/>
      <c r="N156"/>
      <c r="P156" s="96"/>
    </row>
    <row r="157" spans="1:16" s="7" customFormat="1" ht="15">
      <c r="A157" s="201" t="s">
        <v>395</v>
      </c>
      <c r="B157" s="235">
        <f>'Open Int.'!K161</f>
        <v>1884400</v>
      </c>
      <c r="C157" s="237">
        <f>'Open Int.'!R161</f>
        <v>54.03517</v>
      </c>
      <c r="D157" s="161">
        <f t="shared" si="4"/>
        <v>0.04010267254603683</v>
      </c>
      <c r="E157" s="243">
        <f>'Open Int.'!B161/'Open Int.'!K161</f>
        <v>0.9985141158989599</v>
      </c>
      <c r="F157" s="228">
        <f>'Open Int.'!E161/'Open Int.'!K161</f>
        <v>0.0003714710252600297</v>
      </c>
      <c r="G157" s="244">
        <f>'Open Int.'!H161/'Open Int.'!K161</f>
        <v>0.001114413075780089</v>
      </c>
      <c r="H157" s="247">
        <v>46989387</v>
      </c>
      <c r="I157" s="231">
        <v>9397500</v>
      </c>
      <c r="J157" s="354">
        <v>4698400</v>
      </c>
      <c r="K157" s="117" t="str">
        <f t="shared" si="5"/>
        <v>Gross Exposure is less then 30%</v>
      </c>
      <c r="M157"/>
      <c r="N157"/>
      <c r="P157" s="96"/>
    </row>
  </sheetData>
  <mergeCells count="1">
    <mergeCell ref="A1:K1"/>
  </mergeCells>
  <printOptions/>
  <pageMargins left="0.75" right="0.75" top="1" bottom="1" header="0.5" footer="0.5"/>
  <pageSetup horizontalDpi="600" verticalDpi="600" orientation="portrait" r:id="rId3"/>
  <legacyDrawing r:id="rId2"/>
</worksheet>
</file>

<file path=xl/worksheets/sheet9.xml><?xml version="1.0" encoding="utf-8"?>
<worksheet xmlns="http://schemas.openxmlformats.org/spreadsheetml/2006/main" xmlns:r="http://schemas.openxmlformats.org/officeDocument/2006/relationships">
  <dimension ref="A1:N451"/>
  <sheetViews>
    <sheetView workbookViewId="0" topLeftCell="A1">
      <pane xSplit="1" ySplit="3" topLeftCell="B4" activePane="bottomRight" state="frozen"/>
      <selection pane="topLeft" activeCell="C2" sqref="C2"/>
      <selection pane="topRight" activeCell="C2" sqref="C2"/>
      <selection pane="bottomLeft" activeCell="C2" sqref="C2"/>
      <selection pane="bottomRight" activeCell="G249" sqref="G249"/>
    </sheetView>
  </sheetViews>
  <sheetFormatPr defaultColWidth="9.140625" defaultRowHeight="12.75"/>
  <cols>
    <col min="1" max="1" width="12.140625" style="31" customWidth="1"/>
    <col min="2" max="2" width="8.8515625" style="3" customWidth="1"/>
    <col min="3" max="3" width="10.00390625" style="3" customWidth="1"/>
    <col min="4" max="4" width="8.7109375" style="114" customWidth="1"/>
    <col min="5" max="5" width="11.57421875" style="3" customWidth="1"/>
    <col min="6" max="7" width="9.421875" style="3" customWidth="1"/>
    <col min="8" max="8" width="12.421875" style="119" hidden="1" customWidth="1"/>
    <col min="9" max="9" width="10.57421875" style="6" hidden="1" customWidth="1"/>
    <col min="10" max="10" width="12.00390625" style="116" customWidth="1"/>
    <col min="11" max="11" width="9.140625" style="3" hidden="1" customWidth="1"/>
    <col min="12" max="12" width="9.7109375" style="3" hidden="1" customWidth="1"/>
    <col min="13" max="13" width="9.140625" style="3" customWidth="1"/>
    <col min="14" max="15" width="9.140625" style="4" customWidth="1"/>
    <col min="16" max="16" width="11.57421875" style="4" bestFit="1" customWidth="1"/>
    <col min="17" max="16384" width="9.140625" style="4" customWidth="1"/>
  </cols>
  <sheetData>
    <row r="1" spans="1:13" s="68" customFormat="1" ht="19.5" customHeight="1" thickBot="1">
      <c r="A1" s="392" t="s">
        <v>236</v>
      </c>
      <c r="B1" s="393"/>
      <c r="C1" s="393"/>
      <c r="D1" s="393"/>
      <c r="E1" s="393"/>
      <c r="F1" s="393"/>
      <c r="G1" s="393"/>
      <c r="H1" s="393"/>
      <c r="I1" s="393"/>
      <c r="J1" s="423"/>
      <c r="K1" s="34"/>
      <c r="L1" s="35"/>
      <c r="M1" s="36"/>
    </row>
    <row r="2" spans="1:13" s="38" customFormat="1" ht="31.5" customHeight="1" thickBot="1">
      <c r="A2" s="427" t="s">
        <v>27</v>
      </c>
      <c r="B2" s="429" t="s">
        <v>15</v>
      </c>
      <c r="C2" s="431" t="s">
        <v>31</v>
      </c>
      <c r="D2" s="433" t="s">
        <v>72</v>
      </c>
      <c r="E2" s="434"/>
      <c r="F2" s="435"/>
      <c r="G2" s="436" t="s">
        <v>94</v>
      </c>
      <c r="H2" s="436"/>
      <c r="I2" s="436"/>
      <c r="J2" s="426"/>
      <c r="K2" s="424" t="s">
        <v>32</v>
      </c>
      <c r="L2" s="425"/>
      <c r="M2" s="426"/>
    </row>
    <row r="3" spans="1:13" s="38" customFormat="1" ht="27.75" thickBot="1">
      <c r="A3" s="428"/>
      <c r="B3" s="430"/>
      <c r="C3" s="432"/>
      <c r="D3" s="129" t="s">
        <v>73</v>
      </c>
      <c r="E3" s="99" t="s">
        <v>33</v>
      </c>
      <c r="F3" s="130" t="s">
        <v>16</v>
      </c>
      <c r="G3" s="37" t="s">
        <v>33</v>
      </c>
      <c r="H3" s="118" t="s">
        <v>92</v>
      </c>
      <c r="I3" s="39" t="s">
        <v>93</v>
      </c>
      <c r="J3" s="115" t="s">
        <v>16</v>
      </c>
      <c r="K3" s="157" t="s">
        <v>17</v>
      </c>
      <c r="L3" s="104" t="s">
        <v>18</v>
      </c>
      <c r="M3" s="105" t="s">
        <v>19</v>
      </c>
    </row>
    <row r="4" spans="1:14" s="8" customFormat="1" ht="15">
      <c r="A4" s="101" t="s">
        <v>182</v>
      </c>
      <c r="B4" s="178">
        <v>50</v>
      </c>
      <c r="C4" s="330">
        <f>Volume!J4</f>
        <v>5638.55</v>
      </c>
      <c r="D4" s="319">
        <v>503.02</v>
      </c>
      <c r="E4" s="209">
        <f>D4*B4</f>
        <v>25151</v>
      </c>
      <c r="F4" s="210">
        <f>D4/C4*100</f>
        <v>8.921087868334943</v>
      </c>
      <c r="G4" s="276">
        <f>(B4*C4)*H4%+E4</f>
        <v>33608.825</v>
      </c>
      <c r="H4" s="274">
        <v>3</v>
      </c>
      <c r="I4" s="212">
        <f>G4/B4</f>
        <v>672.1764999999999</v>
      </c>
      <c r="J4" s="213">
        <f>I4/C4</f>
        <v>0.11921087868334942</v>
      </c>
      <c r="K4" s="215">
        <f>M4/16</f>
        <v>2.1006168125</v>
      </c>
      <c r="L4" s="216">
        <f>K4*SQRT(30)</f>
        <v>11.505552128808501</v>
      </c>
      <c r="M4" s="217">
        <v>33.609869</v>
      </c>
      <c r="N4" s="89"/>
    </row>
    <row r="5" spans="1:14" s="8" customFormat="1" ht="15">
      <c r="A5" s="193" t="s">
        <v>74</v>
      </c>
      <c r="B5" s="179">
        <v>50</v>
      </c>
      <c r="C5" s="284">
        <f>Volume!J5</f>
        <v>5257.55</v>
      </c>
      <c r="D5" s="318">
        <v>403.16</v>
      </c>
      <c r="E5" s="206">
        <f aca="true" t="shared" si="0" ref="E5:E66">D5*B5</f>
        <v>20158</v>
      </c>
      <c r="F5" s="211">
        <f aca="true" t="shared" si="1" ref="F5:F66">D5/C5*100</f>
        <v>7.668210478264591</v>
      </c>
      <c r="G5" s="277">
        <f aca="true" t="shared" si="2" ref="G5:G66">(B5*C5)*H5%+E5</f>
        <v>28044.325</v>
      </c>
      <c r="H5" s="275">
        <v>3</v>
      </c>
      <c r="I5" s="207">
        <f aca="true" t="shared" si="3" ref="I5:I66">G5/B5</f>
        <v>560.8865000000001</v>
      </c>
      <c r="J5" s="214">
        <f aca="true" t="shared" si="4" ref="J5:J66">I5/C5</f>
        <v>0.10668210478264592</v>
      </c>
      <c r="K5" s="218">
        <f aca="true" t="shared" si="5" ref="K5:K66">M5/16</f>
        <v>1.7012060625</v>
      </c>
      <c r="L5" s="208">
        <f aca="true" t="shared" si="6" ref="L5:L68">K5*SQRT(30)</f>
        <v>9.317889353957936</v>
      </c>
      <c r="M5" s="219">
        <v>27.219297</v>
      </c>
      <c r="N5" s="89"/>
    </row>
    <row r="6" spans="1:14" s="8" customFormat="1" ht="15">
      <c r="A6" s="193" t="s">
        <v>9</v>
      </c>
      <c r="B6" s="179">
        <v>50</v>
      </c>
      <c r="C6" s="284">
        <f>Volume!J6</f>
        <v>4079.3</v>
      </c>
      <c r="D6" s="318">
        <v>290.16</v>
      </c>
      <c r="E6" s="206">
        <f t="shared" si="0"/>
        <v>14508.000000000002</v>
      </c>
      <c r="F6" s="211">
        <f t="shared" si="1"/>
        <v>7.112985070968058</v>
      </c>
      <c r="G6" s="277">
        <f t="shared" si="2"/>
        <v>20626.95</v>
      </c>
      <c r="H6" s="275">
        <v>3</v>
      </c>
      <c r="I6" s="207">
        <f t="shared" si="3"/>
        <v>412.539</v>
      </c>
      <c r="J6" s="214">
        <f t="shared" si="4"/>
        <v>0.10112985070968057</v>
      </c>
      <c r="K6" s="218">
        <f t="shared" si="5"/>
        <v>1.4623196875</v>
      </c>
      <c r="L6" s="208">
        <f t="shared" si="6"/>
        <v>8.009454791276553</v>
      </c>
      <c r="M6" s="219">
        <v>23.397115</v>
      </c>
      <c r="N6" s="89"/>
    </row>
    <row r="7" spans="1:13" s="7" customFormat="1" ht="15">
      <c r="A7" s="193" t="s">
        <v>279</v>
      </c>
      <c r="B7" s="179">
        <v>200</v>
      </c>
      <c r="C7" s="284">
        <f>Volume!J7</f>
        <v>2408</v>
      </c>
      <c r="D7" s="318">
        <v>301.97</v>
      </c>
      <c r="E7" s="206">
        <f t="shared" si="0"/>
        <v>60394.00000000001</v>
      </c>
      <c r="F7" s="211">
        <f t="shared" si="1"/>
        <v>12.54028239202658</v>
      </c>
      <c r="G7" s="277">
        <f t="shared" si="2"/>
        <v>84474</v>
      </c>
      <c r="H7" s="275">
        <v>5</v>
      </c>
      <c r="I7" s="207">
        <f t="shared" si="3"/>
        <v>422.37</v>
      </c>
      <c r="J7" s="214">
        <f t="shared" si="4"/>
        <v>0.1754028239202658</v>
      </c>
      <c r="K7" s="218">
        <f t="shared" si="5"/>
        <v>5.406509625</v>
      </c>
      <c r="L7" s="208">
        <f t="shared" si="6"/>
        <v>29.612672789812965</v>
      </c>
      <c r="M7" s="219">
        <v>86.504154</v>
      </c>
    </row>
    <row r="8" spans="1:13" s="8" customFormat="1" ht="15">
      <c r="A8" s="193" t="s">
        <v>134</v>
      </c>
      <c r="B8" s="179">
        <v>100</v>
      </c>
      <c r="C8" s="284">
        <f>Volume!J8</f>
        <v>4182.35</v>
      </c>
      <c r="D8" s="318">
        <v>452.82</v>
      </c>
      <c r="E8" s="206">
        <f t="shared" si="0"/>
        <v>45282</v>
      </c>
      <c r="F8" s="211">
        <f t="shared" si="1"/>
        <v>10.826927445096656</v>
      </c>
      <c r="G8" s="277">
        <f t="shared" si="2"/>
        <v>66193.75</v>
      </c>
      <c r="H8" s="275">
        <v>5</v>
      </c>
      <c r="I8" s="207">
        <f t="shared" si="3"/>
        <v>661.9375</v>
      </c>
      <c r="J8" s="214">
        <f t="shared" si="4"/>
        <v>0.15826927445096656</v>
      </c>
      <c r="K8" s="218">
        <f t="shared" si="5"/>
        <v>2.754658625</v>
      </c>
      <c r="L8" s="208">
        <f t="shared" si="6"/>
        <v>15.087886671386642</v>
      </c>
      <c r="M8" s="219">
        <v>44.074538</v>
      </c>
    </row>
    <row r="9" spans="1:13" s="7" customFormat="1" ht="15">
      <c r="A9" s="193" t="s">
        <v>0</v>
      </c>
      <c r="B9" s="179">
        <v>375</v>
      </c>
      <c r="C9" s="284">
        <f>Volume!J9</f>
        <v>874.5</v>
      </c>
      <c r="D9" s="318">
        <v>97.11</v>
      </c>
      <c r="E9" s="206">
        <f t="shared" si="0"/>
        <v>36416.25</v>
      </c>
      <c r="F9" s="211">
        <f t="shared" si="1"/>
        <v>11.104631217838765</v>
      </c>
      <c r="G9" s="277">
        <f t="shared" si="2"/>
        <v>52813.125</v>
      </c>
      <c r="H9" s="275">
        <v>5</v>
      </c>
      <c r="I9" s="207">
        <f t="shared" si="3"/>
        <v>140.835</v>
      </c>
      <c r="J9" s="214">
        <f t="shared" si="4"/>
        <v>0.16104631217838766</v>
      </c>
      <c r="K9" s="218">
        <f t="shared" si="5"/>
        <v>2.6665694375</v>
      </c>
      <c r="L9" s="208">
        <f t="shared" si="6"/>
        <v>14.605402320726123</v>
      </c>
      <c r="M9" s="219">
        <v>42.665111</v>
      </c>
    </row>
    <row r="10" spans="1:13" s="7" customFormat="1" ht="15">
      <c r="A10" s="193" t="s">
        <v>135</v>
      </c>
      <c r="B10" s="179">
        <v>2450</v>
      </c>
      <c r="C10" s="284">
        <f>Volume!J10</f>
        <v>76.45</v>
      </c>
      <c r="D10" s="188">
        <v>8.4</v>
      </c>
      <c r="E10" s="206">
        <f t="shared" si="0"/>
        <v>20580</v>
      </c>
      <c r="F10" s="211">
        <f t="shared" si="1"/>
        <v>10.987573577501635</v>
      </c>
      <c r="G10" s="277">
        <f t="shared" si="2"/>
        <v>29945.125</v>
      </c>
      <c r="H10" s="275">
        <v>5</v>
      </c>
      <c r="I10" s="207">
        <f t="shared" si="3"/>
        <v>12.2225</v>
      </c>
      <c r="J10" s="214">
        <f t="shared" si="4"/>
        <v>0.15987573577501635</v>
      </c>
      <c r="K10" s="218">
        <f t="shared" si="5"/>
        <v>1.6139039375</v>
      </c>
      <c r="L10" s="208">
        <f t="shared" si="6"/>
        <v>8.839715922151578</v>
      </c>
      <c r="M10" s="203">
        <v>25.822463</v>
      </c>
    </row>
    <row r="11" spans="1:13" s="8" customFormat="1" ht="15">
      <c r="A11" s="193" t="s">
        <v>174</v>
      </c>
      <c r="B11" s="179">
        <v>3350</v>
      </c>
      <c r="C11" s="284">
        <f>Volume!J11</f>
        <v>64.85</v>
      </c>
      <c r="D11" s="318">
        <v>8.99</v>
      </c>
      <c r="E11" s="206">
        <f t="shared" si="0"/>
        <v>30116.5</v>
      </c>
      <c r="F11" s="211">
        <f t="shared" si="1"/>
        <v>13.862760215882808</v>
      </c>
      <c r="G11" s="277">
        <f t="shared" si="2"/>
        <v>40978.875</v>
      </c>
      <c r="H11" s="275">
        <v>5</v>
      </c>
      <c r="I11" s="207">
        <f t="shared" si="3"/>
        <v>12.2325</v>
      </c>
      <c r="J11" s="214">
        <f t="shared" si="4"/>
        <v>0.18862760215882807</v>
      </c>
      <c r="K11" s="218">
        <f t="shared" si="5"/>
        <v>2.2741505</v>
      </c>
      <c r="L11" s="208">
        <f t="shared" si="6"/>
        <v>12.456035280116524</v>
      </c>
      <c r="M11" s="219">
        <v>36.386408</v>
      </c>
    </row>
    <row r="12" spans="1:13" s="8" customFormat="1" ht="15">
      <c r="A12" s="193" t="s">
        <v>280</v>
      </c>
      <c r="B12" s="179">
        <v>600</v>
      </c>
      <c r="C12" s="284">
        <f>Volume!J12</f>
        <v>385</v>
      </c>
      <c r="D12" s="318">
        <v>41.78</v>
      </c>
      <c r="E12" s="206">
        <f t="shared" si="0"/>
        <v>25068</v>
      </c>
      <c r="F12" s="211">
        <f t="shared" si="1"/>
        <v>10.851948051948051</v>
      </c>
      <c r="G12" s="277">
        <f t="shared" si="2"/>
        <v>36618</v>
      </c>
      <c r="H12" s="275">
        <v>5</v>
      </c>
      <c r="I12" s="207">
        <f t="shared" si="3"/>
        <v>61.03</v>
      </c>
      <c r="J12" s="214">
        <f t="shared" si="4"/>
        <v>0.15851948051948053</v>
      </c>
      <c r="K12" s="218">
        <f t="shared" si="5"/>
        <v>2.3385470625</v>
      </c>
      <c r="L12" s="208">
        <f t="shared" si="6"/>
        <v>12.808749779186936</v>
      </c>
      <c r="M12" s="219">
        <v>37.416753</v>
      </c>
    </row>
    <row r="13" spans="1:13" s="7" customFormat="1" ht="15">
      <c r="A13" s="193" t="s">
        <v>75</v>
      </c>
      <c r="B13" s="179">
        <v>2300</v>
      </c>
      <c r="C13" s="284">
        <f>Volume!J13</f>
        <v>82.1</v>
      </c>
      <c r="D13" s="318">
        <v>8.8</v>
      </c>
      <c r="E13" s="206">
        <f t="shared" si="0"/>
        <v>20240</v>
      </c>
      <c r="F13" s="211">
        <f t="shared" si="1"/>
        <v>10.718635809987822</v>
      </c>
      <c r="G13" s="277">
        <f t="shared" si="2"/>
        <v>29681.5</v>
      </c>
      <c r="H13" s="275">
        <v>5</v>
      </c>
      <c r="I13" s="207">
        <f t="shared" si="3"/>
        <v>12.905</v>
      </c>
      <c r="J13" s="214">
        <f t="shared" si="4"/>
        <v>0.1571863580998782</v>
      </c>
      <c r="K13" s="218">
        <f t="shared" si="5"/>
        <v>2.9656429375</v>
      </c>
      <c r="L13" s="208">
        <f t="shared" si="6"/>
        <v>16.243495343746336</v>
      </c>
      <c r="M13" s="219">
        <v>47.450287</v>
      </c>
    </row>
    <row r="14" spans="1:13" s="7" customFormat="1" ht="15">
      <c r="A14" s="193" t="s">
        <v>88</v>
      </c>
      <c r="B14" s="179">
        <v>4300</v>
      </c>
      <c r="C14" s="284">
        <f>Volume!J14</f>
        <v>45.1</v>
      </c>
      <c r="D14" s="318">
        <v>5.36</v>
      </c>
      <c r="E14" s="206">
        <f t="shared" si="0"/>
        <v>23048</v>
      </c>
      <c r="F14" s="211">
        <f t="shared" si="1"/>
        <v>11.88470066518847</v>
      </c>
      <c r="G14" s="277">
        <f t="shared" si="2"/>
        <v>32744.5</v>
      </c>
      <c r="H14" s="275">
        <v>5</v>
      </c>
      <c r="I14" s="207">
        <f t="shared" si="3"/>
        <v>7.615</v>
      </c>
      <c r="J14" s="214">
        <f t="shared" si="4"/>
        <v>0.1688470066518847</v>
      </c>
      <c r="K14" s="218">
        <f t="shared" si="5"/>
        <v>2.6470684375</v>
      </c>
      <c r="L14" s="208">
        <f t="shared" si="6"/>
        <v>14.498590944787042</v>
      </c>
      <c r="M14" s="203">
        <v>42.353095</v>
      </c>
    </row>
    <row r="15" spans="1:13" s="8" customFormat="1" ht="15">
      <c r="A15" s="193" t="s">
        <v>136</v>
      </c>
      <c r="B15" s="179">
        <v>4775</v>
      </c>
      <c r="C15" s="284">
        <f>Volume!J15</f>
        <v>37.45</v>
      </c>
      <c r="D15" s="318">
        <v>4.15</v>
      </c>
      <c r="E15" s="206">
        <f t="shared" si="0"/>
        <v>19816.25</v>
      </c>
      <c r="F15" s="211">
        <f t="shared" si="1"/>
        <v>11.081441922563418</v>
      </c>
      <c r="G15" s="277">
        <f t="shared" si="2"/>
        <v>28757.4375</v>
      </c>
      <c r="H15" s="275">
        <v>5</v>
      </c>
      <c r="I15" s="207">
        <f t="shared" si="3"/>
        <v>6.0225</v>
      </c>
      <c r="J15" s="214">
        <f t="shared" si="4"/>
        <v>0.16081441922563416</v>
      </c>
      <c r="K15" s="218">
        <f t="shared" si="5"/>
        <v>2.7903561875</v>
      </c>
      <c r="L15" s="208">
        <f t="shared" si="6"/>
        <v>15.28341027367865</v>
      </c>
      <c r="M15" s="219">
        <v>44.645699</v>
      </c>
    </row>
    <row r="16" spans="1:13" s="8" customFormat="1" ht="15">
      <c r="A16" s="193" t="s">
        <v>157</v>
      </c>
      <c r="B16" s="179">
        <v>350</v>
      </c>
      <c r="C16" s="284">
        <f>Volume!J16</f>
        <v>680.3</v>
      </c>
      <c r="D16" s="318">
        <v>73.65</v>
      </c>
      <c r="E16" s="206">
        <f t="shared" si="0"/>
        <v>25777.500000000004</v>
      </c>
      <c r="F16" s="211">
        <f t="shared" si="1"/>
        <v>10.826106129648686</v>
      </c>
      <c r="G16" s="277">
        <f t="shared" si="2"/>
        <v>37682.75</v>
      </c>
      <c r="H16" s="275">
        <v>5</v>
      </c>
      <c r="I16" s="207">
        <f t="shared" si="3"/>
        <v>107.665</v>
      </c>
      <c r="J16" s="214">
        <f t="shared" si="4"/>
        <v>0.15826106129648687</v>
      </c>
      <c r="K16" s="218">
        <f t="shared" si="5"/>
        <v>2.38428275</v>
      </c>
      <c r="L16" s="208">
        <f t="shared" si="6"/>
        <v>13.059254456454507</v>
      </c>
      <c r="M16" s="219">
        <v>38.148524</v>
      </c>
    </row>
    <row r="17" spans="1:13" s="8" customFormat="1" ht="15">
      <c r="A17" s="193" t="s">
        <v>193</v>
      </c>
      <c r="B17" s="179">
        <v>100</v>
      </c>
      <c r="C17" s="284">
        <f>Volume!J17</f>
        <v>2564.2</v>
      </c>
      <c r="D17" s="318">
        <v>273.05</v>
      </c>
      <c r="E17" s="206">
        <f t="shared" si="0"/>
        <v>27305</v>
      </c>
      <c r="F17" s="211">
        <f t="shared" si="1"/>
        <v>10.6485453552765</v>
      </c>
      <c r="G17" s="277">
        <f t="shared" si="2"/>
        <v>40433.704</v>
      </c>
      <c r="H17" s="275">
        <v>5.12</v>
      </c>
      <c r="I17" s="207">
        <f t="shared" si="3"/>
        <v>404.33704</v>
      </c>
      <c r="J17" s="214">
        <f t="shared" si="4"/>
        <v>0.157685453552765</v>
      </c>
      <c r="K17" s="218">
        <f t="shared" si="5"/>
        <v>2.262520625</v>
      </c>
      <c r="L17" s="208">
        <f t="shared" si="6"/>
        <v>12.39233583133187</v>
      </c>
      <c r="M17" s="219">
        <v>36.20033</v>
      </c>
    </row>
    <row r="18" spans="1:13" s="8" customFormat="1" ht="15">
      <c r="A18" s="193" t="s">
        <v>281</v>
      </c>
      <c r="B18" s="179">
        <v>1900</v>
      </c>
      <c r="C18" s="284">
        <f>Volume!J18</f>
        <v>160.85</v>
      </c>
      <c r="D18" s="318">
        <v>24.95</v>
      </c>
      <c r="E18" s="206">
        <f t="shared" si="0"/>
        <v>47405</v>
      </c>
      <c r="F18" s="211">
        <f t="shared" si="1"/>
        <v>15.511345974510412</v>
      </c>
      <c r="G18" s="277">
        <f t="shared" si="2"/>
        <v>62685.75</v>
      </c>
      <c r="H18" s="275">
        <v>5</v>
      </c>
      <c r="I18" s="207">
        <f t="shared" si="3"/>
        <v>32.9925</v>
      </c>
      <c r="J18" s="214">
        <f t="shared" si="4"/>
        <v>0.20511345974510414</v>
      </c>
      <c r="K18" s="218">
        <f t="shared" si="5"/>
        <v>3.857308375</v>
      </c>
      <c r="L18" s="208">
        <f t="shared" si="6"/>
        <v>21.127348082410965</v>
      </c>
      <c r="M18" s="219">
        <v>61.716934</v>
      </c>
    </row>
    <row r="19" spans="1:13" s="8" customFormat="1" ht="15">
      <c r="A19" s="193" t="s">
        <v>282</v>
      </c>
      <c r="B19" s="179">
        <v>4800</v>
      </c>
      <c r="C19" s="284">
        <f>Volume!J19</f>
        <v>63.25</v>
      </c>
      <c r="D19" s="318">
        <v>8.69</v>
      </c>
      <c r="E19" s="206">
        <f t="shared" si="0"/>
        <v>41712</v>
      </c>
      <c r="F19" s="211">
        <f t="shared" si="1"/>
        <v>13.739130434782606</v>
      </c>
      <c r="G19" s="277">
        <f t="shared" si="2"/>
        <v>56892</v>
      </c>
      <c r="H19" s="275">
        <v>5</v>
      </c>
      <c r="I19" s="207">
        <f t="shared" si="3"/>
        <v>11.8525</v>
      </c>
      <c r="J19" s="214">
        <f t="shared" si="4"/>
        <v>0.18739130434782608</v>
      </c>
      <c r="K19" s="218">
        <f t="shared" si="5"/>
        <v>2.7959531875</v>
      </c>
      <c r="L19" s="208">
        <f t="shared" si="6"/>
        <v>15.314066305222212</v>
      </c>
      <c r="M19" s="219">
        <v>44.735251</v>
      </c>
    </row>
    <row r="20" spans="1:13" s="8" customFormat="1" ht="15">
      <c r="A20" s="193" t="s">
        <v>76</v>
      </c>
      <c r="B20" s="179">
        <v>1400</v>
      </c>
      <c r="C20" s="284">
        <f>Volume!J20</f>
        <v>243.6</v>
      </c>
      <c r="D20" s="318">
        <v>33.14</v>
      </c>
      <c r="E20" s="206">
        <f t="shared" si="0"/>
        <v>46396</v>
      </c>
      <c r="F20" s="211">
        <f t="shared" si="1"/>
        <v>13.604269293924467</v>
      </c>
      <c r="G20" s="277">
        <f t="shared" si="2"/>
        <v>63448</v>
      </c>
      <c r="H20" s="275">
        <v>5</v>
      </c>
      <c r="I20" s="207">
        <f t="shared" si="3"/>
        <v>45.32</v>
      </c>
      <c r="J20" s="214">
        <f t="shared" si="4"/>
        <v>0.18604269293924466</v>
      </c>
      <c r="K20" s="218">
        <f t="shared" si="5"/>
        <v>3.4516355</v>
      </c>
      <c r="L20" s="208">
        <f t="shared" si="6"/>
        <v>18.90538623635623</v>
      </c>
      <c r="M20" s="219">
        <v>55.226168</v>
      </c>
    </row>
    <row r="21" spans="1:13" s="8" customFormat="1" ht="15">
      <c r="A21" s="193" t="s">
        <v>77</v>
      </c>
      <c r="B21" s="179">
        <v>1900</v>
      </c>
      <c r="C21" s="284">
        <f>Volume!J21</f>
        <v>194.05</v>
      </c>
      <c r="D21" s="318">
        <v>30.9</v>
      </c>
      <c r="E21" s="206">
        <f t="shared" si="0"/>
        <v>58710</v>
      </c>
      <c r="F21" s="211">
        <f t="shared" si="1"/>
        <v>15.923730997165677</v>
      </c>
      <c r="G21" s="277">
        <f t="shared" si="2"/>
        <v>77144.75</v>
      </c>
      <c r="H21" s="275">
        <v>5</v>
      </c>
      <c r="I21" s="207">
        <f t="shared" si="3"/>
        <v>40.6025</v>
      </c>
      <c r="J21" s="214">
        <f t="shared" si="4"/>
        <v>0.20923730997165677</v>
      </c>
      <c r="K21" s="218">
        <f t="shared" si="5"/>
        <v>4.030830625</v>
      </c>
      <c r="L21" s="208">
        <f t="shared" si="6"/>
        <v>22.07776858795147</v>
      </c>
      <c r="M21" s="219">
        <v>64.49329</v>
      </c>
    </row>
    <row r="22" spans="1:13" s="7" customFormat="1" ht="15">
      <c r="A22" s="193" t="s">
        <v>283</v>
      </c>
      <c r="B22" s="179">
        <v>1050</v>
      </c>
      <c r="C22" s="284">
        <f>Volume!J22</f>
        <v>161</v>
      </c>
      <c r="D22" s="318">
        <v>22.73</v>
      </c>
      <c r="E22" s="206">
        <f t="shared" si="0"/>
        <v>23866.5</v>
      </c>
      <c r="F22" s="211">
        <f t="shared" si="1"/>
        <v>14.118012422360248</v>
      </c>
      <c r="G22" s="277">
        <f t="shared" si="2"/>
        <v>32319</v>
      </c>
      <c r="H22" s="275">
        <v>5</v>
      </c>
      <c r="I22" s="207">
        <f t="shared" si="3"/>
        <v>30.78</v>
      </c>
      <c r="J22" s="214">
        <f t="shared" si="4"/>
        <v>0.1911801242236025</v>
      </c>
      <c r="K22" s="218">
        <f t="shared" si="5"/>
        <v>2.9283209375</v>
      </c>
      <c r="L22" s="208">
        <f t="shared" si="6"/>
        <v>16.039074330834257</v>
      </c>
      <c r="M22" s="203">
        <v>46.853135</v>
      </c>
    </row>
    <row r="23" spans="1:13" s="7" customFormat="1" ht="15">
      <c r="A23" s="193" t="s">
        <v>34</v>
      </c>
      <c r="B23" s="179">
        <v>275</v>
      </c>
      <c r="C23" s="284">
        <f>Volume!J23</f>
        <v>1654.4</v>
      </c>
      <c r="D23" s="318">
        <v>208.96</v>
      </c>
      <c r="E23" s="206">
        <f t="shared" si="0"/>
        <v>57464</v>
      </c>
      <c r="F23" s="211">
        <f t="shared" si="1"/>
        <v>12.630560928433269</v>
      </c>
      <c r="G23" s="277">
        <f t="shared" si="2"/>
        <v>80212</v>
      </c>
      <c r="H23" s="275">
        <v>5</v>
      </c>
      <c r="I23" s="207">
        <f t="shared" si="3"/>
        <v>291.68</v>
      </c>
      <c r="J23" s="214">
        <f t="shared" si="4"/>
        <v>0.17630560928433267</v>
      </c>
      <c r="K23" s="218">
        <f t="shared" si="5"/>
        <v>2.98494325</v>
      </c>
      <c r="L23" s="208">
        <f t="shared" si="6"/>
        <v>16.349207508977827</v>
      </c>
      <c r="M23" s="203">
        <v>47.759092</v>
      </c>
    </row>
    <row r="24" spans="1:13" s="8" customFormat="1" ht="15">
      <c r="A24" s="193" t="s">
        <v>284</v>
      </c>
      <c r="B24" s="179">
        <v>250</v>
      </c>
      <c r="C24" s="284">
        <f>Volume!J24</f>
        <v>963.4</v>
      </c>
      <c r="D24" s="318">
        <v>104.1</v>
      </c>
      <c r="E24" s="206">
        <f t="shared" si="0"/>
        <v>26025</v>
      </c>
      <c r="F24" s="211">
        <f t="shared" si="1"/>
        <v>10.805480589578575</v>
      </c>
      <c r="G24" s="277">
        <f t="shared" si="2"/>
        <v>38067.5</v>
      </c>
      <c r="H24" s="275">
        <v>5</v>
      </c>
      <c r="I24" s="207">
        <f t="shared" si="3"/>
        <v>152.27</v>
      </c>
      <c r="J24" s="214">
        <f t="shared" si="4"/>
        <v>0.15805480589578577</v>
      </c>
      <c r="K24" s="218">
        <f t="shared" si="5"/>
        <v>3.0054939375</v>
      </c>
      <c r="L24" s="208">
        <f t="shared" si="6"/>
        <v>16.461768260137717</v>
      </c>
      <c r="M24" s="219">
        <v>48.087903</v>
      </c>
    </row>
    <row r="25" spans="1:13" s="8" customFormat="1" ht="15">
      <c r="A25" s="193" t="s">
        <v>137</v>
      </c>
      <c r="B25" s="179">
        <v>1000</v>
      </c>
      <c r="C25" s="284">
        <f>Volume!J25</f>
        <v>342.85</v>
      </c>
      <c r="D25" s="318">
        <v>36.52</v>
      </c>
      <c r="E25" s="206">
        <f t="shared" si="0"/>
        <v>36520</v>
      </c>
      <c r="F25" s="211">
        <f t="shared" si="1"/>
        <v>10.651888581012106</v>
      </c>
      <c r="G25" s="277">
        <f t="shared" si="2"/>
        <v>53662.5</v>
      </c>
      <c r="H25" s="275">
        <v>5</v>
      </c>
      <c r="I25" s="207">
        <f t="shared" si="3"/>
        <v>53.6625</v>
      </c>
      <c r="J25" s="214">
        <f t="shared" si="4"/>
        <v>0.15651888581012105</v>
      </c>
      <c r="K25" s="218">
        <f t="shared" si="5"/>
        <v>2.5117254375</v>
      </c>
      <c r="L25" s="208">
        <f t="shared" si="6"/>
        <v>13.757286803782822</v>
      </c>
      <c r="M25" s="219">
        <v>40.187607</v>
      </c>
    </row>
    <row r="26" spans="1:13" s="8" customFormat="1" ht="15">
      <c r="A26" s="193" t="s">
        <v>232</v>
      </c>
      <c r="B26" s="179">
        <v>500</v>
      </c>
      <c r="C26" s="284">
        <f>Volume!J26</f>
        <v>825.6</v>
      </c>
      <c r="D26" s="318">
        <v>93.65</v>
      </c>
      <c r="E26" s="206">
        <f t="shared" si="0"/>
        <v>46825</v>
      </c>
      <c r="F26" s="211">
        <f t="shared" si="1"/>
        <v>11.343265503875969</v>
      </c>
      <c r="G26" s="277">
        <f t="shared" si="2"/>
        <v>67465</v>
      </c>
      <c r="H26" s="275">
        <v>5</v>
      </c>
      <c r="I26" s="207">
        <f t="shared" si="3"/>
        <v>134.93</v>
      </c>
      <c r="J26" s="214">
        <f t="shared" si="4"/>
        <v>0.1634326550387597</v>
      </c>
      <c r="K26" s="218">
        <f t="shared" si="5"/>
        <v>1.9979265625</v>
      </c>
      <c r="L26" s="208">
        <f t="shared" si="6"/>
        <v>10.943094465200051</v>
      </c>
      <c r="M26" s="219">
        <v>31.966825</v>
      </c>
    </row>
    <row r="27" spans="1:13" s="8" customFormat="1" ht="15">
      <c r="A27" s="193" t="s">
        <v>1</v>
      </c>
      <c r="B27" s="179">
        <v>150</v>
      </c>
      <c r="C27" s="284">
        <f>Volume!J27</f>
        <v>2449.1</v>
      </c>
      <c r="D27" s="318">
        <v>266.37</v>
      </c>
      <c r="E27" s="206">
        <f t="shared" si="0"/>
        <v>39955.5</v>
      </c>
      <c r="F27" s="211">
        <f t="shared" si="1"/>
        <v>10.876240251520967</v>
      </c>
      <c r="G27" s="277">
        <f t="shared" si="2"/>
        <v>58323.75</v>
      </c>
      <c r="H27" s="275">
        <v>5</v>
      </c>
      <c r="I27" s="207">
        <f t="shared" si="3"/>
        <v>388.825</v>
      </c>
      <c r="J27" s="214">
        <f t="shared" si="4"/>
        <v>0.15876240251520968</v>
      </c>
      <c r="K27" s="218">
        <f t="shared" si="5"/>
        <v>1.931505625</v>
      </c>
      <c r="L27" s="208">
        <f t="shared" si="6"/>
        <v>10.579292007606144</v>
      </c>
      <c r="M27" s="219">
        <v>30.90409</v>
      </c>
    </row>
    <row r="28" spans="1:13" s="8" customFormat="1" ht="15">
      <c r="A28" s="193" t="s">
        <v>158</v>
      </c>
      <c r="B28" s="179">
        <v>1900</v>
      </c>
      <c r="C28" s="284">
        <f>Volume!J28</f>
        <v>114.65</v>
      </c>
      <c r="D28" s="318">
        <v>12.54</v>
      </c>
      <c r="E28" s="206">
        <f t="shared" si="0"/>
        <v>23826</v>
      </c>
      <c r="F28" s="211">
        <f t="shared" si="1"/>
        <v>10.937636284343654</v>
      </c>
      <c r="G28" s="277">
        <f t="shared" si="2"/>
        <v>34826.667499999996</v>
      </c>
      <c r="H28" s="275">
        <v>5.05</v>
      </c>
      <c r="I28" s="207">
        <f t="shared" si="3"/>
        <v>18.329825</v>
      </c>
      <c r="J28" s="214">
        <f t="shared" si="4"/>
        <v>0.15987636284343654</v>
      </c>
      <c r="K28" s="218">
        <f t="shared" si="5"/>
        <v>2.1079460625</v>
      </c>
      <c r="L28" s="208">
        <f t="shared" si="6"/>
        <v>11.545696084354446</v>
      </c>
      <c r="M28" s="219">
        <v>33.727137</v>
      </c>
    </row>
    <row r="29" spans="1:13" s="8" customFormat="1" ht="15">
      <c r="A29" s="193" t="s">
        <v>285</v>
      </c>
      <c r="B29" s="179">
        <v>300</v>
      </c>
      <c r="C29" s="284">
        <f>Volume!J29</f>
        <v>560.65</v>
      </c>
      <c r="D29" s="318">
        <v>77.29</v>
      </c>
      <c r="E29" s="206">
        <f t="shared" si="0"/>
        <v>23187.000000000004</v>
      </c>
      <c r="F29" s="211">
        <f t="shared" si="1"/>
        <v>13.785784357442257</v>
      </c>
      <c r="G29" s="277">
        <f t="shared" si="2"/>
        <v>31596.750000000004</v>
      </c>
      <c r="H29" s="275">
        <v>5</v>
      </c>
      <c r="I29" s="207">
        <f t="shared" si="3"/>
        <v>105.3225</v>
      </c>
      <c r="J29" s="214">
        <f t="shared" si="4"/>
        <v>0.18785784357442256</v>
      </c>
      <c r="K29" s="218">
        <f t="shared" si="5"/>
        <v>3.85269975</v>
      </c>
      <c r="L29" s="208">
        <f t="shared" si="6"/>
        <v>21.102105603695144</v>
      </c>
      <c r="M29" s="219">
        <v>61.643196</v>
      </c>
    </row>
    <row r="30" spans="1:13" s="8" customFormat="1" ht="15">
      <c r="A30" s="193" t="s">
        <v>159</v>
      </c>
      <c r="B30" s="179">
        <v>4500</v>
      </c>
      <c r="C30" s="284">
        <f>Volume!J30</f>
        <v>49.65</v>
      </c>
      <c r="D30" s="318">
        <v>5.36</v>
      </c>
      <c r="E30" s="206">
        <f t="shared" si="0"/>
        <v>24120</v>
      </c>
      <c r="F30" s="211">
        <f t="shared" si="1"/>
        <v>10.795568982880162</v>
      </c>
      <c r="G30" s="277">
        <f t="shared" si="2"/>
        <v>35291.25</v>
      </c>
      <c r="H30" s="275">
        <v>5</v>
      </c>
      <c r="I30" s="207">
        <f t="shared" si="3"/>
        <v>7.8425</v>
      </c>
      <c r="J30" s="214">
        <f t="shared" si="4"/>
        <v>0.15795568982880162</v>
      </c>
      <c r="K30" s="218">
        <f t="shared" si="5"/>
        <v>2.803160125</v>
      </c>
      <c r="L30" s="208">
        <f t="shared" si="6"/>
        <v>15.35354032761501</v>
      </c>
      <c r="M30" s="219">
        <v>44.850562</v>
      </c>
    </row>
    <row r="31" spans="1:13" s="8" customFormat="1" ht="15">
      <c r="A31" s="193" t="s">
        <v>2</v>
      </c>
      <c r="B31" s="179">
        <v>1100</v>
      </c>
      <c r="C31" s="284">
        <f>Volume!J31</f>
        <v>350.55</v>
      </c>
      <c r="D31" s="318">
        <v>44.47</v>
      </c>
      <c r="E31" s="206">
        <f t="shared" si="0"/>
        <v>48917</v>
      </c>
      <c r="F31" s="211">
        <f t="shared" si="1"/>
        <v>12.685779489373841</v>
      </c>
      <c r="G31" s="277">
        <f t="shared" si="2"/>
        <v>68197.25</v>
      </c>
      <c r="H31" s="275">
        <v>5</v>
      </c>
      <c r="I31" s="207">
        <f t="shared" si="3"/>
        <v>61.9975</v>
      </c>
      <c r="J31" s="214">
        <f t="shared" si="4"/>
        <v>0.1768577948937384</v>
      </c>
      <c r="K31" s="218">
        <f t="shared" si="5"/>
        <v>2.023759375</v>
      </c>
      <c r="L31" s="208">
        <f t="shared" si="6"/>
        <v>11.084586606500565</v>
      </c>
      <c r="M31" s="219">
        <v>32.38015</v>
      </c>
    </row>
    <row r="32" spans="1:13" s="8" customFormat="1" ht="15">
      <c r="A32" s="193" t="s">
        <v>391</v>
      </c>
      <c r="B32" s="179">
        <v>2500</v>
      </c>
      <c r="C32" s="284">
        <f>Volume!J32</f>
        <v>128.55</v>
      </c>
      <c r="D32" s="318">
        <v>14.06</v>
      </c>
      <c r="E32" s="206">
        <f t="shared" si="0"/>
        <v>35150</v>
      </c>
      <c r="F32" s="211">
        <f t="shared" si="1"/>
        <v>10.937378451964214</v>
      </c>
      <c r="G32" s="277">
        <f t="shared" si="2"/>
        <v>51218.75</v>
      </c>
      <c r="H32" s="275">
        <v>5</v>
      </c>
      <c r="I32" s="207">
        <f t="shared" si="3"/>
        <v>20.4875</v>
      </c>
      <c r="J32" s="214">
        <f t="shared" si="4"/>
        <v>0.15937378451964215</v>
      </c>
      <c r="K32" s="218">
        <f t="shared" si="5"/>
        <v>1.8096494375</v>
      </c>
      <c r="L32" s="208">
        <f t="shared" si="6"/>
        <v>9.911858180952853</v>
      </c>
      <c r="M32" s="219">
        <v>28.954391</v>
      </c>
    </row>
    <row r="33" spans="1:13" s="8" customFormat="1" ht="15">
      <c r="A33" s="193" t="s">
        <v>78</v>
      </c>
      <c r="B33" s="179">
        <v>1600</v>
      </c>
      <c r="C33" s="284">
        <f>Volume!J33</f>
        <v>221.5</v>
      </c>
      <c r="D33" s="318">
        <v>32.63</v>
      </c>
      <c r="E33" s="206">
        <f t="shared" si="0"/>
        <v>52208.00000000001</v>
      </c>
      <c r="F33" s="211">
        <f t="shared" si="1"/>
        <v>14.731376975169303</v>
      </c>
      <c r="G33" s="277">
        <f t="shared" si="2"/>
        <v>69928</v>
      </c>
      <c r="H33" s="275">
        <v>5</v>
      </c>
      <c r="I33" s="207">
        <f t="shared" si="3"/>
        <v>43.705</v>
      </c>
      <c r="J33" s="214">
        <f t="shared" si="4"/>
        <v>0.19731376975169299</v>
      </c>
      <c r="K33" s="218">
        <f t="shared" si="5"/>
        <v>3.51753775</v>
      </c>
      <c r="L33" s="208">
        <f t="shared" si="6"/>
        <v>19.266347725509675</v>
      </c>
      <c r="M33" s="219">
        <v>56.280604</v>
      </c>
    </row>
    <row r="34" spans="1:13" s="8" customFormat="1" ht="15">
      <c r="A34" s="193" t="s">
        <v>138</v>
      </c>
      <c r="B34" s="179">
        <v>425</v>
      </c>
      <c r="C34" s="284">
        <f>Volume!J34</f>
        <v>584.6</v>
      </c>
      <c r="D34" s="318">
        <v>93</v>
      </c>
      <c r="E34" s="206">
        <f t="shared" si="0"/>
        <v>39525</v>
      </c>
      <c r="F34" s="211">
        <f t="shared" si="1"/>
        <v>15.908313376667808</v>
      </c>
      <c r="G34" s="277">
        <f t="shared" si="2"/>
        <v>51947.75</v>
      </c>
      <c r="H34" s="275">
        <v>5</v>
      </c>
      <c r="I34" s="207">
        <f t="shared" si="3"/>
        <v>122.23</v>
      </c>
      <c r="J34" s="214">
        <f t="shared" si="4"/>
        <v>0.20908313376667806</v>
      </c>
      <c r="K34" s="218">
        <f t="shared" si="5"/>
        <v>3.678509</v>
      </c>
      <c r="L34" s="208">
        <f t="shared" si="6"/>
        <v>20.14802357285771</v>
      </c>
      <c r="M34" s="219">
        <v>58.856144</v>
      </c>
    </row>
    <row r="35" spans="1:13" s="8" customFormat="1" ht="15">
      <c r="A35" s="193" t="s">
        <v>160</v>
      </c>
      <c r="B35" s="179">
        <v>550</v>
      </c>
      <c r="C35" s="284">
        <f>Volume!J35</f>
        <v>360.6</v>
      </c>
      <c r="D35" s="318">
        <v>51.32</v>
      </c>
      <c r="E35" s="206">
        <f t="shared" si="0"/>
        <v>28226</v>
      </c>
      <c r="F35" s="211">
        <f t="shared" si="1"/>
        <v>14.231835829173598</v>
      </c>
      <c r="G35" s="277">
        <f t="shared" si="2"/>
        <v>38142.5</v>
      </c>
      <c r="H35" s="275">
        <v>5</v>
      </c>
      <c r="I35" s="207">
        <f t="shared" si="3"/>
        <v>69.35</v>
      </c>
      <c r="J35" s="214">
        <f t="shared" si="4"/>
        <v>0.19231835829173596</v>
      </c>
      <c r="K35" s="218">
        <f t="shared" si="5"/>
        <v>2.7257803125</v>
      </c>
      <c r="L35" s="208">
        <f t="shared" si="6"/>
        <v>14.92971363959731</v>
      </c>
      <c r="M35" s="219">
        <v>43.612485</v>
      </c>
    </row>
    <row r="36" spans="1:13" s="8" customFormat="1" ht="15">
      <c r="A36" s="193" t="s">
        <v>161</v>
      </c>
      <c r="B36" s="179">
        <v>6900</v>
      </c>
      <c r="C36" s="284">
        <f>Volume!J36</f>
        <v>34.4</v>
      </c>
      <c r="D36" s="318">
        <v>4.04</v>
      </c>
      <c r="E36" s="206">
        <f t="shared" si="0"/>
        <v>27876</v>
      </c>
      <c r="F36" s="211">
        <f t="shared" si="1"/>
        <v>11.74418604651163</v>
      </c>
      <c r="G36" s="277">
        <f t="shared" si="2"/>
        <v>39744</v>
      </c>
      <c r="H36" s="275">
        <v>5</v>
      </c>
      <c r="I36" s="207">
        <f t="shared" si="3"/>
        <v>5.76</v>
      </c>
      <c r="J36" s="214">
        <f t="shared" si="4"/>
        <v>0.16744186046511628</v>
      </c>
      <c r="K36" s="218">
        <f t="shared" si="5"/>
        <v>2.302460875</v>
      </c>
      <c r="L36" s="208">
        <f t="shared" si="6"/>
        <v>12.611097590105826</v>
      </c>
      <c r="M36" s="219">
        <v>36.839374</v>
      </c>
    </row>
    <row r="37" spans="1:13" s="8" customFormat="1" ht="15">
      <c r="A37" s="193" t="s">
        <v>392</v>
      </c>
      <c r="B37" s="179">
        <v>1800</v>
      </c>
      <c r="C37" s="284">
        <f>Volume!J37</f>
        <v>216.35</v>
      </c>
      <c r="D37" s="318">
        <v>23.98</v>
      </c>
      <c r="E37" s="206">
        <f t="shared" si="0"/>
        <v>43164</v>
      </c>
      <c r="F37" s="211">
        <f t="shared" si="1"/>
        <v>11.08389184192281</v>
      </c>
      <c r="G37" s="277">
        <f t="shared" si="2"/>
        <v>62635.5</v>
      </c>
      <c r="H37" s="275">
        <v>5</v>
      </c>
      <c r="I37" s="207">
        <f t="shared" si="3"/>
        <v>34.7975</v>
      </c>
      <c r="J37" s="214">
        <f t="shared" si="4"/>
        <v>0.1608389184192281</v>
      </c>
      <c r="K37" s="218">
        <f t="shared" si="5"/>
        <v>2.734375</v>
      </c>
      <c r="L37" s="208">
        <f t="shared" si="6"/>
        <v>14.976788681781887</v>
      </c>
      <c r="M37" s="219">
        <v>43.75</v>
      </c>
    </row>
    <row r="38" spans="1:13" s="8" customFormat="1" ht="15">
      <c r="A38" s="193" t="s">
        <v>3</v>
      </c>
      <c r="B38" s="179">
        <v>1250</v>
      </c>
      <c r="C38" s="284">
        <f>Volume!J38</f>
        <v>207.9</v>
      </c>
      <c r="D38" s="318">
        <v>40.47</v>
      </c>
      <c r="E38" s="206">
        <f t="shared" si="0"/>
        <v>50587.5</v>
      </c>
      <c r="F38" s="211">
        <f t="shared" si="1"/>
        <v>19.466089466089464</v>
      </c>
      <c r="G38" s="277">
        <f t="shared" si="2"/>
        <v>63581.25</v>
      </c>
      <c r="H38" s="275">
        <v>5</v>
      </c>
      <c r="I38" s="207">
        <f t="shared" si="3"/>
        <v>50.865</v>
      </c>
      <c r="J38" s="214">
        <f t="shared" si="4"/>
        <v>0.24466089466089466</v>
      </c>
      <c r="K38" s="218">
        <f t="shared" si="5"/>
        <v>1.9413674375</v>
      </c>
      <c r="L38" s="208">
        <f t="shared" si="6"/>
        <v>10.633307379247508</v>
      </c>
      <c r="M38" s="219">
        <v>31.061879</v>
      </c>
    </row>
    <row r="39" spans="1:13" s="8" customFormat="1" ht="15">
      <c r="A39" s="193" t="s">
        <v>218</v>
      </c>
      <c r="B39" s="179">
        <v>1050</v>
      </c>
      <c r="C39" s="284">
        <f>Volume!J39</f>
        <v>373.4</v>
      </c>
      <c r="D39" s="318">
        <v>63.61</v>
      </c>
      <c r="E39" s="206">
        <f t="shared" si="0"/>
        <v>66790.5</v>
      </c>
      <c r="F39" s="211">
        <f t="shared" si="1"/>
        <v>17.03535083020889</v>
      </c>
      <c r="G39" s="277">
        <f t="shared" si="2"/>
        <v>86394</v>
      </c>
      <c r="H39" s="275">
        <v>5</v>
      </c>
      <c r="I39" s="207">
        <f t="shared" si="3"/>
        <v>82.28</v>
      </c>
      <c r="J39" s="214">
        <f t="shared" si="4"/>
        <v>0.22035350830208894</v>
      </c>
      <c r="K39" s="218">
        <f t="shared" si="5"/>
        <v>2.2033485625</v>
      </c>
      <c r="L39" s="208">
        <f t="shared" si="6"/>
        <v>12.068237097278313</v>
      </c>
      <c r="M39" s="219">
        <v>35.253577</v>
      </c>
    </row>
    <row r="40" spans="1:13" s="8" customFormat="1" ht="15">
      <c r="A40" s="193" t="s">
        <v>162</v>
      </c>
      <c r="B40" s="179">
        <v>1200</v>
      </c>
      <c r="C40" s="284">
        <f>Volume!J40</f>
        <v>317.85</v>
      </c>
      <c r="D40" s="318">
        <v>50.09</v>
      </c>
      <c r="E40" s="206">
        <f t="shared" si="0"/>
        <v>60108.00000000001</v>
      </c>
      <c r="F40" s="211">
        <f t="shared" si="1"/>
        <v>15.759005820355512</v>
      </c>
      <c r="G40" s="277">
        <f t="shared" si="2"/>
        <v>79179</v>
      </c>
      <c r="H40" s="275">
        <v>5</v>
      </c>
      <c r="I40" s="207">
        <f t="shared" si="3"/>
        <v>65.9825</v>
      </c>
      <c r="J40" s="214">
        <f t="shared" si="4"/>
        <v>0.20759005820355514</v>
      </c>
      <c r="K40" s="218">
        <f t="shared" si="5"/>
        <v>3.3854694375</v>
      </c>
      <c r="L40" s="208">
        <f t="shared" si="6"/>
        <v>18.54297978663076</v>
      </c>
      <c r="M40" s="219">
        <v>54.167511</v>
      </c>
    </row>
    <row r="41" spans="1:13" s="8" customFormat="1" ht="15">
      <c r="A41" s="193" t="s">
        <v>286</v>
      </c>
      <c r="B41" s="179">
        <v>1000</v>
      </c>
      <c r="C41" s="284">
        <f>Volume!J41</f>
        <v>219.75</v>
      </c>
      <c r="D41" s="318">
        <v>26.29</v>
      </c>
      <c r="E41" s="206">
        <f t="shared" si="0"/>
        <v>26290</v>
      </c>
      <c r="F41" s="211">
        <f t="shared" si="1"/>
        <v>11.963594994311718</v>
      </c>
      <c r="G41" s="277">
        <f t="shared" si="2"/>
        <v>37277.5</v>
      </c>
      <c r="H41" s="275">
        <v>5</v>
      </c>
      <c r="I41" s="207">
        <f t="shared" si="3"/>
        <v>37.2775</v>
      </c>
      <c r="J41" s="214">
        <f t="shared" si="4"/>
        <v>0.1696359499431172</v>
      </c>
      <c r="K41" s="218">
        <f t="shared" si="5"/>
        <v>3.8871326875</v>
      </c>
      <c r="L41" s="208">
        <f t="shared" si="6"/>
        <v>21.290702569594295</v>
      </c>
      <c r="M41" s="219">
        <v>62.194123</v>
      </c>
    </row>
    <row r="42" spans="1:13" s="8" customFormat="1" ht="15">
      <c r="A42" s="193" t="s">
        <v>183</v>
      </c>
      <c r="B42" s="179">
        <v>950</v>
      </c>
      <c r="C42" s="284">
        <f>Volume!J42</f>
        <v>305.35</v>
      </c>
      <c r="D42" s="318">
        <v>39.11</v>
      </c>
      <c r="E42" s="206">
        <f t="shared" si="0"/>
        <v>37154.5</v>
      </c>
      <c r="F42" s="211">
        <f t="shared" si="1"/>
        <v>12.808252824627475</v>
      </c>
      <c r="G42" s="277">
        <f t="shared" si="2"/>
        <v>51658.625</v>
      </c>
      <c r="H42" s="275">
        <v>5</v>
      </c>
      <c r="I42" s="207">
        <f t="shared" si="3"/>
        <v>54.3775</v>
      </c>
      <c r="J42" s="214">
        <f t="shared" si="4"/>
        <v>0.17808252824627474</v>
      </c>
      <c r="K42" s="218">
        <f t="shared" si="5"/>
        <v>2.784402875</v>
      </c>
      <c r="L42" s="208">
        <f t="shared" si="6"/>
        <v>15.250802638197374</v>
      </c>
      <c r="M42" s="219">
        <v>44.550446</v>
      </c>
    </row>
    <row r="43" spans="1:13" s="8" customFormat="1" ht="15">
      <c r="A43" s="193" t="s">
        <v>219</v>
      </c>
      <c r="B43" s="179">
        <v>2700</v>
      </c>
      <c r="C43" s="284">
        <f>Volume!J43</f>
        <v>94.25</v>
      </c>
      <c r="D43" s="318">
        <v>10.22</v>
      </c>
      <c r="E43" s="206">
        <f t="shared" si="0"/>
        <v>27594</v>
      </c>
      <c r="F43" s="211">
        <f t="shared" si="1"/>
        <v>10.843501326259949</v>
      </c>
      <c r="G43" s="277">
        <f t="shared" si="2"/>
        <v>40317.75</v>
      </c>
      <c r="H43" s="275">
        <v>5</v>
      </c>
      <c r="I43" s="207">
        <f t="shared" si="3"/>
        <v>14.9325</v>
      </c>
      <c r="J43" s="214">
        <f t="shared" si="4"/>
        <v>0.15843501326259946</v>
      </c>
      <c r="K43" s="218">
        <f t="shared" si="5"/>
        <v>1.75628475</v>
      </c>
      <c r="L43" s="208">
        <f t="shared" si="6"/>
        <v>9.619567749773214</v>
      </c>
      <c r="M43" s="219">
        <v>28.100556</v>
      </c>
    </row>
    <row r="44" spans="1:13" s="8" customFormat="1" ht="15">
      <c r="A44" s="193" t="s">
        <v>163</v>
      </c>
      <c r="B44" s="179">
        <v>62</v>
      </c>
      <c r="C44" s="284">
        <f>Volume!J44</f>
        <v>3770.7</v>
      </c>
      <c r="D44" s="318">
        <v>448.19</v>
      </c>
      <c r="E44" s="206">
        <f t="shared" si="0"/>
        <v>27787.78</v>
      </c>
      <c r="F44" s="211">
        <f t="shared" si="1"/>
        <v>11.886121940223301</v>
      </c>
      <c r="G44" s="277">
        <f t="shared" si="2"/>
        <v>39476.95</v>
      </c>
      <c r="H44" s="275">
        <v>5</v>
      </c>
      <c r="I44" s="207">
        <f t="shared" si="3"/>
        <v>636.7249999999999</v>
      </c>
      <c r="J44" s="214">
        <f t="shared" si="4"/>
        <v>0.168861219402233</v>
      </c>
      <c r="K44" s="218">
        <f t="shared" si="5"/>
        <v>3.5696378125</v>
      </c>
      <c r="L44" s="208">
        <f t="shared" si="6"/>
        <v>19.551711520296465</v>
      </c>
      <c r="M44" s="219">
        <v>57.114205</v>
      </c>
    </row>
    <row r="45" spans="1:13" s="8" customFormat="1" ht="15">
      <c r="A45" s="193" t="s">
        <v>194</v>
      </c>
      <c r="B45" s="179">
        <v>400</v>
      </c>
      <c r="C45" s="284">
        <f>Volume!J45</f>
        <v>691.55</v>
      </c>
      <c r="D45" s="318">
        <v>74.46</v>
      </c>
      <c r="E45" s="206">
        <f t="shared" si="0"/>
        <v>29783.999999999996</v>
      </c>
      <c r="F45" s="211">
        <f t="shared" si="1"/>
        <v>10.767117345094352</v>
      </c>
      <c r="G45" s="277">
        <f t="shared" si="2"/>
        <v>44140.577999999994</v>
      </c>
      <c r="H45" s="275">
        <v>5.19</v>
      </c>
      <c r="I45" s="207">
        <f t="shared" si="3"/>
        <v>110.35144499999998</v>
      </c>
      <c r="J45" s="214">
        <f t="shared" si="4"/>
        <v>0.15957117345094352</v>
      </c>
      <c r="K45" s="218">
        <f t="shared" si="5"/>
        <v>1.9054481875</v>
      </c>
      <c r="L45" s="208">
        <f t="shared" si="6"/>
        <v>10.436569544510833</v>
      </c>
      <c r="M45" s="219">
        <v>30.487171</v>
      </c>
    </row>
    <row r="46" spans="1:13" s="8" customFormat="1" ht="15">
      <c r="A46" s="193" t="s">
        <v>220</v>
      </c>
      <c r="B46" s="179">
        <v>2400</v>
      </c>
      <c r="C46" s="284">
        <f>Volume!J46</f>
        <v>126.05</v>
      </c>
      <c r="D46" s="318">
        <v>17.38</v>
      </c>
      <c r="E46" s="206">
        <f t="shared" si="0"/>
        <v>41712</v>
      </c>
      <c r="F46" s="211">
        <f t="shared" si="1"/>
        <v>13.78817929393098</v>
      </c>
      <c r="G46" s="277">
        <f t="shared" si="2"/>
        <v>56838</v>
      </c>
      <c r="H46" s="275">
        <v>5</v>
      </c>
      <c r="I46" s="207">
        <f t="shared" si="3"/>
        <v>23.6825</v>
      </c>
      <c r="J46" s="214">
        <f t="shared" si="4"/>
        <v>0.18788179293930982</v>
      </c>
      <c r="K46" s="218">
        <f t="shared" si="5"/>
        <v>3.3233994375</v>
      </c>
      <c r="L46" s="208">
        <f t="shared" si="6"/>
        <v>18.203008395187304</v>
      </c>
      <c r="M46" s="219">
        <v>53.174391</v>
      </c>
    </row>
    <row r="47" spans="1:13" s="8" customFormat="1" ht="15">
      <c r="A47" s="193" t="s">
        <v>164</v>
      </c>
      <c r="B47" s="179">
        <v>5650</v>
      </c>
      <c r="C47" s="284">
        <f>Volume!J47</f>
        <v>55.15</v>
      </c>
      <c r="D47" s="318">
        <v>6.27</v>
      </c>
      <c r="E47" s="206">
        <f t="shared" si="0"/>
        <v>35425.5</v>
      </c>
      <c r="F47" s="211">
        <f t="shared" si="1"/>
        <v>11.368993653671804</v>
      </c>
      <c r="G47" s="277">
        <f t="shared" si="2"/>
        <v>51005.375</v>
      </c>
      <c r="H47" s="275">
        <v>5</v>
      </c>
      <c r="I47" s="207">
        <f t="shared" si="3"/>
        <v>9.0275</v>
      </c>
      <c r="J47" s="214">
        <f t="shared" si="4"/>
        <v>0.16368993653671804</v>
      </c>
      <c r="K47" s="218">
        <f t="shared" si="5"/>
        <v>3.87681475</v>
      </c>
      <c r="L47" s="208">
        <f t="shared" si="6"/>
        <v>21.234188898437512</v>
      </c>
      <c r="M47" s="219">
        <v>62.029036</v>
      </c>
    </row>
    <row r="48" spans="1:13" s="8" customFormat="1" ht="15">
      <c r="A48" s="193" t="s">
        <v>165</v>
      </c>
      <c r="B48" s="179">
        <v>1300</v>
      </c>
      <c r="C48" s="284">
        <f>Volume!J48</f>
        <v>256.9</v>
      </c>
      <c r="D48" s="318">
        <v>26.4</v>
      </c>
      <c r="E48" s="206">
        <f t="shared" si="0"/>
        <v>34320</v>
      </c>
      <c r="F48" s="211">
        <f t="shared" si="1"/>
        <v>10.276372129233165</v>
      </c>
      <c r="G48" s="277">
        <f t="shared" si="2"/>
        <v>51018.5</v>
      </c>
      <c r="H48" s="275">
        <v>5</v>
      </c>
      <c r="I48" s="207">
        <f t="shared" si="3"/>
        <v>39.245</v>
      </c>
      <c r="J48" s="214">
        <f t="shared" si="4"/>
        <v>0.15276372129233165</v>
      </c>
      <c r="K48" s="218">
        <f t="shared" si="5"/>
        <v>3.060328625</v>
      </c>
      <c r="L48" s="208">
        <f t="shared" si="6"/>
        <v>16.762110212912685</v>
      </c>
      <c r="M48" s="219">
        <v>48.965258</v>
      </c>
    </row>
    <row r="49" spans="1:13" s="8" customFormat="1" ht="15">
      <c r="A49" s="193" t="s">
        <v>89</v>
      </c>
      <c r="B49" s="179">
        <v>750</v>
      </c>
      <c r="C49" s="284">
        <f>Volume!J49</f>
        <v>281.2</v>
      </c>
      <c r="D49" s="318">
        <v>37.3</v>
      </c>
      <c r="E49" s="206">
        <f t="shared" si="0"/>
        <v>27974.999999999996</v>
      </c>
      <c r="F49" s="211">
        <f t="shared" si="1"/>
        <v>13.264580369843525</v>
      </c>
      <c r="G49" s="277">
        <f t="shared" si="2"/>
        <v>38815.259999999995</v>
      </c>
      <c r="H49" s="275">
        <v>5.14</v>
      </c>
      <c r="I49" s="207">
        <f t="shared" si="3"/>
        <v>51.753679999999996</v>
      </c>
      <c r="J49" s="214">
        <f t="shared" si="4"/>
        <v>0.18404580369843526</v>
      </c>
      <c r="K49" s="218">
        <f t="shared" si="5"/>
        <v>2.8160874375</v>
      </c>
      <c r="L49" s="208">
        <f t="shared" si="6"/>
        <v>15.424346134256695</v>
      </c>
      <c r="M49" s="219">
        <v>45.057399</v>
      </c>
    </row>
    <row r="50" spans="1:13" s="8" customFormat="1" ht="15">
      <c r="A50" s="193" t="s">
        <v>287</v>
      </c>
      <c r="B50" s="179">
        <v>2000</v>
      </c>
      <c r="C50" s="284">
        <f>Volume!J50</f>
        <v>180.25</v>
      </c>
      <c r="D50" s="318">
        <v>19.22</v>
      </c>
      <c r="E50" s="206">
        <f t="shared" si="0"/>
        <v>38440</v>
      </c>
      <c r="F50" s="211">
        <f t="shared" si="1"/>
        <v>10.662968099861303</v>
      </c>
      <c r="G50" s="277">
        <f t="shared" si="2"/>
        <v>56465</v>
      </c>
      <c r="H50" s="275">
        <v>5</v>
      </c>
      <c r="I50" s="207">
        <f t="shared" si="3"/>
        <v>28.2325</v>
      </c>
      <c r="J50" s="214">
        <f t="shared" si="4"/>
        <v>0.15662968099861305</v>
      </c>
      <c r="K50" s="218">
        <f t="shared" si="5"/>
        <v>3.6678045625</v>
      </c>
      <c r="L50" s="208">
        <f t="shared" si="6"/>
        <v>20.08939295401617</v>
      </c>
      <c r="M50" s="219">
        <v>58.684873</v>
      </c>
    </row>
    <row r="51" spans="1:13" s="8" customFormat="1" ht="15">
      <c r="A51" s="193" t="s">
        <v>271</v>
      </c>
      <c r="B51" s="179">
        <v>1200</v>
      </c>
      <c r="C51" s="284">
        <f>Volume!J51</f>
        <v>257</v>
      </c>
      <c r="D51" s="318">
        <v>27.62</v>
      </c>
      <c r="E51" s="206">
        <f t="shared" si="0"/>
        <v>33144</v>
      </c>
      <c r="F51" s="211">
        <f t="shared" si="1"/>
        <v>10.747081712062258</v>
      </c>
      <c r="G51" s="277">
        <f t="shared" si="2"/>
        <v>48564</v>
      </c>
      <c r="H51" s="275">
        <v>5</v>
      </c>
      <c r="I51" s="207">
        <f t="shared" si="3"/>
        <v>40.47</v>
      </c>
      <c r="J51" s="214">
        <f t="shared" si="4"/>
        <v>0.15747081712062255</v>
      </c>
      <c r="K51" s="218">
        <f t="shared" si="5"/>
        <v>3.15631875</v>
      </c>
      <c r="L51" s="208">
        <f t="shared" si="6"/>
        <v>17.28786978051509</v>
      </c>
      <c r="M51" s="219">
        <v>50.5011</v>
      </c>
    </row>
    <row r="52" spans="1:13" s="8" customFormat="1" ht="15">
      <c r="A52" s="193" t="s">
        <v>221</v>
      </c>
      <c r="B52" s="179">
        <v>300</v>
      </c>
      <c r="C52" s="284">
        <f>Volume!J52</f>
        <v>1184.05</v>
      </c>
      <c r="D52" s="318">
        <v>126.16</v>
      </c>
      <c r="E52" s="206">
        <f t="shared" si="0"/>
        <v>37848</v>
      </c>
      <c r="F52" s="211">
        <f t="shared" si="1"/>
        <v>10.654955449516489</v>
      </c>
      <c r="G52" s="277">
        <f t="shared" si="2"/>
        <v>55608.75</v>
      </c>
      <c r="H52" s="275">
        <v>5</v>
      </c>
      <c r="I52" s="207">
        <f t="shared" si="3"/>
        <v>185.3625</v>
      </c>
      <c r="J52" s="214">
        <f t="shared" si="4"/>
        <v>0.15654955449516492</v>
      </c>
      <c r="K52" s="218">
        <f t="shared" si="5"/>
        <v>2.0622700625</v>
      </c>
      <c r="L52" s="208">
        <f t="shared" si="6"/>
        <v>11.295518328988388</v>
      </c>
      <c r="M52" s="219">
        <v>32.996321</v>
      </c>
    </row>
    <row r="53" spans="1:13" s="8" customFormat="1" ht="15">
      <c r="A53" s="193" t="s">
        <v>233</v>
      </c>
      <c r="B53" s="179">
        <v>1000</v>
      </c>
      <c r="C53" s="284">
        <f>Volume!J53</f>
        <v>436.7</v>
      </c>
      <c r="D53" s="318">
        <v>65.85</v>
      </c>
      <c r="E53" s="206">
        <f t="shared" si="0"/>
        <v>65850</v>
      </c>
      <c r="F53" s="211">
        <f t="shared" si="1"/>
        <v>15.079001602931072</v>
      </c>
      <c r="G53" s="277">
        <f t="shared" si="2"/>
        <v>87685</v>
      </c>
      <c r="H53" s="275">
        <v>5</v>
      </c>
      <c r="I53" s="207">
        <f t="shared" si="3"/>
        <v>87.685</v>
      </c>
      <c r="J53" s="214">
        <f t="shared" si="4"/>
        <v>0.20079001602931076</v>
      </c>
      <c r="K53" s="218">
        <f t="shared" si="5"/>
        <v>3.8332605</v>
      </c>
      <c r="L53" s="208">
        <f t="shared" si="6"/>
        <v>20.99563244643532</v>
      </c>
      <c r="M53" s="219">
        <v>61.332168</v>
      </c>
    </row>
    <row r="54" spans="1:13" s="8" customFormat="1" ht="15">
      <c r="A54" s="193" t="s">
        <v>166</v>
      </c>
      <c r="B54" s="179">
        <v>2950</v>
      </c>
      <c r="C54" s="284">
        <f>Volume!J54</f>
        <v>102.25</v>
      </c>
      <c r="D54" s="318">
        <v>11.03</v>
      </c>
      <c r="E54" s="206">
        <f t="shared" si="0"/>
        <v>32538.499999999996</v>
      </c>
      <c r="F54" s="211">
        <f t="shared" si="1"/>
        <v>10.787286063569681</v>
      </c>
      <c r="G54" s="277">
        <f t="shared" si="2"/>
        <v>47620.375</v>
      </c>
      <c r="H54" s="275">
        <v>5</v>
      </c>
      <c r="I54" s="207">
        <f t="shared" si="3"/>
        <v>16.1425</v>
      </c>
      <c r="J54" s="214">
        <f t="shared" si="4"/>
        <v>0.1578728606356968</v>
      </c>
      <c r="K54" s="218">
        <f t="shared" si="5"/>
        <v>2.3028273125</v>
      </c>
      <c r="L54" s="208">
        <f t="shared" si="6"/>
        <v>12.613104650952483</v>
      </c>
      <c r="M54" s="219">
        <v>36.845237</v>
      </c>
    </row>
    <row r="55" spans="1:13" s="8" customFormat="1" ht="15">
      <c r="A55" s="193" t="s">
        <v>222</v>
      </c>
      <c r="B55" s="179">
        <v>88</v>
      </c>
      <c r="C55" s="284">
        <f>Volume!J55</f>
        <v>2486.75</v>
      </c>
      <c r="D55" s="318">
        <v>267.8</v>
      </c>
      <c r="E55" s="206">
        <f t="shared" si="0"/>
        <v>23566.4</v>
      </c>
      <c r="F55" s="211">
        <f t="shared" si="1"/>
        <v>10.769076103347745</v>
      </c>
      <c r="G55" s="277">
        <f t="shared" si="2"/>
        <v>34508.100000000006</v>
      </c>
      <c r="H55" s="275">
        <v>5</v>
      </c>
      <c r="I55" s="207">
        <f t="shared" si="3"/>
        <v>392.13750000000005</v>
      </c>
      <c r="J55" s="214">
        <f t="shared" si="4"/>
        <v>0.15769076103347746</v>
      </c>
      <c r="K55" s="218">
        <f t="shared" si="5"/>
        <v>2.0373401875</v>
      </c>
      <c r="L55" s="208">
        <f t="shared" si="6"/>
        <v>11.158971780055547</v>
      </c>
      <c r="M55" s="219">
        <v>32.597443</v>
      </c>
    </row>
    <row r="56" spans="1:13" s="8" customFormat="1" ht="15">
      <c r="A56" s="193" t="s">
        <v>288</v>
      </c>
      <c r="B56" s="179">
        <v>1500</v>
      </c>
      <c r="C56" s="284">
        <f>Volume!J56</f>
        <v>178.2</v>
      </c>
      <c r="D56" s="318">
        <v>29.18</v>
      </c>
      <c r="E56" s="206">
        <f t="shared" si="0"/>
        <v>43770</v>
      </c>
      <c r="F56" s="211">
        <f t="shared" si="1"/>
        <v>16.374859708193043</v>
      </c>
      <c r="G56" s="277">
        <f t="shared" si="2"/>
        <v>57135</v>
      </c>
      <c r="H56" s="275">
        <v>5</v>
      </c>
      <c r="I56" s="207">
        <f t="shared" si="3"/>
        <v>38.09</v>
      </c>
      <c r="J56" s="214">
        <f t="shared" si="4"/>
        <v>0.21374859708193045</v>
      </c>
      <c r="K56" s="218">
        <f t="shared" si="5"/>
        <v>3.58289025</v>
      </c>
      <c r="L56" s="208">
        <f t="shared" si="6"/>
        <v>19.62429810990324</v>
      </c>
      <c r="M56" s="219">
        <v>57.326244</v>
      </c>
    </row>
    <row r="57" spans="1:13" s="8" customFormat="1" ht="15">
      <c r="A57" s="193" t="s">
        <v>289</v>
      </c>
      <c r="B57" s="179">
        <v>1400</v>
      </c>
      <c r="C57" s="284">
        <f>Volume!J57</f>
        <v>139.45</v>
      </c>
      <c r="D57" s="318">
        <v>22.42</v>
      </c>
      <c r="E57" s="206">
        <f t="shared" si="0"/>
        <v>31388.000000000004</v>
      </c>
      <c r="F57" s="211">
        <f t="shared" si="1"/>
        <v>16.07744711366081</v>
      </c>
      <c r="G57" s="277">
        <f t="shared" si="2"/>
        <v>41149.5</v>
      </c>
      <c r="H57" s="275">
        <v>5</v>
      </c>
      <c r="I57" s="207">
        <f t="shared" si="3"/>
        <v>29.3925</v>
      </c>
      <c r="J57" s="214">
        <f t="shared" si="4"/>
        <v>0.2107744711366081</v>
      </c>
      <c r="K57" s="218">
        <f t="shared" si="5"/>
        <v>2.8057205</v>
      </c>
      <c r="L57" s="208">
        <f t="shared" si="6"/>
        <v>15.367564079046735</v>
      </c>
      <c r="M57" s="219">
        <v>44.891528</v>
      </c>
    </row>
    <row r="58" spans="1:13" s="8" customFormat="1" ht="15">
      <c r="A58" s="193" t="s">
        <v>195</v>
      </c>
      <c r="B58" s="179">
        <v>2062</v>
      </c>
      <c r="C58" s="284">
        <f>Volume!J58</f>
        <v>121.15</v>
      </c>
      <c r="D58" s="318">
        <v>13.05</v>
      </c>
      <c r="E58" s="206">
        <f t="shared" si="0"/>
        <v>26909.100000000002</v>
      </c>
      <c r="F58" s="211">
        <f t="shared" si="1"/>
        <v>10.771770532397854</v>
      </c>
      <c r="G58" s="277">
        <f t="shared" si="2"/>
        <v>39399.66500000001</v>
      </c>
      <c r="H58" s="275">
        <v>5</v>
      </c>
      <c r="I58" s="207">
        <f t="shared" si="3"/>
        <v>19.107500000000005</v>
      </c>
      <c r="J58" s="214">
        <f t="shared" si="4"/>
        <v>0.15771770532397858</v>
      </c>
      <c r="K58" s="218">
        <f t="shared" si="5"/>
        <v>2.3555141875</v>
      </c>
      <c r="L58" s="208">
        <f t="shared" si="6"/>
        <v>12.901682550172033</v>
      </c>
      <c r="M58" s="219">
        <v>37.688227</v>
      </c>
    </row>
    <row r="59" spans="1:13" s="8" customFormat="1" ht="15">
      <c r="A59" s="193" t="s">
        <v>290</v>
      </c>
      <c r="B59" s="179">
        <v>1400</v>
      </c>
      <c r="C59" s="284">
        <f>Volume!J59</f>
        <v>95.2</v>
      </c>
      <c r="D59" s="318">
        <v>16.05</v>
      </c>
      <c r="E59" s="206">
        <f t="shared" si="0"/>
        <v>22470</v>
      </c>
      <c r="F59" s="211">
        <f t="shared" si="1"/>
        <v>16.85924369747899</v>
      </c>
      <c r="G59" s="277">
        <f t="shared" si="2"/>
        <v>29134</v>
      </c>
      <c r="H59" s="275">
        <v>5</v>
      </c>
      <c r="I59" s="207">
        <f t="shared" si="3"/>
        <v>20.81</v>
      </c>
      <c r="J59" s="214">
        <f t="shared" si="4"/>
        <v>0.2185924369747899</v>
      </c>
      <c r="K59" s="218">
        <f t="shared" si="5"/>
        <v>3.7203594375</v>
      </c>
      <c r="L59" s="208">
        <f t="shared" si="6"/>
        <v>20.37724785945981</v>
      </c>
      <c r="M59" s="219">
        <v>59.525751</v>
      </c>
    </row>
    <row r="60" spans="1:13" s="8" customFormat="1" ht="15">
      <c r="A60" s="193" t="s">
        <v>197</v>
      </c>
      <c r="B60" s="179">
        <v>650</v>
      </c>
      <c r="C60" s="284">
        <f>Volume!J60</f>
        <v>326.65</v>
      </c>
      <c r="D60" s="318">
        <v>45.27</v>
      </c>
      <c r="E60" s="206">
        <f t="shared" si="0"/>
        <v>29425.500000000004</v>
      </c>
      <c r="F60" s="211">
        <f t="shared" si="1"/>
        <v>13.858870350528091</v>
      </c>
      <c r="G60" s="277">
        <f t="shared" si="2"/>
        <v>40041.625</v>
      </c>
      <c r="H60" s="275">
        <v>5</v>
      </c>
      <c r="I60" s="207">
        <f t="shared" si="3"/>
        <v>61.6025</v>
      </c>
      <c r="J60" s="214">
        <f t="shared" si="4"/>
        <v>0.1885887035052809</v>
      </c>
      <c r="K60" s="218">
        <f t="shared" si="5"/>
        <v>2.3277544375</v>
      </c>
      <c r="L60" s="208">
        <f t="shared" si="6"/>
        <v>12.749636137514994</v>
      </c>
      <c r="M60" s="219">
        <v>37.244071</v>
      </c>
    </row>
    <row r="61" spans="1:13" s="8" customFormat="1" ht="15">
      <c r="A61" s="193" t="s">
        <v>4</v>
      </c>
      <c r="B61" s="179">
        <v>150</v>
      </c>
      <c r="C61" s="284">
        <f>Volume!J61</f>
        <v>1591.75</v>
      </c>
      <c r="D61" s="318">
        <v>188.89</v>
      </c>
      <c r="E61" s="206">
        <f t="shared" si="0"/>
        <v>28333.499999999996</v>
      </c>
      <c r="F61" s="211">
        <f t="shared" si="1"/>
        <v>11.866813255850477</v>
      </c>
      <c r="G61" s="277">
        <f t="shared" si="2"/>
        <v>40271.625</v>
      </c>
      <c r="H61" s="275">
        <v>5</v>
      </c>
      <c r="I61" s="207">
        <f t="shared" si="3"/>
        <v>268.4775</v>
      </c>
      <c r="J61" s="214">
        <f t="shared" si="4"/>
        <v>0.1686681325585048</v>
      </c>
      <c r="K61" s="218">
        <f t="shared" si="5"/>
        <v>1.7617470625</v>
      </c>
      <c r="L61" s="208">
        <f t="shared" si="6"/>
        <v>9.649486067497138</v>
      </c>
      <c r="M61" s="219">
        <v>28.187953</v>
      </c>
    </row>
    <row r="62" spans="1:13" s="8" customFormat="1" ht="15">
      <c r="A62" s="193" t="s">
        <v>79</v>
      </c>
      <c r="B62" s="179">
        <v>200</v>
      </c>
      <c r="C62" s="284">
        <f>Volume!J62</f>
        <v>994.7</v>
      </c>
      <c r="D62" s="318">
        <v>106.83</v>
      </c>
      <c r="E62" s="206">
        <f t="shared" si="0"/>
        <v>21366</v>
      </c>
      <c r="F62" s="211">
        <f t="shared" si="1"/>
        <v>10.739921584397305</v>
      </c>
      <c r="G62" s="277">
        <f t="shared" si="2"/>
        <v>31313</v>
      </c>
      <c r="H62" s="275">
        <v>5</v>
      </c>
      <c r="I62" s="207">
        <f t="shared" si="3"/>
        <v>156.565</v>
      </c>
      <c r="J62" s="214">
        <f t="shared" si="4"/>
        <v>0.15739921584397304</v>
      </c>
      <c r="K62" s="218">
        <f t="shared" si="5"/>
        <v>2.22627875</v>
      </c>
      <c r="L62" s="208">
        <f t="shared" si="6"/>
        <v>12.193830906694044</v>
      </c>
      <c r="M62" s="219">
        <v>35.62046</v>
      </c>
    </row>
    <row r="63" spans="1:13" s="8" customFormat="1" ht="15">
      <c r="A63" s="193" t="s">
        <v>196</v>
      </c>
      <c r="B63" s="179">
        <v>400</v>
      </c>
      <c r="C63" s="284">
        <f>Volume!J63</f>
        <v>700.15</v>
      </c>
      <c r="D63" s="318">
        <v>78.68</v>
      </c>
      <c r="E63" s="206">
        <f t="shared" si="0"/>
        <v>31472.000000000004</v>
      </c>
      <c r="F63" s="211">
        <f t="shared" si="1"/>
        <v>11.237591944583306</v>
      </c>
      <c r="G63" s="277">
        <f t="shared" si="2"/>
        <v>45475</v>
      </c>
      <c r="H63" s="275">
        <v>5</v>
      </c>
      <c r="I63" s="207">
        <f t="shared" si="3"/>
        <v>113.6875</v>
      </c>
      <c r="J63" s="214">
        <f t="shared" si="4"/>
        <v>0.16237591944583304</v>
      </c>
      <c r="K63" s="218">
        <f t="shared" si="5"/>
        <v>2.1254700625</v>
      </c>
      <c r="L63" s="208">
        <f t="shared" si="6"/>
        <v>11.641678985331652</v>
      </c>
      <c r="M63" s="219">
        <v>34.007521</v>
      </c>
    </row>
    <row r="64" spans="1:13" s="8" customFormat="1" ht="15">
      <c r="A64" s="193" t="s">
        <v>5</v>
      </c>
      <c r="B64" s="179">
        <v>1595</v>
      </c>
      <c r="C64" s="284">
        <f>Volume!J64</f>
        <v>144.75</v>
      </c>
      <c r="D64" s="318">
        <v>15.68</v>
      </c>
      <c r="E64" s="206">
        <f t="shared" si="0"/>
        <v>25009.6</v>
      </c>
      <c r="F64" s="211">
        <f t="shared" si="1"/>
        <v>10.832469775474957</v>
      </c>
      <c r="G64" s="277">
        <f t="shared" si="2"/>
        <v>36553.4125</v>
      </c>
      <c r="H64" s="275">
        <v>5</v>
      </c>
      <c r="I64" s="207">
        <f t="shared" si="3"/>
        <v>22.9175</v>
      </c>
      <c r="J64" s="214">
        <f t="shared" si="4"/>
        <v>0.15832469775474958</v>
      </c>
      <c r="K64" s="218">
        <f t="shared" si="5"/>
        <v>2.23026625</v>
      </c>
      <c r="L64" s="208">
        <f t="shared" si="6"/>
        <v>12.215671343674563</v>
      </c>
      <c r="M64" s="219">
        <v>35.68426</v>
      </c>
    </row>
    <row r="65" spans="1:13" s="8" customFormat="1" ht="15">
      <c r="A65" s="193" t="s">
        <v>198</v>
      </c>
      <c r="B65" s="179">
        <v>1000</v>
      </c>
      <c r="C65" s="284">
        <f>Volume!J65</f>
        <v>191.1</v>
      </c>
      <c r="D65" s="318">
        <v>21.75</v>
      </c>
      <c r="E65" s="206">
        <f t="shared" si="0"/>
        <v>21750</v>
      </c>
      <c r="F65" s="211">
        <f t="shared" si="1"/>
        <v>11.381475667189953</v>
      </c>
      <c r="G65" s="277">
        <f t="shared" si="2"/>
        <v>31305</v>
      </c>
      <c r="H65" s="275">
        <v>5</v>
      </c>
      <c r="I65" s="207">
        <f t="shared" si="3"/>
        <v>31.305</v>
      </c>
      <c r="J65" s="214">
        <f t="shared" si="4"/>
        <v>0.16381475667189954</v>
      </c>
      <c r="K65" s="218">
        <f t="shared" si="5"/>
        <v>1.8298765</v>
      </c>
      <c r="L65" s="208">
        <f t="shared" si="6"/>
        <v>10.02264636498602</v>
      </c>
      <c r="M65" s="219">
        <v>29.278024</v>
      </c>
    </row>
    <row r="66" spans="1:13" s="8" customFormat="1" ht="15">
      <c r="A66" s="193" t="s">
        <v>199</v>
      </c>
      <c r="B66" s="179">
        <v>1300</v>
      </c>
      <c r="C66" s="284">
        <f>Volume!J66</f>
        <v>286.1</v>
      </c>
      <c r="D66" s="318">
        <v>33.07</v>
      </c>
      <c r="E66" s="206">
        <f t="shared" si="0"/>
        <v>42991</v>
      </c>
      <c r="F66" s="211">
        <f t="shared" si="1"/>
        <v>11.558895491087032</v>
      </c>
      <c r="G66" s="277">
        <f t="shared" si="2"/>
        <v>61587.5</v>
      </c>
      <c r="H66" s="275">
        <v>5</v>
      </c>
      <c r="I66" s="207">
        <f t="shared" si="3"/>
        <v>47.375</v>
      </c>
      <c r="J66" s="214">
        <f t="shared" si="4"/>
        <v>0.1655889549108703</v>
      </c>
      <c r="K66" s="218">
        <f t="shared" si="5"/>
        <v>2.786359875</v>
      </c>
      <c r="L66" s="208">
        <f t="shared" si="6"/>
        <v>15.26152156864775</v>
      </c>
      <c r="M66" s="219">
        <v>44.581758</v>
      </c>
    </row>
    <row r="67" spans="1:13" s="8" customFormat="1" ht="15">
      <c r="A67" s="193" t="s">
        <v>405</v>
      </c>
      <c r="B67" s="179">
        <v>250</v>
      </c>
      <c r="C67" s="284">
        <f>Volume!J67</f>
        <v>598.95</v>
      </c>
      <c r="D67" s="318">
        <v>136.68</v>
      </c>
      <c r="E67" s="206">
        <f aca="true" t="shared" si="7" ref="E67:E130">D67*B67</f>
        <v>34170</v>
      </c>
      <c r="F67" s="211">
        <f aca="true" t="shared" si="8" ref="F67:F130">D67/C67*100</f>
        <v>22.81993488605059</v>
      </c>
      <c r="G67" s="277">
        <f aca="true" t="shared" si="9" ref="G67:G130">(B67*C67)*H67%+E67</f>
        <v>34170</v>
      </c>
      <c r="H67" s="275"/>
      <c r="I67" s="207">
        <f aca="true" t="shared" si="10" ref="I67:I130">G67/B67</f>
        <v>136.68</v>
      </c>
      <c r="J67" s="214">
        <f aca="true" t="shared" si="11" ref="J67:J130">I67/C67</f>
        <v>0.22819934886050589</v>
      </c>
      <c r="K67" s="218">
        <f aca="true" t="shared" si="12" ref="K67:K130">M67/16</f>
        <v>3.968125</v>
      </c>
      <c r="L67" s="208">
        <f t="shared" si="6"/>
        <v>21.734315735001875</v>
      </c>
      <c r="M67" s="219">
        <v>63.49</v>
      </c>
    </row>
    <row r="68" spans="1:13" s="8" customFormat="1" ht="15">
      <c r="A68" s="193" t="s">
        <v>43</v>
      </c>
      <c r="B68" s="179">
        <v>150</v>
      </c>
      <c r="C68" s="284">
        <f>Volume!J68</f>
        <v>2333.7</v>
      </c>
      <c r="D68" s="318">
        <v>260.22</v>
      </c>
      <c r="E68" s="206">
        <f t="shared" si="7"/>
        <v>39033.00000000001</v>
      </c>
      <c r="F68" s="211">
        <f t="shared" si="8"/>
        <v>11.150533487594808</v>
      </c>
      <c r="G68" s="277">
        <f t="shared" si="9"/>
        <v>56535.75000000001</v>
      </c>
      <c r="H68" s="275">
        <v>5</v>
      </c>
      <c r="I68" s="207">
        <f t="shared" si="10"/>
        <v>376.90500000000003</v>
      </c>
      <c r="J68" s="214">
        <f t="shared" si="11"/>
        <v>0.1615053348759481</v>
      </c>
      <c r="K68" s="218">
        <f t="shared" si="12"/>
        <v>4.464366125</v>
      </c>
      <c r="L68" s="208">
        <f t="shared" si="6"/>
        <v>24.45234031624428</v>
      </c>
      <c r="M68" s="219">
        <v>71.429858</v>
      </c>
    </row>
    <row r="69" spans="1:13" s="8" customFormat="1" ht="15">
      <c r="A69" s="193" t="s">
        <v>200</v>
      </c>
      <c r="B69" s="179">
        <v>350</v>
      </c>
      <c r="C69" s="284">
        <f>Volume!J69</f>
        <v>849.35</v>
      </c>
      <c r="D69" s="318">
        <v>107.15</v>
      </c>
      <c r="E69" s="206">
        <f t="shared" si="7"/>
        <v>37502.5</v>
      </c>
      <c r="F69" s="211">
        <f t="shared" si="8"/>
        <v>12.615529522576088</v>
      </c>
      <c r="G69" s="277">
        <f t="shared" si="9"/>
        <v>52366.125</v>
      </c>
      <c r="H69" s="275">
        <v>5</v>
      </c>
      <c r="I69" s="207">
        <f t="shared" si="10"/>
        <v>149.6175</v>
      </c>
      <c r="J69" s="214">
        <f t="shared" si="11"/>
        <v>0.17615529522576087</v>
      </c>
      <c r="K69" s="218">
        <f t="shared" si="12"/>
        <v>2.2001055625</v>
      </c>
      <c r="L69" s="208">
        <f aca="true" t="shared" si="13" ref="L69:L132">K69*SQRT(30)</f>
        <v>12.050474454738422</v>
      </c>
      <c r="M69" s="219">
        <v>35.201689</v>
      </c>
    </row>
    <row r="70" spans="1:13" s="8" customFormat="1" ht="15">
      <c r="A70" s="193" t="s">
        <v>141</v>
      </c>
      <c r="B70" s="179">
        <v>2400</v>
      </c>
      <c r="C70" s="284">
        <f>Volume!J70</f>
        <v>92.15</v>
      </c>
      <c r="D70" s="318">
        <v>13.84</v>
      </c>
      <c r="E70" s="206">
        <f t="shared" si="7"/>
        <v>33216</v>
      </c>
      <c r="F70" s="211">
        <f t="shared" si="8"/>
        <v>15.018990775908843</v>
      </c>
      <c r="G70" s="277">
        <f t="shared" si="9"/>
        <v>44340.348</v>
      </c>
      <c r="H70" s="275">
        <v>5.03</v>
      </c>
      <c r="I70" s="207">
        <f t="shared" si="10"/>
        <v>18.475144999999998</v>
      </c>
      <c r="J70" s="214">
        <f t="shared" si="11"/>
        <v>0.2004899077590884</v>
      </c>
      <c r="K70" s="218">
        <f t="shared" si="12"/>
        <v>2.9210525625</v>
      </c>
      <c r="L70" s="208">
        <f t="shared" si="13"/>
        <v>15.999263801395191</v>
      </c>
      <c r="M70" s="219">
        <v>46.736841</v>
      </c>
    </row>
    <row r="71" spans="1:13" s="8" customFormat="1" ht="15">
      <c r="A71" s="193" t="s">
        <v>398</v>
      </c>
      <c r="B71" s="179">
        <v>2700</v>
      </c>
      <c r="C71" s="284">
        <f>Volume!J71</f>
        <v>113.55</v>
      </c>
      <c r="D71" s="318">
        <v>14.76</v>
      </c>
      <c r="E71" s="206">
        <f t="shared" si="7"/>
        <v>39852</v>
      </c>
      <c r="F71" s="211">
        <f t="shared" si="8"/>
        <v>12.998678996036988</v>
      </c>
      <c r="G71" s="277">
        <f t="shared" si="9"/>
        <v>55181.25</v>
      </c>
      <c r="H71" s="275">
        <v>5</v>
      </c>
      <c r="I71" s="207">
        <f t="shared" si="10"/>
        <v>20.4375</v>
      </c>
      <c r="J71" s="214">
        <f t="shared" si="11"/>
        <v>0.17998678996036988</v>
      </c>
      <c r="K71" s="218">
        <f t="shared" si="12"/>
        <v>2.395625</v>
      </c>
      <c r="L71" s="208">
        <f t="shared" si="13"/>
        <v>13.121378518233135</v>
      </c>
      <c r="M71" s="219">
        <v>38.33</v>
      </c>
    </row>
    <row r="72" spans="1:13" s="8" customFormat="1" ht="15">
      <c r="A72" s="193" t="s">
        <v>184</v>
      </c>
      <c r="B72" s="179">
        <v>2950</v>
      </c>
      <c r="C72" s="284">
        <f>Volume!J72</f>
        <v>101.25</v>
      </c>
      <c r="D72" s="318">
        <v>14.95</v>
      </c>
      <c r="E72" s="206">
        <f t="shared" si="7"/>
        <v>44102.5</v>
      </c>
      <c r="F72" s="211">
        <f t="shared" si="8"/>
        <v>14.765432098765432</v>
      </c>
      <c r="G72" s="277">
        <f t="shared" si="9"/>
        <v>59036.875</v>
      </c>
      <c r="H72" s="275">
        <v>5</v>
      </c>
      <c r="I72" s="207">
        <f t="shared" si="10"/>
        <v>20.0125</v>
      </c>
      <c r="J72" s="214">
        <f t="shared" si="11"/>
        <v>0.19765432098765431</v>
      </c>
      <c r="K72" s="218">
        <f t="shared" si="12"/>
        <v>2.7331500625</v>
      </c>
      <c r="L72" s="208">
        <f t="shared" si="13"/>
        <v>14.970079422779046</v>
      </c>
      <c r="M72" s="219">
        <v>43.730401</v>
      </c>
    </row>
    <row r="73" spans="1:13" s="8" customFormat="1" ht="15">
      <c r="A73" s="193" t="s">
        <v>175</v>
      </c>
      <c r="B73" s="179">
        <v>7875</v>
      </c>
      <c r="C73" s="284">
        <f>Volume!J73</f>
        <v>48.1</v>
      </c>
      <c r="D73" s="318">
        <v>10.79</v>
      </c>
      <c r="E73" s="206">
        <f t="shared" si="7"/>
        <v>84971.25</v>
      </c>
      <c r="F73" s="211">
        <f t="shared" si="8"/>
        <v>22.43243243243243</v>
      </c>
      <c r="G73" s="277">
        <f t="shared" si="9"/>
        <v>103910.625</v>
      </c>
      <c r="H73" s="275">
        <v>5</v>
      </c>
      <c r="I73" s="207">
        <f t="shared" si="10"/>
        <v>13.195</v>
      </c>
      <c r="J73" s="214">
        <f t="shared" si="11"/>
        <v>0.2743243243243243</v>
      </c>
      <c r="K73" s="218">
        <f t="shared" si="12"/>
        <v>5.377921625</v>
      </c>
      <c r="L73" s="208">
        <f t="shared" si="13"/>
        <v>29.456089865073388</v>
      </c>
      <c r="M73" s="219">
        <v>86.046746</v>
      </c>
    </row>
    <row r="74" spans="1:13" s="8" customFormat="1" ht="15">
      <c r="A74" s="193" t="s">
        <v>142</v>
      </c>
      <c r="B74" s="179">
        <v>1750</v>
      </c>
      <c r="C74" s="284">
        <f>Volume!J74</f>
        <v>136.15</v>
      </c>
      <c r="D74" s="318">
        <v>14.97</v>
      </c>
      <c r="E74" s="206">
        <f t="shared" si="7"/>
        <v>26197.5</v>
      </c>
      <c r="F74" s="211">
        <f t="shared" si="8"/>
        <v>10.99522585383768</v>
      </c>
      <c r="G74" s="277">
        <f t="shared" si="9"/>
        <v>38110.625</v>
      </c>
      <c r="H74" s="275">
        <v>5</v>
      </c>
      <c r="I74" s="207">
        <f t="shared" si="10"/>
        <v>21.7775</v>
      </c>
      <c r="J74" s="214">
        <f t="shared" si="11"/>
        <v>0.15995225853837677</v>
      </c>
      <c r="K74" s="218">
        <f t="shared" si="12"/>
        <v>2.415574125</v>
      </c>
      <c r="L74" s="208">
        <f t="shared" si="13"/>
        <v>13.230644375883038</v>
      </c>
      <c r="M74" s="219">
        <v>38.649186</v>
      </c>
    </row>
    <row r="75" spans="1:13" s="8" customFormat="1" ht="15">
      <c r="A75" s="193" t="s">
        <v>176</v>
      </c>
      <c r="B75" s="179">
        <v>1450</v>
      </c>
      <c r="C75" s="284">
        <f>Volume!J75</f>
        <v>184.9</v>
      </c>
      <c r="D75" s="318">
        <v>26.17</v>
      </c>
      <c r="E75" s="206">
        <f t="shared" si="7"/>
        <v>37946.5</v>
      </c>
      <c r="F75" s="211">
        <f t="shared" si="8"/>
        <v>14.153596538669552</v>
      </c>
      <c r="G75" s="277">
        <f t="shared" si="9"/>
        <v>52343.7385</v>
      </c>
      <c r="H75" s="275">
        <v>5.37</v>
      </c>
      <c r="I75" s="207">
        <f t="shared" si="10"/>
        <v>36.09913</v>
      </c>
      <c r="J75" s="214">
        <f t="shared" si="11"/>
        <v>0.19523596538669552</v>
      </c>
      <c r="K75" s="218">
        <f t="shared" si="12"/>
        <v>3.5445255625</v>
      </c>
      <c r="L75" s="208">
        <f t="shared" si="13"/>
        <v>19.414166062349377</v>
      </c>
      <c r="M75" s="219">
        <v>56.712409</v>
      </c>
    </row>
    <row r="76" spans="1:13" s="8" customFormat="1" ht="15">
      <c r="A76" s="193" t="s">
        <v>397</v>
      </c>
      <c r="B76" s="179">
        <v>2200</v>
      </c>
      <c r="C76" s="284">
        <f>Volume!J76</f>
        <v>126.1</v>
      </c>
      <c r="D76" s="318">
        <v>23.91</v>
      </c>
      <c r="E76" s="206">
        <f t="shared" si="7"/>
        <v>52602</v>
      </c>
      <c r="F76" s="211">
        <f t="shared" si="8"/>
        <v>18.961141950832676</v>
      </c>
      <c r="G76" s="277">
        <f t="shared" si="9"/>
        <v>66473</v>
      </c>
      <c r="H76" s="275">
        <v>5</v>
      </c>
      <c r="I76" s="207">
        <f t="shared" si="10"/>
        <v>30.215</v>
      </c>
      <c r="J76" s="214">
        <f t="shared" si="11"/>
        <v>0.23961141950832673</v>
      </c>
      <c r="K76" s="218">
        <f t="shared" si="12"/>
        <v>3.386875</v>
      </c>
      <c r="L76" s="208">
        <f t="shared" si="13"/>
        <v>18.550678369503093</v>
      </c>
      <c r="M76" s="219">
        <v>54.19</v>
      </c>
    </row>
    <row r="77" spans="1:13" s="8" customFormat="1" ht="15">
      <c r="A77" s="193" t="s">
        <v>167</v>
      </c>
      <c r="B77" s="179">
        <v>3850</v>
      </c>
      <c r="C77" s="284">
        <f>Volume!J77</f>
        <v>45.9</v>
      </c>
      <c r="D77" s="318">
        <v>7.67</v>
      </c>
      <c r="E77" s="206">
        <f t="shared" si="7"/>
        <v>29529.5</v>
      </c>
      <c r="F77" s="211">
        <f t="shared" si="8"/>
        <v>16.710239651416124</v>
      </c>
      <c r="G77" s="277">
        <f t="shared" si="9"/>
        <v>38365.25</v>
      </c>
      <c r="H77" s="275">
        <v>5</v>
      </c>
      <c r="I77" s="207">
        <f t="shared" si="10"/>
        <v>9.965</v>
      </c>
      <c r="J77" s="214">
        <f t="shared" si="11"/>
        <v>0.21710239651416122</v>
      </c>
      <c r="K77" s="218">
        <f t="shared" si="12"/>
        <v>5.949306125</v>
      </c>
      <c r="L77" s="208">
        <f t="shared" si="13"/>
        <v>32.58569166166149</v>
      </c>
      <c r="M77" s="219">
        <v>95.188898</v>
      </c>
    </row>
    <row r="78" spans="1:13" s="8" customFormat="1" ht="15">
      <c r="A78" s="193" t="s">
        <v>201</v>
      </c>
      <c r="B78" s="179">
        <v>100</v>
      </c>
      <c r="C78" s="284">
        <f>Volume!J78</f>
        <v>1980.6</v>
      </c>
      <c r="D78" s="318">
        <v>215.69</v>
      </c>
      <c r="E78" s="206">
        <f t="shared" si="7"/>
        <v>21569</v>
      </c>
      <c r="F78" s="211">
        <f t="shared" si="8"/>
        <v>10.890134302736545</v>
      </c>
      <c r="G78" s="277">
        <f t="shared" si="9"/>
        <v>31472</v>
      </c>
      <c r="H78" s="275">
        <v>5</v>
      </c>
      <c r="I78" s="207">
        <f t="shared" si="10"/>
        <v>314.72</v>
      </c>
      <c r="J78" s="214">
        <f t="shared" si="11"/>
        <v>0.15890134302736547</v>
      </c>
      <c r="K78" s="218">
        <f t="shared" si="12"/>
        <v>1.705001625</v>
      </c>
      <c r="L78" s="208">
        <f t="shared" si="13"/>
        <v>9.338678505954642</v>
      </c>
      <c r="M78" s="219">
        <v>27.280026</v>
      </c>
    </row>
    <row r="79" spans="1:13" s="8" customFormat="1" ht="15">
      <c r="A79" s="193" t="s">
        <v>143</v>
      </c>
      <c r="B79" s="179">
        <v>2950</v>
      </c>
      <c r="C79" s="284">
        <f>Volume!J79</f>
        <v>110.75</v>
      </c>
      <c r="D79" s="318">
        <v>14.15</v>
      </c>
      <c r="E79" s="206">
        <f t="shared" si="7"/>
        <v>41742.5</v>
      </c>
      <c r="F79" s="211">
        <f t="shared" si="8"/>
        <v>12.776523702031604</v>
      </c>
      <c r="G79" s="277">
        <f t="shared" si="9"/>
        <v>58078.125</v>
      </c>
      <c r="H79" s="275">
        <v>5</v>
      </c>
      <c r="I79" s="207">
        <f t="shared" si="10"/>
        <v>19.6875</v>
      </c>
      <c r="J79" s="214">
        <f t="shared" si="11"/>
        <v>0.17776523702031602</v>
      </c>
      <c r="K79" s="218">
        <f t="shared" si="12"/>
        <v>3.3683841875</v>
      </c>
      <c r="L79" s="208">
        <f t="shared" si="13"/>
        <v>18.449400018374607</v>
      </c>
      <c r="M79" s="219">
        <v>53.894147</v>
      </c>
    </row>
    <row r="80" spans="1:13" s="8" customFormat="1" ht="15">
      <c r="A80" s="193" t="s">
        <v>90</v>
      </c>
      <c r="B80" s="179">
        <v>600</v>
      </c>
      <c r="C80" s="284">
        <f>Volume!J80</f>
        <v>465.75</v>
      </c>
      <c r="D80" s="318">
        <v>49.17</v>
      </c>
      <c r="E80" s="206">
        <f t="shared" si="7"/>
        <v>29502</v>
      </c>
      <c r="F80" s="211">
        <f t="shared" si="8"/>
        <v>10.557165861513688</v>
      </c>
      <c r="G80" s="277">
        <f t="shared" si="9"/>
        <v>43474.5</v>
      </c>
      <c r="H80" s="275">
        <v>5</v>
      </c>
      <c r="I80" s="207">
        <f t="shared" si="10"/>
        <v>72.4575</v>
      </c>
      <c r="J80" s="214">
        <f t="shared" si="11"/>
        <v>0.15557165861513686</v>
      </c>
      <c r="K80" s="218">
        <f t="shared" si="12"/>
        <v>2.717332125</v>
      </c>
      <c r="L80" s="208">
        <f t="shared" si="13"/>
        <v>14.883441010959478</v>
      </c>
      <c r="M80" s="219">
        <v>43.477314</v>
      </c>
    </row>
    <row r="81" spans="1:13" s="8" customFormat="1" ht="15">
      <c r="A81" s="193" t="s">
        <v>35</v>
      </c>
      <c r="B81" s="179">
        <v>1100</v>
      </c>
      <c r="C81" s="284">
        <f>Volume!J81</f>
        <v>317.4</v>
      </c>
      <c r="D81" s="318">
        <v>34.5</v>
      </c>
      <c r="E81" s="206">
        <f t="shared" si="7"/>
        <v>37950</v>
      </c>
      <c r="F81" s="211">
        <f t="shared" si="8"/>
        <v>10.869565217391305</v>
      </c>
      <c r="G81" s="277">
        <f t="shared" si="9"/>
        <v>55407</v>
      </c>
      <c r="H81" s="275">
        <v>5</v>
      </c>
      <c r="I81" s="207">
        <f t="shared" si="10"/>
        <v>50.37</v>
      </c>
      <c r="J81" s="214">
        <f t="shared" si="11"/>
        <v>0.15869565217391304</v>
      </c>
      <c r="K81" s="218">
        <f t="shared" si="12"/>
        <v>2.1980665</v>
      </c>
      <c r="L81" s="208">
        <f t="shared" si="13"/>
        <v>12.039306049464292</v>
      </c>
      <c r="M81" s="219">
        <v>35.169064</v>
      </c>
    </row>
    <row r="82" spans="1:13" s="8" customFormat="1" ht="15">
      <c r="A82" s="193" t="s">
        <v>6</v>
      </c>
      <c r="B82" s="179">
        <v>2250</v>
      </c>
      <c r="C82" s="284">
        <f>Volume!J82</f>
        <v>160.7</v>
      </c>
      <c r="D82" s="318">
        <v>17.3</v>
      </c>
      <c r="E82" s="206">
        <f t="shared" si="7"/>
        <v>38925</v>
      </c>
      <c r="F82" s="211">
        <f t="shared" si="8"/>
        <v>10.76540136901058</v>
      </c>
      <c r="G82" s="277">
        <f t="shared" si="9"/>
        <v>57003.75</v>
      </c>
      <c r="H82" s="275">
        <v>5</v>
      </c>
      <c r="I82" s="207">
        <f t="shared" si="10"/>
        <v>25.335</v>
      </c>
      <c r="J82" s="214">
        <f t="shared" si="11"/>
        <v>0.15765401369010582</v>
      </c>
      <c r="K82" s="218">
        <f t="shared" si="12"/>
        <v>2.0523466875</v>
      </c>
      <c r="L82" s="208">
        <f t="shared" si="13"/>
        <v>11.24116576564756</v>
      </c>
      <c r="M82" s="219">
        <v>32.837547</v>
      </c>
    </row>
    <row r="83" spans="1:13" s="8" customFormat="1" ht="15">
      <c r="A83" s="193" t="s">
        <v>177</v>
      </c>
      <c r="B83" s="179">
        <v>500</v>
      </c>
      <c r="C83" s="284">
        <f>Volume!J83</f>
        <v>293.95</v>
      </c>
      <c r="D83" s="318">
        <v>55.81</v>
      </c>
      <c r="E83" s="206">
        <f t="shared" si="7"/>
        <v>27905</v>
      </c>
      <c r="F83" s="211">
        <f t="shared" si="8"/>
        <v>18.986222146623575</v>
      </c>
      <c r="G83" s="277">
        <f t="shared" si="9"/>
        <v>35253.75</v>
      </c>
      <c r="H83" s="275">
        <v>5</v>
      </c>
      <c r="I83" s="207">
        <f t="shared" si="10"/>
        <v>70.5075</v>
      </c>
      <c r="J83" s="214">
        <f t="shared" si="11"/>
        <v>0.23986222146623573</v>
      </c>
      <c r="K83" s="218">
        <f t="shared" si="12"/>
        <v>3.12957075</v>
      </c>
      <c r="L83" s="208">
        <f t="shared" si="13"/>
        <v>17.14136495083361</v>
      </c>
      <c r="M83" s="219">
        <v>50.073132</v>
      </c>
    </row>
    <row r="84" spans="1:13" s="8" customFormat="1" ht="15">
      <c r="A84" s="193" t="s">
        <v>168</v>
      </c>
      <c r="B84" s="179">
        <v>300</v>
      </c>
      <c r="C84" s="284">
        <f>Volume!J84</f>
        <v>665.3</v>
      </c>
      <c r="D84" s="318">
        <v>88.54</v>
      </c>
      <c r="E84" s="206">
        <f t="shared" si="7"/>
        <v>26562.000000000004</v>
      </c>
      <c r="F84" s="211">
        <f t="shared" si="8"/>
        <v>13.308281978055014</v>
      </c>
      <c r="G84" s="277">
        <f t="shared" si="9"/>
        <v>36541.5</v>
      </c>
      <c r="H84" s="275">
        <v>5</v>
      </c>
      <c r="I84" s="207">
        <f t="shared" si="10"/>
        <v>121.805</v>
      </c>
      <c r="J84" s="214">
        <f t="shared" si="11"/>
        <v>0.18308281978055016</v>
      </c>
      <c r="K84" s="218">
        <f t="shared" si="12"/>
        <v>3.2207673125</v>
      </c>
      <c r="L84" s="208">
        <f t="shared" si="13"/>
        <v>17.640869095315406</v>
      </c>
      <c r="M84" s="219">
        <v>51.532277</v>
      </c>
    </row>
    <row r="85" spans="1:13" s="8" customFormat="1" ht="15">
      <c r="A85" s="193" t="s">
        <v>132</v>
      </c>
      <c r="B85" s="179">
        <v>400</v>
      </c>
      <c r="C85" s="284">
        <f>Volume!J85</f>
        <v>712.3</v>
      </c>
      <c r="D85" s="318">
        <v>102.75</v>
      </c>
      <c r="E85" s="206">
        <f t="shared" si="7"/>
        <v>41100</v>
      </c>
      <c r="F85" s="211">
        <f t="shared" si="8"/>
        <v>14.42510178295662</v>
      </c>
      <c r="G85" s="277">
        <f t="shared" si="9"/>
        <v>55346</v>
      </c>
      <c r="H85" s="275">
        <v>5</v>
      </c>
      <c r="I85" s="207">
        <f t="shared" si="10"/>
        <v>138.365</v>
      </c>
      <c r="J85" s="214">
        <f t="shared" si="11"/>
        <v>0.19425101782956622</v>
      </c>
      <c r="K85" s="218">
        <f t="shared" si="12"/>
        <v>2.7598474375</v>
      </c>
      <c r="L85" s="208">
        <f t="shared" si="13"/>
        <v>15.11630696791579</v>
      </c>
      <c r="M85" s="219">
        <v>44.157559</v>
      </c>
    </row>
    <row r="86" spans="1:13" s="8" customFormat="1" ht="15">
      <c r="A86" s="193" t="s">
        <v>144</v>
      </c>
      <c r="B86" s="179">
        <v>125</v>
      </c>
      <c r="C86" s="284">
        <f>Volume!J86</f>
        <v>2903.2</v>
      </c>
      <c r="D86" s="318">
        <v>373.28</v>
      </c>
      <c r="E86" s="206">
        <f t="shared" si="7"/>
        <v>46660</v>
      </c>
      <c r="F86" s="211">
        <f t="shared" si="8"/>
        <v>12.857536511435658</v>
      </c>
      <c r="G86" s="277">
        <f t="shared" si="9"/>
        <v>64805</v>
      </c>
      <c r="H86" s="275">
        <v>5</v>
      </c>
      <c r="I86" s="207">
        <f t="shared" si="10"/>
        <v>518.44</v>
      </c>
      <c r="J86" s="214">
        <f t="shared" si="11"/>
        <v>0.1785753651143566</v>
      </c>
      <c r="K86" s="218">
        <f t="shared" si="12"/>
        <v>2.3703136875</v>
      </c>
      <c r="L86" s="208">
        <f t="shared" si="13"/>
        <v>12.982742750070011</v>
      </c>
      <c r="M86" s="219">
        <v>37.925019</v>
      </c>
    </row>
    <row r="87" spans="1:13" s="8" customFormat="1" ht="15">
      <c r="A87" s="193" t="s">
        <v>291</v>
      </c>
      <c r="B87" s="179">
        <v>300</v>
      </c>
      <c r="C87" s="284">
        <f>Volume!J87</f>
        <v>591.4</v>
      </c>
      <c r="D87" s="318">
        <v>74.81</v>
      </c>
      <c r="E87" s="206">
        <f t="shared" si="7"/>
        <v>22443</v>
      </c>
      <c r="F87" s="211">
        <f t="shared" si="8"/>
        <v>12.649644910382147</v>
      </c>
      <c r="G87" s="277">
        <f t="shared" si="9"/>
        <v>31314</v>
      </c>
      <c r="H87" s="275">
        <v>5</v>
      </c>
      <c r="I87" s="207">
        <f t="shared" si="10"/>
        <v>104.38</v>
      </c>
      <c r="J87" s="214">
        <f t="shared" si="11"/>
        <v>0.17649644910382145</v>
      </c>
      <c r="K87" s="218">
        <f t="shared" si="12"/>
        <v>3.211991625</v>
      </c>
      <c r="L87" s="208">
        <f t="shared" si="13"/>
        <v>17.592802675301744</v>
      </c>
      <c r="M87" s="219">
        <v>51.391866</v>
      </c>
    </row>
    <row r="88" spans="1:13" s="8" customFormat="1" ht="15">
      <c r="A88" s="193" t="s">
        <v>133</v>
      </c>
      <c r="B88" s="179">
        <v>6250</v>
      </c>
      <c r="C88" s="284">
        <f>Volume!J88</f>
        <v>32.6</v>
      </c>
      <c r="D88" s="318">
        <v>4.14</v>
      </c>
      <c r="E88" s="206">
        <f t="shared" si="7"/>
        <v>25874.999999999996</v>
      </c>
      <c r="F88" s="211">
        <f t="shared" si="8"/>
        <v>12.699386503067483</v>
      </c>
      <c r="G88" s="277">
        <f t="shared" si="9"/>
        <v>36062.5</v>
      </c>
      <c r="H88" s="275">
        <v>5</v>
      </c>
      <c r="I88" s="207">
        <f t="shared" si="10"/>
        <v>5.77</v>
      </c>
      <c r="J88" s="214">
        <f t="shared" si="11"/>
        <v>0.17699386503067482</v>
      </c>
      <c r="K88" s="218">
        <f t="shared" si="12"/>
        <v>2.590064625</v>
      </c>
      <c r="L88" s="208">
        <f t="shared" si="13"/>
        <v>14.186368205086591</v>
      </c>
      <c r="M88" s="219">
        <v>41.441034</v>
      </c>
    </row>
    <row r="89" spans="1:13" s="8" customFormat="1" ht="15">
      <c r="A89" s="193" t="s">
        <v>169</v>
      </c>
      <c r="B89" s="179">
        <v>2000</v>
      </c>
      <c r="C89" s="284">
        <f>Volume!J89</f>
        <v>152.8</v>
      </c>
      <c r="D89" s="318">
        <v>23.13</v>
      </c>
      <c r="E89" s="206">
        <f t="shared" si="7"/>
        <v>46260</v>
      </c>
      <c r="F89" s="211">
        <f t="shared" si="8"/>
        <v>15.137434554973819</v>
      </c>
      <c r="G89" s="277">
        <f t="shared" si="9"/>
        <v>61540</v>
      </c>
      <c r="H89" s="275">
        <v>5</v>
      </c>
      <c r="I89" s="207">
        <f t="shared" si="10"/>
        <v>30.77</v>
      </c>
      <c r="J89" s="214">
        <f t="shared" si="11"/>
        <v>0.2013743455497382</v>
      </c>
      <c r="K89" s="218">
        <f t="shared" si="12"/>
        <v>2.516205375</v>
      </c>
      <c r="L89" s="208">
        <f t="shared" si="13"/>
        <v>13.781824432032456</v>
      </c>
      <c r="M89" s="219">
        <v>40.259286</v>
      </c>
    </row>
    <row r="90" spans="1:13" s="8" customFormat="1" ht="15">
      <c r="A90" s="193" t="s">
        <v>292</v>
      </c>
      <c r="B90" s="179">
        <v>550</v>
      </c>
      <c r="C90" s="284">
        <f>Volume!J90</f>
        <v>597.35</v>
      </c>
      <c r="D90" s="318">
        <v>80.94</v>
      </c>
      <c r="E90" s="206">
        <f t="shared" si="7"/>
        <v>44517</v>
      </c>
      <c r="F90" s="211">
        <f t="shared" si="8"/>
        <v>13.549845149409892</v>
      </c>
      <c r="G90" s="277">
        <f t="shared" si="9"/>
        <v>60944.125</v>
      </c>
      <c r="H90" s="275">
        <v>5</v>
      </c>
      <c r="I90" s="207">
        <f t="shared" si="10"/>
        <v>110.8075</v>
      </c>
      <c r="J90" s="214">
        <f t="shared" si="11"/>
        <v>0.18549845149409894</v>
      </c>
      <c r="K90" s="218">
        <f t="shared" si="12"/>
        <v>3.1670299375</v>
      </c>
      <c r="L90" s="208">
        <f t="shared" si="13"/>
        <v>17.346537370629264</v>
      </c>
      <c r="M90" s="219">
        <v>50.672479</v>
      </c>
    </row>
    <row r="91" spans="1:13" s="8" customFormat="1" ht="15">
      <c r="A91" s="193" t="s">
        <v>293</v>
      </c>
      <c r="B91" s="179">
        <v>550</v>
      </c>
      <c r="C91" s="284">
        <f>Volume!J91</f>
        <v>536.1</v>
      </c>
      <c r="D91" s="318">
        <v>63.61</v>
      </c>
      <c r="E91" s="206">
        <f t="shared" si="7"/>
        <v>34985.5</v>
      </c>
      <c r="F91" s="211">
        <f t="shared" si="8"/>
        <v>11.865323633650437</v>
      </c>
      <c r="G91" s="277">
        <f t="shared" si="9"/>
        <v>49728.25</v>
      </c>
      <c r="H91" s="275">
        <v>5</v>
      </c>
      <c r="I91" s="207">
        <f t="shared" si="10"/>
        <v>90.415</v>
      </c>
      <c r="J91" s="214">
        <f t="shared" si="11"/>
        <v>0.1686532363365044</v>
      </c>
      <c r="K91" s="218">
        <f t="shared" si="12"/>
        <v>2.4742461875</v>
      </c>
      <c r="L91" s="208">
        <f t="shared" si="13"/>
        <v>13.552004497149067</v>
      </c>
      <c r="M91" s="219">
        <v>39.587939</v>
      </c>
    </row>
    <row r="92" spans="1:13" s="8" customFormat="1" ht="15">
      <c r="A92" s="193" t="s">
        <v>178</v>
      </c>
      <c r="B92" s="179">
        <v>1250</v>
      </c>
      <c r="C92" s="284">
        <f>Volume!J92</f>
        <v>175.95</v>
      </c>
      <c r="D92" s="318">
        <v>18.51</v>
      </c>
      <c r="E92" s="206">
        <f t="shared" si="7"/>
        <v>23137.500000000004</v>
      </c>
      <c r="F92" s="211">
        <f t="shared" si="8"/>
        <v>10.520034100596762</v>
      </c>
      <c r="G92" s="277">
        <f t="shared" si="9"/>
        <v>34134.375</v>
      </c>
      <c r="H92" s="275">
        <v>5</v>
      </c>
      <c r="I92" s="207">
        <f t="shared" si="10"/>
        <v>27.3075</v>
      </c>
      <c r="J92" s="214">
        <f t="shared" si="11"/>
        <v>0.1552003410059676</v>
      </c>
      <c r="K92" s="218">
        <f t="shared" si="12"/>
        <v>4.1667584375</v>
      </c>
      <c r="L92" s="208">
        <f t="shared" si="13"/>
        <v>22.8222758789373</v>
      </c>
      <c r="M92" s="219">
        <v>66.668135</v>
      </c>
    </row>
    <row r="93" spans="1:13" s="8" customFormat="1" ht="15">
      <c r="A93" s="193" t="s">
        <v>145</v>
      </c>
      <c r="B93" s="179">
        <v>1700</v>
      </c>
      <c r="C93" s="284">
        <f>Volume!J93</f>
        <v>152.7</v>
      </c>
      <c r="D93" s="318">
        <v>16.49</v>
      </c>
      <c r="E93" s="206">
        <f t="shared" si="7"/>
        <v>28032.999999999996</v>
      </c>
      <c r="F93" s="211">
        <f t="shared" si="8"/>
        <v>10.798952193844139</v>
      </c>
      <c r="G93" s="277">
        <f t="shared" si="9"/>
        <v>44075.662</v>
      </c>
      <c r="H93" s="275">
        <v>6.18</v>
      </c>
      <c r="I93" s="207">
        <f t="shared" si="10"/>
        <v>25.926859999999998</v>
      </c>
      <c r="J93" s="214">
        <f t="shared" si="11"/>
        <v>0.16978952193844138</v>
      </c>
      <c r="K93" s="218">
        <f t="shared" si="12"/>
        <v>1.834402375</v>
      </c>
      <c r="L93" s="208">
        <f t="shared" si="13"/>
        <v>10.047435603285509</v>
      </c>
      <c r="M93" s="219">
        <v>29.350438</v>
      </c>
    </row>
    <row r="94" spans="1:13" s="8" customFormat="1" ht="15">
      <c r="A94" s="193" t="s">
        <v>272</v>
      </c>
      <c r="B94" s="179">
        <v>850</v>
      </c>
      <c r="C94" s="284">
        <f>Volume!J94</f>
        <v>160.2</v>
      </c>
      <c r="D94" s="318">
        <v>27.06</v>
      </c>
      <c r="E94" s="206">
        <f t="shared" si="7"/>
        <v>23001</v>
      </c>
      <c r="F94" s="211">
        <f t="shared" si="8"/>
        <v>16.89138576779026</v>
      </c>
      <c r="G94" s="277">
        <f t="shared" si="9"/>
        <v>29809.5</v>
      </c>
      <c r="H94" s="275">
        <v>5</v>
      </c>
      <c r="I94" s="207">
        <f t="shared" si="10"/>
        <v>35.07</v>
      </c>
      <c r="J94" s="214">
        <f t="shared" si="11"/>
        <v>0.21891385767790264</v>
      </c>
      <c r="K94" s="218">
        <f t="shared" si="12"/>
        <v>3.50082375</v>
      </c>
      <c r="L94" s="208">
        <f t="shared" si="13"/>
        <v>19.17480137724826</v>
      </c>
      <c r="M94" s="219">
        <v>56.01318</v>
      </c>
    </row>
    <row r="95" spans="1:13" s="8" customFormat="1" ht="15">
      <c r="A95" s="193" t="s">
        <v>210</v>
      </c>
      <c r="B95" s="179">
        <v>200</v>
      </c>
      <c r="C95" s="284">
        <f>Volume!J95</f>
        <v>1713.15</v>
      </c>
      <c r="D95" s="318">
        <v>183.11</v>
      </c>
      <c r="E95" s="206">
        <f t="shared" si="7"/>
        <v>36622</v>
      </c>
      <c r="F95" s="211">
        <f t="shared" si="8"/>
        <v>10.688497796456819</v>
      </c>
      <c r="G95" s="277">
        <f t="shared" si="9"/>
        <v>53753.5</v>
      </c>
      <c r="H95" s="275">
        <v>5</v>
      </c>
      <c r="I95" s="207">
        <f t="shared" si="10"/>
        <v>268.7675</v>
      </c>
      <c r="J95" s="214">
        <f t="shared" si="11"/>
        <v>0.15688497796456818</v>
      </c>
      <c r="K95" s="218">
        <f t="shared" si="12"/>
        <v>1.819710875</v>
      </c>
      <c r="L95" s="208">
        <f t="shared" si="13"/>
        <v>9.966966943749636</v>
      </c>
      <c r="M95" s="219">
        <v>29.115374</v>
      </c>
    </row>
    <row r="96" spans="1:13" s="8" customFormat="1" ht="15">
      <c r="A96" s="193" t="s">
        <v>294</v>
      </c>
      <c r="B96" s="179">
        <v>350</v>
      </c>
      <c r="C96" s="284">
        <f>Volume!J96</f>
        <v>710.35</v>
      </c>
      <c r="D96" s="318">
        <v>78</v>
      </c>
      <c r="E96" s="206">
        <f t="shared" si="7"/>
        <v>27300</v>
      </c>
      <c r="F96" s="211">
        <f t="shared" si="8"/>
        <v>10.98050256915605</v>
      </c>
      <c r="G96" s="277">
        <f t="shared" si="9"/>
        <v>39731.125</v>
      </c>
      <c r="H96" s="275">
        <v>5</v>
      </c>
      <c r="I96" s="207">
        <f t="shared" si="10"/>
        <v>113.5175</v>
      </c>
      <c r="J96" s="214">
        <f t="shared" si="11"/>
        <v>0.1598050256915605</v>
      </c>
      <c r="K96" s="218">
        <f t="shared" si="12"/>
        <v>1.9198255625</v>
      </c>
      <c r="L96" s="208">
        <f t="shared" si="13"/>
        <v>10.515317670562942</v>
      </c>
      <c r="M96" s="219">
        <v>30.717209</v>
      </c>
    </row>
    <row r="97" spans="1:13" s="8" customFormat="1" ht="15">
      <c r="A97" s="193" t="s">
        <v>7</v>
      </c>
      <c r="B97" s="179">
        <v>312</v>
      </c>
      <c r="C97" s="284">
        <f>Volume!J97</f>
        <v>757.25</v>
      </c>
      <c r="D97" s="318">
        <v>85.47</v>
      </c>
      <c r="E97" s="206">
        <f t="shared" si="7"/>
        <v>26666.64</v>
      </c>
      <c r="F97" s="211">
        <f t="shared" si="8"/>
        <v>11.286893364146582</v>
      </c>
      <c r="G97" s="277">
        <f t="shared" si="9"/>
        <v>38479.74</v>
      </c>
      <c r="H97" s="275">
        <v>5</v>
      </c>
      <c r="I97" s="207">
        <f t="shared" si="10"/>
        <v>123.3325</v>
      </c>
      <c r="J97" s="214">
        <f t="shared" si="11"/>
        <v>0.16286893364146582</v>
      </c>
      <c r="K97" s="218">
        <f t="shared" si="12"/>
        <v>2.7548575</v>
      </c>
      <c r="L97" s="208">
        <f t="shared" si="13"/>
        <v>15.088975954622882</v>
      </c>
      <c r="M97" s="219">
        <v>44.07772</v>
      </c>
    </row>
    <row r="98" spans="1:13" s="8" customFormat="1" ht="15">
      <c r="A98" s="193" t="s">
        <v>170</v>
      </c>
      <c r="B98" s="179">
        <v>600</v>
      </c>
      <c r="C98" s="284">
        <f>Volume!J98</f>
        <v>574.25</v>
      </c>
      <c r="D98" s="318">
        <v>66.14</v>
      </c>
      <c r="E98" s="206">
        <f t="shared" si="7"/>
        <v>39684</v>
      </c>
      <c r="F98" s="211">
        <f t="shared" si="8"/>
        <v>11.517631693513279</v>
      </c>
      <c r="G98" s="277">
        <f t="shared" si="9"/>
        <v>56911.5</v>
      </c>
      <c r="H98" s="275">
        <v>5</v>
      </c>
      <c r="I98" s="207">
        <f t="shared" si="10"/>
        <v>94.8525</v>
      </c>
      <c r="J98" s="214">
        <f t="shared" si="11"/>
        <v>0.1651763169351328</v>
      </c>
      <c r="K98" s="218">
        <f t="shared" si="12"/>
        <v>2.6387093125</v>
      </c>
      <c r="L98" s="208">
        <f t="shared" si="13"/>
        <v>14.452806131551986</v>
      </c>
      <c r="M98" s="219">
        <v>42.219349</v>
      </c>
    </row>
    <row r="99" spans="1:13" s="8" customFormat="1" ht="15">
      <c r="A99" s="193" t="s">
        <v>223</v>
      </c>
      <c r="B99" s="179">
        <v>400</v>
      </c>
      <c r="C99" s="284">
        <f>Volume!J99</f>
        <v>802.3</v>
      </c>
      <c r="D99" s="318">
        <v>86.3</v>
      </c>
      <c r="E99" s="206">
        <f t="shared" si="7"/>
        <v>34520</v>
      </c>
      <c r="F99" s="211">
        <f t="shared" si="8"/>
        <v>10.756574847313972</v>
      </c>
      <c r="G99" s="277">
        <f t="shared" si="9"/>
        <v>50566</v>
      </c>
      <c r="H99" s="275">
        <v>5</v>
      </c>
      <c r="I99" s="207">
        <f t="shared" si="10"/>
        <v>126.415</v>
      </c>
      <c r="J99" s="214">
        <f t="shared" si="11"/>
        <v>0.15756574847313973</v>
      </c>
      <c r="K99" s="218">
        <f t="shared" si="12"/>
        <v>2.312487875</v>
      </c>
      <c r="L99" s="208">
        <f t="shared" si="13"/>
        <v>12.66601773094687</v>
      </c>
      <c r="M99" s="219">
        <v>36.999806</v>
      </c>
    </row>
    <row r="100" spans="1:13" s="8" customFormat="1" ht="15">
      <c r="A100" s="193" t="s">
        <v>207</v>
      </c>
      <c r="B100" s="179">
        <v>1250</v>
      </c>
      <c r="C100" s="284">
        <f>Volume!J100</f>
        <v>191.9</v>
      </c>
      <c r="D100" s="318">
        <v>20.64</v>
      </c>
      <c r="E100" s="206">
        <f t="shared" si="7"/>
        <v>25800</v>
      </c>
      <c r="F100" s="211">
        <f t="shared" si="8"/>
        <v>10.75560187597707</v>
      </c>
      <c r="G100" s="277">
        <f t="shared" si="9"/>
        <v>37793.75</v>
      </c>
      <c r="H100" s="275">
        <v>5</v>
      </c>
      <c r="I100" s="207">
        <f t="shared" si="10"/>
        <v>30.235</v>
      </c>
      <c r="J100" s="214">
        <f t="shared" si="11"/>
        <v>0.1575560187597707</v>
      </c>
      <c r="K100" s="218">
        <f t="shared" si="12"/>
        <v>3.1526863125</v>
      </c>
      <c r="L100" s="208">
        <f t="shared" si="13"/>
        <v>17.267974100940314</v>
      </c>
      <c r="M100" s="219">
        <v>50.442981</v>
      </c>
    </row>
    <row r="101" spans="1:13" s="7" customFormat="1" ht="15">
      <c r="A101" s="193" t="s">
        <v>295</v>
      </c>
      <c r="B101" s="179">
        <v>250</v>
      </c>
      <c r="C101" s="284">
        <f>Volume!J101</f>
        <v>873.3</v>
      </c>
      <c r="D101" s="318">
        <v>93.58</v>
      </c>
      <c r="E101" s="206">
        <f t="shared" si="7"/>
        <v>23395</v>
      </c>
      <c r="F101" s="211">
        <f t="shared" si="8"/>
        <v>10.715676170846216</v>
      </c>
      <c r="G101" s="277">
        <f t="shared" si="9"/>
        <v>34311.25</v>
      </c>
      <c r="H101" s="275">
        <v>5</v>
      </c>
      <c r="I101" s="207">
        <f t="shared" si="10"/>
        <v>137.245</v>
      </c>
      <c r="J101" s="214">
        <f t="shared" si="11"/>
        <v>0.15715676170846216</v>
      </c>
      <c r="K101" s="218">
        <f t="shared" si="12"/>
        <v>2.348426625</v>
      </c>
      <c r="L101" s="208">
        <f t="shared" si="13"/>
        <v>12.862862371582258</v>
      </c>
      <c r="M101" s="219">
        <v>37.574826</v>
      </c>
    </row>
    <row r="102" spans="1:13" s="7" customFormat="1" ht="15">
      <c r="A102" s="193" t="s">
        <v>277</v>
      </c>
      <c r="B102" s="179">
        <v>800</v>
      </c>
      <c r="C102" s="284">
        <f>Volume!J102</f>
        <v>319.4</v>
      </c>
      <c r="D102" s="318">
        <v>46.06</v>
      </c>
      <c r="E102" s="206">
        <f t="shared" si="7"/>
        <v>36848</v>
      </c>
      <c r="F102" s="211">
        <f t="shared" si="8"/>
        <v>14.420788979336258</v>
      </c>
      <c r="G102" s="277">
        <f t="shared" si="9"/>
        <v>49624</v>
      </c>
      <c r="H102" s="275">
        <v>5</v>
      </c>
      <c r="I102" s="207">
        <f t="shared" si="10"/>
        <v>62.03</v>
      </c>
      <c r="J102" s="214">
        <f t="shared" si="11"/>
        <v>0.19420788979336256</v>
      </c>
      <c r="K102" s="218">
        <f t="shared" si="12"/>
        <v>4.251761</v>
      </c>
      <c r="L102" s="208">
        <f t="shared" si="13"/>
        <v>23.287854088207226</v>
      </c>
      <c r="M102" s="203">
        <v>68.028176</v>
      </c>
    </row>
    <row r="103" spans="1:13" s="7" customFormat="1" ht="15">
      <c r="A103" s="193" t="s">
        <v>146</v>
      </c>
      <c r="B103" s="179">
        <v>8900</v>
      </c>
      <c r="C103" s="284">
        <f>Volume!J103</f>
        <v>41.55</v>
      </c>
      <c r="D103" s="318">
        <v>4.45</v>
      </c>
      <c r="E103" s="206">
        <f t="shared" si="7"/>
        <v>39605</v>
      </c>
      <c r="F103" s="211">
        <f t="shared" si="8"/>
        <v>10.709987966305656</v>
      </c>
      <c r="G103" s="277">
        <f t="shared" si="9"/>
        <v>58094.75</v>
      </c>
      <c r="H103" s="275">
        <v>5</v>
      </c>
      <c r="I103" s="207">
        <f t="shared" si="10"/>
        <v>6.5275</v>
      </c>
      <c r="J103" s="214">
        <f t="shared" si="11"/>
        <v>0.15709987966305655</v>
      </c>
      <c r="K103" s="218">
        <f t="shared" si="12"/>
        <v>2.374969</v>
      </c>
      <c r="L103" s="208">
        <f t="shared" si="13"/>
        <v>13.008240946754869</v>
      </c>
      <c r="M103" s="203">
        <v>37.999504</v>
      </c>
    </row>
    <row r="104" spans="1:13" s="8" customFormat="1" ht="15">
      <c r="A104" s="193" t="s">
        <v>8</v>
      </c>
      <c r="B104" s="179">
        <v>1600</v>
      </c>
      <c r="C104" s="284">
        <f>Volume!J104</f>
        <v>150.1</v>
      </c>
      <c r="D104" s="318">
        <v>17.09</v>
      </c>
      <c r="E104" s="206">
        <f t="shared" si="7"/>
        <v>27344</v>
      </c>
      <c r="F104" s="211">
        <f t="shared" si="8"/>
        <v>11.385742838107928</v>
      </c>
      <c r="G104" s="277">
        <f t="shared" si="9"/>
        <v>39352</v>
      </c>
      <c r="H104" s="275">
        <v>5</v>
      </c>
      <c r="I104" s="207">
        <f t="shared" si="10"/>
        <v>24.595</v>
      </c>
      <c r="J104" s="214">
        <f t="shared" si="11"/>
        <v>0.16385742838107928</v>
      </c>
      <c r="K104" s="218">
        <f t="shared" si="12"/>
        <v>3.08584175</v>
      </c>
      <c r="L104" s="208">
        <f t="shared" si="13"/>
        <v>16.901851353662174</v>
      </c>
      <c r="M104" s="219">
        <v>49.373468</v>
      </c>
    </row>
    <row r="105" spans="1:13" s="7" customFormat="1" ht="15">
      <c r="A105" s="193" t="s">
        <v>296</v>
      </c>
      <c r="B105" s="179">
        <v>1000</v>
      </c>
      <c r="C105" s="284">
        <f>Volume!J105</f>
        <v>165.2</v>
      </c>
      <c r="D105" s="318">
        <v>28.67</v>
      </c>
      <c r="E105" s="206">
        <f t="shared" si="7"/>
        <v>28670</v>
      </c>
      <c r="F105" s="211">
        <f t="shared" si="8"/>
        <v>17.354721549636807</v>
      </c>
      <c r="G105" s="277">
        <f t="shared" si="9"/>
        <v>36930</v>
      </c>
      <c r="H105" s="275">
        <v>5</v>
      </c>
      <c r="I105" s="207">
        <f t="shared" si="10"/>
        <v>36.93</v>
      </c>
      <c r="J105" s="214">
        <f t="shared" si="11"/>
        <v>0.22354721549636805</v>
      </c>
      <c r="K105" s="218">
        <f t="shared" si="12"/>
        <v>3.7245764375</v>
      </c>
      <c r="L105" s="208">
        <f t="shared" si="13"/>
        <v>20.400345319709807</v>
      </c>
      <c r="M105" s="219">
        <v>59.593223</v>
      </c>
    </row>
    <row r="106" spans="1:13" s="7" customFormat="1" ht="15">
      <c r="A106" s="193" t="s">
        <v>179</v>
      </c>
      <c r="B106" s="179">
        <v>14000</v>
      </c>
      <c r="C106" s="284">
        <f>Volume!J106</f>
        <v>19.65</v>
      </c>
      <c r="D106" s="318">
        <v>4.54</v>
      </c>
      <c r="E106" s="206">
        <f t="shared" si="7"/>
        <v>63560</v>
      </c>
      <c r="F106" s="211">
        <f t="shared" si="8"/>
        <v>23.104325699745548</v>
      </c>
      <c r="G106" s="277">
        <f t="shared" si="9"/>
        <v>77315</v>
      </c>
      <c r="H106" s="275">
        <v>5</v>
      </c>
      <c r="I106" s="207">
        <f t="shared" si="10"/>
        <v>5.5225</v>
      </c>
      <c r="J106" s="214">
        <f t="shared" si="11"/>
        <v>0.28104325699745547</v>
      </c>
      <c r="K106" s="218">
        <f t="shared" si="12"/>
        <v>4.830423125</v>
      </c>
      <c r="L106" s="208">
        <f t="shared" si="13"/>
        <v>26.45731707857097</v>
      </c>
      <c r="M106" s="203">
        <v>77.28677</v>
      </c>
    </row>
    <row r="107" spans="1:13" s="7" customFormat="1" ht="15">
      <c r="A107" s="193" t="s">
        <v>202</v>
      </c>
      <c r="B107" s="179">
        <v>1150</v>
      </c>
      <c r="C107" s="284">
        <f>Volume!J107</f>
        <v>257.25</v>
      </c>
      <c r="D107" s="318">
        <v>33.35</v>
      </c>
      <c r="E107" s="206">
        <f t="shared" si="7"/>
        <v>38352.5</v>
      </c>
      <c r="F107" s="211">
        <f t="shared" si="8"/>
        <v>12.964042759961128</v>
      </c>
      <c r="G107" s="277">
        <f t="shared" si="9"/>
        <v>53144.375</v>
      </c>
      <c r="H107" s="275">
        <v>5</v>
      </c>
      <c r="I107" s="207">
        <f t="shared" si="10"/>
        <v>46.2125</v>
      </c>
      <c r="J107" s="214">
        <f t="shared" si="11"/>
        <v>0.17964042759961127</v>
      </c>
      <c r="K107" s="218">
        <f t="shared" si="12"/>
        <v>2.0171535</v>
      </c>
      <c r="L107" s="208">
        <f t="shared" si="13"/>
        <v>11.04840473900497</v>
      </c>
      <c r="M107" s="219">
        <v>32.274456</v>
      </c>
    </row>
    <row r="108" spans="1:13" s="7" customFormat="1" ht="15">
      <c r="A108" s="193" t="s">
        <v>171</v>
      </c>
      <c r="B108" s="179">
        <v>1100</v>
      </c>
      <c r="C108" s="284">
        <f>Volume!J108</f>
        <v>356.25</v>
      </c>
      <c r="D108" s="318">
        <v>43.46</v>
      </c>
      <c r="E108" s="206">
        <f t="shared" si="7"/>
        <v>47806</v>
      </c>
      <c r="F108" s="211">
        <f t="shared" si="8"/>
        <v>12.199298245614035</v>
      </c>
      <c r="G108" s="277">
        <f t="shared" si="9"/>
        <v>67399.75</v>
      </c>
      <c r="H108" s="275">
        <v>5</v>
      </c>
      <c r="I108" s="207">
        <f t="shared" si="10"/>
        <v>61.2725</v>
      </c>
      <c r="J108" s="214">
        <f t="shared" si="11"/>
        <v>0.17199298245614036</v>
      </c>
      <c r="K108" s="218">
        <f t="shared" si="12"/>
        <v>5.126053</v>
      </c>
      <c r="L108" s="208">
        <f t="shared" si="13"/>
        <v>28.076548590670292</v>
      </c>
      <c r="M108" s="219">
        <v>82.016848</v>
      </c>
    </row>
    <row r="109" spans="1:13" s="7" customFormat="1" ht="15">
      <c r="A109" s="193" t="s">
        <v>147</v>
      </c>
      <c r="B109" s="179">
        <v>5900</v>
      </c>
      <c r="C109" s="284">
        <f>Volume!J109</f>
        <v>64.25</v>
      </c>
      <c r="D109" s="318">
        <v>8.89</v>
      </c>
      <c r="E109" s="206">
        <f t="shared" si="7"/>
        <v>52451</v>
      </c>
      <c r="F109" s="211">
        <f t="shared" si="8"/>
        <v>13.836575875486382</v>
      </c>
      <c r="G109" s="277">
        <f t="shared" si="9"/>
        <v>71404.75</v>
      </c>
      <c r="H109" s="275">
        <v>5</v>
      </c>
      <c r="I109" s="207">
        <f t="shared" si="10"/>
        <v>12.1025</v>
      </c>
      <c r="J109" s="214">
        <f t="shared" si="11"/>
        <v>0.1883657587548638</v>
      </c>
      <c r="K109" s="218">
        <f t="shared" si="12"/>
        <v>2.434076625</v>
      </c>
      <c r="L109" s="208">
        <f t="shared" si="13"/>
        <v>13.331986742085432</v>
      </c>
      <c r="M109" s="203">
        <v>38.945226</v>
      </c>
    </row>
    <row r="110" spans="1:13" s="8" customFormat="1" ht="15">
      <c r="A110" s="193" t="s">
        <v>148</v>
      </c>
      <c r="B110" s="179">
        <v>1045</v>
      </c>
      <c r="C110" s="284">
        <f>Volume!J110</f>
        <v>271.4</v>
      </c>
      <c r="D110" s="318">
        <v>28.73</v>
      </c>
      <c r="E110" s="206">
        <f t="shared" si="7"/>
        <v>30022.850000000002</v>
      </c>
      <c r="F110" s="211">
        <f t="shared" si="8"/>
        <v>10.585851142225499</v>
      </c>
      <c r="G110" s="277">
        <f t="shared" si="9"/>
        <v>44203.5</v>
      </c>
      <c r="H110" s="275">
        <v>5</v>
      </c>
      <c r="I110" s="207">
        <f t="shared" si="10"/>
        <v>42.3</v>
      </c>
      <c r="J110" s="214">
        <f t="shared" si="11"/>
        <v>0.15585851142225499</v>
      </c>
      <c r="K110" s="218">
        <f t="shared" si="12"/>
        <v>2.707522625</v>
      </c>
      <c r="L110" s="208">
        <f t="shared" si="13"/>
        <v>14.82971216668101</v>
      </c>
      <c r="M110" s="219">
        <v>43.320362</v>
      </c>
    </row>
    <row r="111" spans="1:13" s="7" customFormat="1" ht="15">
      <c r="A111" s="193" t="s">
        <v>122</v>
      </c>
      <c r="B111" s="179">
        <v>1625</v>
      </c>
      <c r="C111" s="284">
        <f>Volume!J111</f>
        <v>154.2</v>
      </c>
      <c r="D111" s="188">
        <v>16.69</v>
      </c>
      <c r="E111" s="206">
        <f t="shared" si="7"/>
        <v>27121.250000000004</v>
      </c>
      <c r="F111" s="211">
        <f t="shared" si="8"/>
        <v>10.823605706874192</v>
      </c>
      <c r="G111" s="277">
        <f t="shared" si="9"/>
        <v>39650</v>
      </c>
      <c r="H111" s="275">
        <v>5</v>
      </c>
      <c r="I111" s="207">
        <f t="shared" si="10"/>
        <v>24.4</v>
      </c>
      <c r="J111" s="214">
        <f t="shared" si="11"/>
        <v>0.1582360570687419</v>
      </c>
      <c r="K111" s="218">
        <f t="shared" si="12"/>
        <v>2.459864</v>
      </c>
      <c r="L111" s="208">
        <f t="shared" si="13"/>
        <v>13.47323001194888</v>
      </c>
      <c r="M111" s="203">
        <v>39.357824</v>
      </c>
    </row>
    <row r="112" spans="1:13" s="7" customFormat="1" ht="15">
      <c r="A112" s="193" t="s">
        <v>36</v>
      </c>
      <c r="B112" s="179">
        <v>225</v>
      </c>
      <c r="C112" s="284">
        <f>Volume!J112</f>
        <v>909.35</v>
      </c>
      <c r="D112" s="318">
        <v>108</v>
      </c>
      <c r="E112" s="206">
        <f t="shared" si="7"/>
        <v>24300</v>
      </c>
      <c r="F112" s="211">
        <f t="shared" si="8"/>
        <v>11.876615164678068</v>
      </c>
      <c r="G112" s="277">
        <f t="shared" si="9"/>
        <v>34530.1875</v>
      </c>
      <c r="H112" s="275">
        <v>5</v>
      </c>
      <c r="I112" s="207">
        <f t="shared" si="10"/>
        <v>153.4675</v>
      </c>
      <c r="J112" s="214">
        <f t="shared" si="11"/>
        <v>0.16876615164678066</v>
      </c>
      <c r="K112" s="218">
        <f t="shared" si="12"/>
        <v>2.0521785</v>
      </c>
      <c r="L112" s="208">
        <f t="shared" si="13"/>
        <v>11.240244564771157</v>
      </c>
      <c r="M112" s="203">
        <v>32.834856</v>
      </c>
    </row>
    <row r="113" spans="1:13" s="7" customFormat="1" ht="15">
      <c r="A113" s="193" t="s">
        <v>172</v>
      </c>
      <c r="B113" s="179">
        <v>1050</v>
      </c>
      <c r="C113" s="284">
        <f>Volume!J113</f>
        <v>258.75</v>
      </c>
      <c r="D113" s="318">
        <v>31.94</v>
      </c>
      <c r="E113" s="206">
        <f t="shared" si="7"/>
        <v>33537</v>
      </c>
      <c r="F113" s="211">
        <f t="shared" si="8"/>
        <v>12.343961352657006</v>
      </c>
      <c r="G113" s="277">
        <f t="shared" si="9"/>
        <v>47121.375</v>
      </c>
      <c r="H113" s="275">
        <v>5</v>
      </c>
      <c r="I113" s="207">
        <f t="shared" si="10"/>
        <v>44.8775</v>
      </c>
      <c r="J113" s="214">
        <f t="shared" si="11"/>
        <v>0.17343961352657003</v>
      </c>
      <c r="K113" s="218">
        <f t="shared" si="12"/>
        <v>1.997347125</v>
      </c>
      <c r="L113" s="208">
        <f t="shared" si="13"/>
        <v>10.939920755305907</v>
      </c>
      <c r="M113" s="203">
        <v>31.957554</v>
      </c>
    </row>
    <row r="114" spans="1:13" s="8" customFormat="1" ht="15">
      <c r="A114" s="193" t="s">
        <v>80</v>
      </c>
      <c r="B114" s="179">
        <v>1200</v>
      </c>
      <c r="C114" s="284">
        <f>Volume!J114</f>
        <v>195.45</v>
      </c>
      <c r="D114" s="318">
        <v>33.21</v>
      </c>
      <c r="E114" s="206">
        <f t="shared" si="7"/>
        <v>39852</v>
      </c>
      <c r="F114" s="211">
        <f t="shared" si="8"/>
        <v>16.991557943207983</v>
      </c>
      <c r="G114" s="277">
        <f t="shared" si="9"/>
        <v>54323.118</v>
      </c>
      <c r="H114" s="275">
        <v>6.17</v>
      </c>
      <c r="I114" s="207">
        <f t="shared" si="10"/>
        <v>45.269265000000004</v>
      </c>
      <c r="J114" s="214">
        <f t="shared" si="11"/>
        <v>0.23161557943207986</v>
      </c>
      <c r="K114" s="218">
        <f t="shared" si="12"/>
        <v>2.7736788125</v>
      </c>
      <c r="L114" s="208">
        <f t="shared" si="13"/>
        <v>15.192064528803922</v>
      </c>
      <c r="M114" s="219">
        <v>44.378861</v>
      </c>
    </row>
    <row r="115" spans="1:13" s="8" customFormat="1" ht="15">
      <c r="A115" s="193" t="s">
        <v>274</v>
      </c>
      <c r="B115" s="179">
        <v>700</v>
      </c>
      <c r="C115" s="284">
        <f>Volume!J115</f>
        <v>317.2</v>
      </c>
      <c r="D115" s="318">
        <v>58.24</v>
      </c>
      <c r="E115" s="206">
        <f t="shared" si="7"/>
        <v>40768</v>
      </c>
      <c r="F115" s="211">
        <f t="shared" si="8"/>
        <v>18.36065573770492</v>
      </c>
      <c r="G115" s="277">
        <f t="shared" si="9"/>
        <v>51870</v>
      </c>
      <c r="H115" s="275">
        <v>5</v>
      </c>
      <c r="I115" s="207">
        <f t="shared" si="10"/>
        <v>74.1</v>
      </c>
      <c r="J115" s="214">
        <f t="shared" si="11"/>
        <v>0.23360655737704916</v>
      </c>
      <c r="K115" s="218">
        <f t="shared" si="12"/>
        <v>4.01060875</v>
      </c>
      <c r="L115" s="208">
        <f t="shared" si="13"/>
        <v>21.967008817025974</v>
      </c>
      <c r="M115" s="219">
        <v>64.16974</v>
      </c>
    </row>
    <row r="116" spans="1:13" s="7" customFormat="1" ht="15">
      <c r="A116" s="193" t="s">
        <v>224</v>
      </c>
      <c r="B116" s="179">
        <v>650</v>
      </c>
      <c r="C116" s="284">
        <f>Volume!J116</f>
        <v>477.55</v>
      </c>
      <c r="D116" s="318">
        <v>70</v>
      </c>
      <c r="E116" s="206">
        <f t="shared" si="7"/>
        <v>45500</v>
      </c>
      <c r="F116" s="211">
        <f t="shared" si="8"/>
        <v>14.658150978955083</v>
      </c>
      <c r="G116" s="277">
        <f t="shared" si="9"/>
        <v>61020.375</v>
      </c>
      <c r="H116" s="275">
        <v>5</v>
      </c>
      <c r="I116" s="207">
        <f t="shared" si="10"/>
        <v>93.8775</v>
      </c>
      <c r="J116" s="214">
        <f t="shared" si="11"/>
        <v>0.19658150978955083</v>
      </c>
      <c r="K116" s="218">
        <f t="shared" si="12"/>
        <v>1.8793898125</v>
      </c>
      <c r="L116" s="208">
        <f t="shared" si="13"/>
        <v>10.293841946516546</v>
      </c>
      <c r="M116" s="219">
        <v>30.070237</v>
      </c>
    </row>
    <row r="117" spans="1:13" s="7" customFormat="1" ht="15">
      <c r="A117" s="193" t="s">
        <v>393</v>
      </c>
      <c r="B117" s="179">
        <v>2400</v>
      </c>
      <c r="C117" s="284">
        <f>Volume!J117</f>
        <v>121.75</v>
      </c>
      <c r="D117" s="318">
        <v>14.66</v>
      </c>
      <c r="E117" s="206">
        <f t="shared" si="7"/>
        <v>35184</v>
      </c>
      <c r="F117" s="211">
        <f t="shared" si="8"/>
        <v>12.041067761806982</v>
      </c>
      <c r="G117" s="277">
        <f t="shared" si="9"/>
        <v>49794</v>
      </c>
      <c r="H117" s="275">
        <v>5</v>
      </c>
      <c r="I117" s="207">
        <f t="shared" si="10"/>
        <v>20.7475</v>
      </c>
      <c r="J117" s="214">
        <f t="shared" si="11"/>
        <v>0.1704106776180698</v>
      </c>
      <c r="K117" s="218">
        <f t="shared" si="12"/>
        <v>1.633125</v>
      </c>
      <c r="L117" s="208">
        <f t="shared" si="13"/>
        <v>8.944994017256244</v>
      </c>
      <c r="M117" s="219">
        <v>26.13</v>
      </c>
    </row>
    <row r="118" spans="1:13" s="7" customFormat="1" ht="15">
      <c r="A118" s="193" t="s">
        <v>81</v>
      </c>
      <c r="B118" s="179">
        <v>600</v>
      </c>
      <c r="C118" s="284">
        <f>Volume!J118</f>
        <v>509.35</v>
      </c>
      <c r="D118" s="318">
        <v>68.81</v>
      </c>
      <c r="E118" s="206">
        <f t="shared" si="7"/>
        <v>41286</v>
      </c>
      <c r="F118" s="211">
        <f t="shared" si="8"/>
        <v>13.509374693236479</v>
      </c>
      <c r="G118" s="277">
        <f t="shared" si="9"/>
        <v>56566.5</v>
      </c>
      <c r="H118" s="275">
        <v>5</v>
      </c>
      <c r="I118" s="207">
        <f t="shared" si="10"/>
        <v>94.2775</v>
      </c>
      <c r="J118" s="214">
        <f t="shared" si="11"/>
        <v>0.18509374693236477</v>
      </c>
      <c r="K118" s="218">
        <f t="shared" si="12"/>
        <v>2.51191575</v>
      </c>
      <c r="L118" s="208">
        <f t="shared" si="13"/>
        <v>13.758329188275075</v>
      </c>
      <c r="M118" s="219">
        <v>40.190652</v>
      </c>
    </row>
    <row r="119" spans="1:13" s="7" customFormat="1" ht="15">
      <c r="A119" s="193" t="s">
        <v>225</v>
      </c>
      <c r="B119" s="179">
        <v>1400</v>
      </c>
      <c r="C119" s="284">
        <f>Volume!J119</f>
        <v>166.05</v>
      </c>
      <c r="D119" s="318">
        <v>27.16</v>
      </c>
      <c r="E119" s="206">
        <f t="shared" si="7"/>
        <v>38024</v>
      </c>
      <c r="F119" s="211">
        <f t="shared" si="8"/>
        <v>16.356519120746764</v>
      </c>
      <c r="G119" s="277">
        <f t="shared" si="9"/>
        <v>49647.5</v>
      </c>
      <c r="H119" s="275">
        <v>5</v>
      </c>
      <c r="I119" s="207">
        <f t="shared" si="10"/>
        <v>35.4625</v>
      </c>
      <c r="J119" s="214">
        <f t="shared" si="11"/>
        <v>0.21356519120746761</v>
      </c>
      <c r="K119" s="218">
        <f t="shared" si="12"/>
        <v>5.248554375</v>
      </c>
      <c r="L119" s="208">
        <f t="shared" si="13"/>
        <v>28.74751625479929</v>
      </c>
      <c r="M119" s="219">
        <v>83.97687</v>
      </c>
    </row>
    <row r="120" spans="1:13" s="8" customFormat="1" ht="15">
      <c r="A120" s="193" t="s">
        <v>297</v>
      </c>
      <c r="B120" s="179">
        <v>1100</v>
      </c>
      <c r="C120" s="284">
        <f>Volume!J120</f>
        <v>475.85</v>
      </c>
      <c r="D120" s="318">
        <v>73.62</v>
      </c>
      <c r="E120" s="206">
        <f t="shared" si="7"/>
        <v>80982</v>
      </c>
      <c r="F120" s="211">
        <f t="shared" si="8"/>
        <v>15.471261952295892</v>
      </c>
      <c r="G120" s="277">
        <f t="shared" si="9"/>
        <v>107153.75</v>
      </c>
      <c r="H120" s="275">
        <v>5</v>
      </c>
      <c r="I120" s="207">
        <f t="shared" si="10"/>
        <v>97.4125</v>
      </c>
      <c r="J120" s="214">
        <f t="shared" si="11"/>
        <v>0.20471261952295888</v>
      </c>
      <c r="K120" s="218">
        <f t="shared" si="12"/>
        <v>3.8582565</v>
      </c>
      <c r="L120" s="208">
        <f t="shared" si="13"/>
        <v>21.13254117690931</v>
      </c>
      <c r="M120" s="219">
        <v>61.732104</v>
      </c>
    </row>
    <row r="121" spans="1:13" s="8" customFormat="1" ht="15">
      <c r="A121" s="193" t="s">
        <v>226</v>
      </c>
      <c r="B121" s="179">
        <v>1500</v>
      </c>
      <c r="C121" s="284">
        <f>Volume!J121</f>
        <v>182.05</v>
      </c>
      <c r="D121" s="318">
        <v>25.36</v>
      </c>
      <c r="E121" s="206">
        <f t="shared" si="7"/>
        <v>38040</v>
      </c>
      <c r="F121" s="211">
        <f t="shared" si="8"/>
        <v>13.930238945344684</v>
      </c>
      <c r="G121" s="277">
        <f t="shared" si="9"/>
        <v>51693.75</v>
      </c>
      <c r="H121" s="275">
        <v>5</v>
      </c>
      <c r="I121" s="207">
        <f t="shared" si="10"/>
        <v>34.4625</v>
      </c>
      <c r="J121" s="214">
        <f t="shared" si="11"/>
        <v>0.18930238945344682</v>
      </c>
      <c r="K121" s="218">
        <f t="shared" si="12"/>
        <v>3.464519875</v>
      </c>
      <c r="L121" s="208">
        <f t="shared" si="13"/>
        <v>18.975956864624784</v>
      </c>
      <c r="M121" s="219">
        <v>55.432318</v>
      </c>
    </row>
    <row r="122" spans="1:13" s="8" customFormat="1" ht="15">
      <c r="A122" s="193" t="s">
        <v>227</v>
      </c>
      <c r="B122" s="179">
        <v>800</v>
      </c>
      <c r="C122" s="284">
        <f>Volume!J122</f>
        <v>393.5</v>
      </c>
      <c r="D122" s="318">
        <v>42.69</v>
      </c>
      <c r="E122" s="206">
        <f t="shared" si="7"/>
        <v>34152</v>
      </c>
      <c r="F122" s="211">
        <f t="shared" si="8"/>
        <v>10.848792884371028</v>
      </c>
      <c r="G122" s="277">
        <f t="shared" si="9"/>
        <v>49892</v>
      </c>
      <c r="H122" s="275">
        <v>5</v>
      </c>
      <c r="I122" s="207">
        <f t="shared" si="10"/>
        <v>62.365</v>
      </c>
      <c r="J122" s="214">
        <f t="shared" si="11"/>
        <v>0.1584879288437103</v>
      </c>
      <c r="K122" s="218">
        <f t="shared" si="12"/>
        <v>1.9583809375</v>
      </c>
      <c r="L122" s="208">
        <f t="shared" si="13"/>
        <v>10.726494156568648</v>
      </c>
      <c r="M122" s="219">
        <v>31.334095</v>
      </c>
    </row>
    <row r="123" spans="1:13" s="8" customFormat="1" ht="15">
      <c r="A123" s="193" t="s">
        <v>234</v>
      </c>
      <c r="B123" s="179">
        <v>700</v>
      </c>
      <c r="C123" s="284">
        <f>Volume!J123</f>
        <v>463.1</v>
      </c>
      <c r="D123" s="318">
        <v>54.5</v>
      </c>
      <c r="E123" s="206">
        <f t="shared" si="7"/>
        <v>38150</v>
      </c>
      <c r="F123" s="211">
        <f t="shared" si="8"/>
        <v>11.768516519110344</v>
      </c>
      <c r="G123" s="277">
        <f t="shared" si="9"/>
        <v>54358.5</v>
      </c>
      <c r="H123" s="275">
        <v>5</v>
      </c>
      <c r="I123" s="207">
        <f t="shared" si="10"/>
        <v>77.655</v>
      </c>
      <c r="J123" s="214">
        <f t="shared" si="11"/>
        <v>0.16768516519110344</v>
      </c>
      <c r="K123" s="218">
        <f t="shared" si="12"/>
        <v>3.2285920625</v>
      </c>
      <c r="L123" s="208">
        <f t="shared" si="13"/>
        <v>17.683727016133794</v>
      </c>
      <c r="M123" s="219">
        <v>51.657473</v>
      </c>
    </row>
    <row r="124" spans="1:13" s="8" customFormat="1" ht="15">
      <c r="A124" s="193" t="s">
        <v>98</v>
      </c>
      <c r="B124" s="179">
        <v>550</v>
      </c>
      <c r="C124" s="284">
        <f>Volume!J124</f>
        <v>520.3</v>
      </c>
      <c r="D124" s="318">
        <v>54.53</v>
      </c>
      <c r="E124" s="206">
        <f t="shared" si="7"/>
        <v>29991.5</v>
      </c>
      <c r="F124" s="211">
        <f t="shared" si="8"/>
        <v>10.480492023832404</v>
      </c>
      <c r="G124" s="277">
        <f t="shared" si="9"/>
        <v>44299.75</v>
      </c>
      <c r="H124" s="275">
        <v>5</v>
      </c>
      <c r="I124" s="207">
        <f t="shared" si="10"/>
        <v>80.545</v>
      </c>
      <c r="J124" s="214">
        <f t="shared" si="11"/>
        <v>0.15480492023832407</v>
      </c>
      <c r="K124" s="218">
        <f t="shared" si="12"/>
        <v>2.1281904375</v>
      </c>
      <c r="L124" s="208">
        <f t="shared" si="13"/>
        <v>11.656579092855383</v>
      </c>
      <c r="M124" s="219">
        <v>34.051047</v>
      </c>
    </row>
    <row r="125" spans="1:13" s="8" customFormat="1" ht="15">
      <c r="A125" s="193" t="s">
        <v>149</v>
      </c>
      <c r="B125" s="179">
        <v>550</v>
      </c>
      <c r="C125" s="284">
        <f>Volume!J125</f>
        <v>795.7</v>
      </c>
      <c r="D125" s="318">
        <v>108.92</v>
      </c>
      <c r="E125" s="206">
        <f t="shared" si="7"/>
        <v>59906</v>
      </c>
      <c r="F125" s="211">
        <f t="shared" si="8"/>
        <v>13.688576096518787</v>
      </c>
      <c r="G125" s="277">
        <f t="shared" si="9"/>
        <v>81787.75</v>
      </c>
      <c r="H125" s="275">
        <v>5</v>
      </c>
      <c r="I125" s="207">
        <f t="shared" si="10"/>
        <v>148.705</v>
      </c>
      <c r="J125" s="214">
        <f t="shared" si="11"/>
        <v>0.18688576096518789</v>
      </c>
      <c r="K125" s="218">
        <f t="shared" si="12"/>
        <v>2.62415325</v>
      </c>
      <c r="L125" s="208">
        <f t="shared" si="13"/>
        <v>14.373079293754936</v>
      </c>
      <c r="M125" s="219">
        <v>41.986452</v>
      </c>
    </row>
    <row r="126" spans="1:13" s="8" customFormat="1" ht="15">
      <c r="A126" s="193" t="s">
        <v>203</v>
      </c>
      <c r="B126" s="179">
        <v>150</v>
      </c>
      <c r="C126" s="284">
        <f>Volume!J126</f>
        <v>1598.25</v>
      </c>
      <c r="D126" s="318">
        <v>170.57</v>
      </c>
      <c r="E126" s="206">
        <f t="shared" si="7"/>
        <v>25585.5</v>
      </c>
      <c r="F126" s="211">
        <f t="shared" si="8"/>
        <v>10.67229782574691</v>
      </c>
      <c r="G126" s="277">
        <f t="shared" si="9"/>
        <v>37572.375</v>
      </c>
      <c r="H126" s="275">
        <v>5</v>
      </c>
      <c r="I126" s="207">
        <f t="shared" si="10"/>
        <v>250.4825</v>
      </c>
      <c r="J126" s="214">
        <f t="shared" si="11"/>
        <v>0.1567229782574691</v>
      </c>
      <c r="K126" s="218">
        <f t="shared" si="12"/>
        <v>1.562628125</v>
      </c>
      <c r="L126" s="208">
        <f t="shared" si="13"/>
        <v>8.558866730545024</v>
      </c>
      <c r="M126" s="219">
        <v>25.00205</v>
      </c>
    </row>
    <row r="127" spans="1:13" s="8" customFormat="1" ht="15">
      <c r="A127" s="193" t="s">
        <v>298</v>
      </c>
      <c r="B127" s="179">
        <v>1000</v>
      </c>
      <c r="C127" s="284">
        <f>Volume!J127</f>
        <v>479.05</v>
      </c>
      <c r="D127" s="318">
        <v>73.32</v>
      </c>
      <c r="E127" s="206">
        <f t="shared" si="7"/>
        <v>73320</v>
      </c>
      <c r="F127" s="211">
        <f t="shared" si="8"/>
        <v>15.305291723202169</v>
      </c>
      <c r="G127" s="277">
        <f t="shared" si="9"/>
        <v>97272.5</v>
      </c>
      <c r="H127" s="275">
        <v>5</v>
      </c>
      <c r="I127" s="207">
        <f t="shared" si="10"/>
        <v>97.2725</v>
      </c>
      <c r="J127" s="214">
        <f t="shared" si="11"/>
        <v>0.20305291723202168</v>
      </c>
      <c r="K127" s="218">
        <f t="shared" si="12"/>
        <v>4.4539804375</v>
      </c>
      <c r="L127" s="208">
        <f t="shared" si="13"/>
        <v>24.39545556305479</v>
      </c>
      <c r="M127" s="219">
        <v>71.263687</v>
      </c>
    </row>
    <row r="128" spans="1:13" s="8" customFormat="1" ht="15">
      <c r="A128" s="193" t="s">
        <v>216</v>
      </c>
      <c r="B128" s="179">
        <v>3350</v>
      </c>
      <c r="C128" s="284">
        <f>Volume!J128</f>
        <v>79.5</v>
      </c>
      <c r="D128" s="318">
        <v>8.6</v>
      </c>
      <c r="E128" s="206">
        <f t="shared" si="7"/>
        <v>28810</v>
      </c>
      <c r="F128" s="211">
        <f t="shared" si="8"/>
        <v>10.817610062893081</v>
      </c>
      <c r="G128" s="277">
        <f t="shared" si="9"/>
        <v>42126.25</v>
      </c>
      <c r="H128" s="275">
        <v>5</v>
      </c>
      <c r="I128" s="207">
        <f t="shared" si="10"/>
        <v>12.575</v>
      </c>
      <c r="J128" s="214">
        <f t="shared" si="11"/>
        <v>0.1581761006289308</v>
      </c>
      <c r="K128" s="218">
        <f t="shared" si="12"/>
        <v>1.2383084375</v>
      </c>
      <c r="L128" s="208">
        <f t="shared" si="13"/>
        <v>6.7824946436772615</v>
      </c>
      <c r="M128" s="219">
        <v>19.812935</v>
      </c>
    </row>
    <row r="129" spans="1:13" s="8" customFormat="1" ht="15">
      <c r="A129" s="193" t="s">
        <v>235</v>
      </c>
      <c r="B129" s="179">
        <v>2700</v>
      </c>
      <c r="C129" s="284">
        <f>Volume!J129</f>
        <v>133.5</v>
      </c>
      <c r="D129" s="318">
        <v>18.19</v>
      </c>
      <c r="E129" s="206">
        <f t="shared" si="7"/>
        <v>49113</v>
      </c>
      <c r="F129" s="211">
        <f t="shared" si="8"/>
        <v>13.625468164794007</v>
      </c>
      <c r="G129" s="277">
        <f t="shared" si="9"/>
        <v>67135.5</v>
      </c>
      <c r="H129" s="275">
        <v>5</v>
      </c>
      <c r="I129" s="207">
        <f t="shared" si="10"/>
        <v>24.865</v>
      </c>
      <c r="J129" s="214">
        <f t="shared" si="11"/>
        <v>0.18625468164794007</v>
      </c>
      <c r="K129" s="218">
        <f t="shared" si="12"/>
        <v>2.516185375</v>
      </c>
      <c r="L129" s="208">
        <f t="shared" si="13"/>
        <v>13.781714887520955</v>
      </c>
      <c r="M129" s="219">
        <v>40.258966</v>
      </c>
    </row>
    <row r="130" spans="1:13" s="8" customFormat="1" ht="15">
      <c r="A130" s="193" t="s">
        <v>204</v>
      </c>
      <c r="B130" s="179">
        <v>600</v>
      </c>
      <c r="C130" s="284">
        <f>Volume!J130</f>
        <v>452.6</v>
      </c>
      <c r="D130" s="318">
        <v>60.64</v>
      </c>
      <c r="E130" s="206">
        <f t="shared" si="7"/>
        <v>36384</v>
      </c>
      <c r="F130" s="211">
        <f t="shared" si="8"/>
        <v>13.398144056562087</v>
      </c>
      <c r="G130" s="277">
        <f t="shared" si="9"/>
        <v>49962</v>
      </c>
      <c r="H130" s="275">
        <v>5</v>
      </c>
      <c r="I130" s="207">
        <f t="shared" si="10"/>
        <v>83.27</v>
      </c>
      <c r="J130" s="214">
        <f t="shared" si="11"/>
        <v>0.18398144056562085</v>
      </c>
      <c r="K130" s="218">
        <f t="shared" si="12"/>
        <v>2.9258460625</v>
      </c>
      <c r="L130" s="208">
        <f t="shared" si="13"/>
        <v>16.0255188821892</v>
      </c>
      <c r="M130" s="219">
        <v>46.813537</v>
      </c>
    </row>
    <row r="131" spans="1:13" s="7" customFormat="1" ht="15">
      <c r="A131" s="193" t="s">
        <v>205</v>
      </c>
      <c r="B131" s="179">
        <v>250</v>
      </c>
      <c r="C131" s="284">
        <f>Volume!J131</f>
        <v>1122.9</v>
      </c>
      <c r="D131" s="318">
        <v>138.78</v>
      </c>
      <c r="E131" s="206">
        <f aca="true" t="shared" si="14" ref="E131:E161">D131*B131</f>
        <v>34695</v>
      </c>
      <c r="F131" s="211">
        <f aca="true" t="shared" si="15" ref="F131:F161">D131/C131*100</f>
        <v>12.35907026449372</v>
      </c>
      <c r="G131" s="277">
        <f aca="true" t="shared" si="16" ref="G131:G161">(B131*C131)*H131%+E131</f>
        <v>48731.25</v>
      </c>
      <c r="H131" s="275">
        <v>5</v>
      </c>
      <c r="I131" s="207">
        <f aca="true" t="shared" si="17" ref="I131:I161">G131/B131</f>
        <v>194.925</v>
      </c>
      <c r="J131" s="214">
        <f aca="true" t="shared" si="18" ref="J131:J161">I131/C131</f>
        <v>0.1735907026449372</v>
      </c>
      <c r="K131" s="218">
        <f aca="true" t="shared" si="19" ref="K131:K161">M131/16</f>
        <v>2.6430249375</v>
      </c>
      <c r="L131" s="208">
        <f t="shared" si="13"/>
        <v>14.476443783174318</v>
      </c>
      <c r="M131" s="219">
        <v>42.288399</v>
      </c>
    </row>
    <row r="132" spans="1:13" s="7" customFormat="1" ht="15">
      <c r="A132" s="193" t="s">
        <v>37</v>
      </c>
      <c r="B132" s="179">
        <v>1600</v>
      </c>
      <c r="C132" s="284">
        <f>Volume!J132</f>
        <v>231.5</v>
      </c>
      <c r="D132" s="318">
        <v>42.19</v>
      </c>
      <c r="E132" s="206">
        <f t="shared" si="14"/>
        <v>67504</v>
      </c>
      <c r="F132" s="211">
        <f t="shared" si="15"/>
        <v>18.22462203023758</v>
      </c>
      <c r="G132" s="277">
        <f t="shared" si="16"/>
        <v>86024</v>
      </c>
      <c r="H132" s="275">
        <v>5</v>
      </c>
      <c r="I132" s="207">
        <f t="shared" si="17"/>
        <v>53.765</v>
      </c>
      <c r="J132" s="214">
        <f t="shared" si="18"/>
        <v>0.23224622030237582</v>
      </c>
      <c r="K132" s="218">
        <f t="shared" si="19"/>
        <v>2.044305875</v>
      </c>
      <c r="L132" s="208">
        <f t="shared" si="13"/>
        <v>11.197124421778364</v>
      </c>
      <c r="M132" s="219">
        <v>32.708894</v>
      </c>
    </row>
    <row r="133" spans="1:13" s="7" customFormat="1" ht="15">
      <c r="A133" s="193" t="s">
        <v>299</v>
      </c>
      <c r="B133" s="179">
        <v>150</v>
      </c>
      <c r="C133" s="284">
        <f>Volume!J133</f>
        <v>1699.75</v>
      </c>
      <c r="D133" s="318">
        <v>182.61</v>
      </c>
      <c r="E133" s="206">
        <f t="shared" si="14"/>
        <v>27391.500000000004</v>
      </c>
      <c r="F133" s="211">
        <f t="shared" si="15"/>
        <v>10.7433446095014</v>
      </c>
      <c r="G133" s="277">
        <f t="shared" si="16"/>
        <v>40139.625</v>
      </c>
      <c r="H133" s="275">
        <v>5</v>
      </c>
      <c r="I133" s="207">
        <f t="shared" si="17"/>
        <v>267.5975</v>
      </c>
      <c r="J133" s="214">
        <f t="shared" si="18"/>
        <v>0.15743344609501397</v>
      </c>
      <c r="K133" s="218">
        <f t="shared" si="19"/>
        <v>5.0662755625</v>
      </c>
      <c r="L133" s="208">
        <f aca="true" t="shared" si="20" ref="L133:L161">K133*SQRT(30)</f>
        <v>27.749134081184245</v>
      </c>
      <c r="M133" s="219">
        <v>81.060409</v>
      </c>
    </row>
    <row r="134" spans="1:13" s="7" customFormat="1" ht="15">
      <c r="A134" s="193" t="s">
        <v>228</v>
      </c>
      <c r="B134" s="179">
        <v>188</v>
      </c>
      <c r="C134" s="284">
        <f>Volume!J134</f>
        <v>1247.15</v>
      </c>
      <c r="D134" s="318">
        <v>131.31</v>
      </c>
      <c r="E134" s="206">
        <f t="shared" si="14"/>
        <v>24686.28</v>
      </c>
      <c r="F134" s="211">
        <f t="shared" si="15"/>
        <v>10.52880567694343</v>
      </c>
      <c r="G134" s="277">
        <f t="shared" si="16"/>
        <v>44240.594280000005</v>
      </c>
      <c r="H134" s="275">
        <v>8.34</v>
      </c>
      <c r="I134" s="207">
        <f t="shared" si="17"/>
        <v>235.32231000000002</v>
      </c>
      <c r="J134" s="214">
        <f t="shared" si="18"/>
        <v>0.18868805676943431</v>
      </c>
      <c r="K134" s="218">
        <f t="shared" si="19"/>
        <v>3.1018835625</v>
      </c>
      <c r="L134" s="208">
        <f t="shared" si="20"/>
        <v>16.989715979357356</v>
      </c>
      <c r="M134" s="219">
        <v>49.630137</v>
      </c>
    </row>
    <row r="135" spans="1:13" s="7" customFormat="1" ht="15">
      <c r="A135" s="193" t="s">
        <v>276</v>
      </c>
      <c r="B135" s="179">
        <v>350</v>
      </c>
      <c r="C135" s="284">
        <f>Volume!J135</f>
        <v>867.9</v>
      </c>
      <c r="D135" s="318">
        <v>136.63</v>
      </c>
      <c r="E135" s="206">
        <f t="shared" si="14"/>
        <v>47820.5</v>
      </c>
      <c r="F135" s="211">
        <f t="shared" si="15"/>
        <v>15.742597073395553</v>
      </c>
      <c r="G135" s="277">
        <f t="shared" si="16"/>
        <v>63008.75</v>
      </c>
      <c r="H135" s="275">
        <v>5</v>
      </c>
      <c r="I135" s="207">
        <f t="shared" si="17"/>
        <v>180.025</v>
      </c>
      <c r="J135" s="214">
        <f t="shared" si="18"/>
        <v>0.20742597073395555</v>
      </c>
      <c r="K135" s="218">
        <f t="shared" si="19"/>
        <v>3.6691494375</v>
      </c>
      <c r="L135" s="208">
        <f t="shared" si="20"/>
        <v>20.096759137761417</v>
      </c>
      <c r="M135" s="219">
        <v>58.706391</v>
      </c>
    </row>
    <row r="136" spans="1:13" s="7" customFormat="1" ht="15">
      <c r="A136" s="193" t="s">
        <v>180</v>
      </c>
      <c r="B136" s="179">
        <v>1500</v>
      </c>
      <c r="C136" s="284">
        <f>Volume!J136</f>
        <v>156.85</v>
      </c>
      <c r="D136" s="318">
        <v>29.07</v>
      </c>
      <c r="E136" s="206">
        <f t="shared" si="14"/>
        <v>43605</v>
      </c>
      <c r="F136" s="211">
        <f t="shared" si="15"/>
        <v>18.533630857507173</v>
      </c>
      <c r="G136" s="277">
        <f t="shared" si="16"/>
        <v>55368.75</v>
      </c>
      <c r="H136" s="275">
        <v>5</v>
      </c>
      <c r="I136" s="207">
        <f t="shared" si="17"/>
        <v>36.9125</v>
      </c>
      <c r="J136" s="214">
        <f t="shared" si="18"/>
        <v>0.23533630857507173</v>
      </c>
      <c r="K136" s="218">
        <f t="shared" si="19"/>
        <v>3.384001375</v>
      </c>
      <c r="L136" s="208">
        <f t="shared" si="20"/>
        <v>18.534938877159988</v>
      </c>
      <c r="M136" s="219">
        <v>54.144022</v>
      </c>
    </row>
    <row r="137" spans="1:13" s="8" customFormat="1" ht="15">
      <c r="A137" s="193" t="s">
        <v>181</v>
      </c>
      <c r="B137" s="179">
        <v>850</v>
      </c>
      <c r="C137" s="284">
        <f>Volume!J137</f>
        <v>323.3</v>
      </c>
      <c r="D137" s="318">
        <v>57.43</v>
      </c>
      <c r="E137" s="206">
        <f t="shared" si="14"/>
        <v>48815.5</v>
      </c>
      <c r="F137" s="211">
        <f t="shared" si="15"/>
        <v>17.763686978038972</v>
      </c>
      <c r="G137" s="277">
        <f t="shared" si="16"/>
        <v>62555.75</v>
      </c>
      <c r="H137" s="275">
        <v>5</v>
      </c>
      <c r="I137" s="207">
        <f t="shared" si="17"/>
        <v>73.595</v>
      </c>
      <c r="J137" s="214">
        <f t="shared" si="18"/>
        <v>0.22763686978038972</v>
      </c>
      <c r="K137" s="218">
        <f t="shared" si="19"/>
        <v>3.422765625</v>
      </c>
      <c r="L137" s="208">
        <f t="shared" si="20"/>
        <v>18.747259418657684</v>
      </c>
      <c r="M137" s="219">
        <v>54.76425</v>
      </c>
    </row>
    <row r="138" spans="1:13" s="7" customFormat="1" ht="15">
      <c r="A138" s="193" t="s">
        <v>150</v>
      </c>
      <c r="B138" s="179">
        <v>438</v>
      </c>
      <c r="C138" s="284">
        <f>Volume!J138</f>
        <v>542.05</v>
      </c>
      <c r="D138" s="318">
        <v>72.06</v>
      </c>
      <c r="E138" s="206">
        <f t="shared" si="14"/>
        <v>31562.280000000002</v>
      </c>
      <c r="F138" s="211">
        <f t="shared" si="15"/>
        <v>13.293976570427086</v>
      </c>
      <c r="G138" s="277">
        <f t="shared" si="16"/>
        <v>43433.175</v>
      </c>
      <c r="H138" s="275">
        <v>5</v>
      </c>
      <c r="I138" s="207">
        <f t="shared" si="17"/>
        <v>99.16250000000001</v>
      </c>
      <c r="J138" s="214">
        <f t="shared" si="18"/>
        <v>0.18293976570427087</v>
      </c>
      <c r="K138" s="218">
        <f t="shared" si="19"/>
        <v>2.970833875</v>
      </c>
      <c r="L138" s="208">
        <f t="shared" si="20"/>
        <v>16.271927279379828</v>
      </c>
      <c r="M138" s="219">
        <v>47.533342</v>
      </c>
    </row>
    <row r="139" spans="1:13" s="8" customFormat="1" ht="15">
      <c r="A139" s="193" t="s">
        <v>151</v>
      </c>
      <c r="B139" s="179">
        <v>225</v>
      </c>
      <c r="C139" s="284">
        <f>Volume!J139</f>
        <v>1009.6</v>
      </c>
      <c r="D139" s="318">
        <v>108.35</v>
      </c>
      <c r="E139" s="206">
        <f t="shared" si="14"/>
        <v>24378.75</v>
      </c>
      <c r="F139" s="211">
        <f t="shared" si="15"/>
        <v>10.731973058637083</v>
      </c>
      <c r="G139" s="277">
        <f t="shared" si="16"/>
        <v>35736.75</v>
      </c>
      <c r="H139" s="275">
        <v>5</v>
      </c>
      <c r="I139" s="207">
        <f t="shared" si="17"/>
        <v>158.83</v>
      </c>
      <c r="J139" s="214">
        <f t="shared" si="18"/>
        <v>0.15731973058637086</v>
      </c>
      <c r="K139" s="218">
        <f t="shared" si="19"/>
        <v>1.796147375</v>
      </c>
      <c r="L139" s="208">
        <f t="shared" si="20"/>
        <v>9.837904338911907</v>
      </c>
      <c r="M139" s="219">
        <v>28.738358</v>
      </c>
    </row>
    <row r="140" spans="1:13" s="8" customFormat="1" ht="15">
      <c r="A140" s="193" t="s">
        <v>214</v>
      </c>
      <c r="B140" s="179">
        <v>125</v>
      </c>
      <c r="C140" s="284">
        <f>Volume!J140</f>
        <v>1616.7</v>
      </c>
      <c r="D140" s="318">
        <v>172.69</v>
      </c>
      <c r="E140" s="206">
        <f t="shared" si="14"/>
        <v>21586.25</v>
      </c>
      <c r="F140" s="211">
        <f t="shared" si="15"/>
        <v>10.681635430197316</v>
      </c>
      <c r="G140" s="277">
        <f t="shared" si="16"/>
        <v>31690.625</v>
      </c>
      <c r="H140" s="275">
        <v>5</v>
      </c>
      <c r="I140" s="207">
        <f t="shared" si="17"/>
        <v>253.525</v>
      </c>
      <c r="J140" s="214">
        <f t="shared" si="18"/>
        <v>0.15681635430197316</v>
      </c>
      <c r="K140" s="218">
        <f t="shared" si="19"/>
        <v>3.8444254375</v>
      </c>
      <c r="L140" s="208">
        <f t="shared" si="20"/>
        <v>21.056785327654172</v>
      </c>
      <c r="M140" s="219">
        <v>61.510807</v>
      </c>
    </row>
    <row r="141" spans="1:13" s="8" customFormat="1" ht="15">
      <c r="A141" s="193" t="s">
        <v>229</v>
      </c>
      <c r="B141" s="179">
        <v>200</v>
      </c>
      <c r="C141" s="284">
        <f>Volume!J141</f>
        <v>1249.15</v>
      </c>
      <c r="D141" s="318">
        <v>166.02</v>
      </c>
      <c r="E141" s="206">
        <f t="shared" si="14"/>
        <v>33204</v>
      </c>
      <c r="F141" s="211">
        <f t="shared" si="15"/>
        <v>13.29063763359084</v>
      </c>
      <c r="G141" s="277">
        <f t="shared" si="16"/>
        <v>45695.5</v>
      </c>
      <c r="H141" s="275">
        <v>5</v>
      </c>
      <c r="I141" s="207">
        <f t="shared" si="17"/>
        <v>228.4775</v>
      </c>
      <c r="J141" s="214">
        <f t="shared" si="18"/>
        <v>0.1829063763359084</v>
      </c>
      <c r="K141" s="218">
        <f t="shared" si="19"/>
        <v>2.4607636875</v>
      </c>
      <c r="L141" s="208">
        <f t="shared" si="20"/>
        <v>13.478157803333435</v>
      </c>
      <c r="M141" s="219">
        <v>39.372219</v>
      </c>
    </row>
    <row r="142" spans="1:13" s="7" customFormat="1" ht="15">
      <c r="A142" s="193" t="s">
        <v>91</v>
      </c>
      <c r="B142" s="179">
        <v>3800</v>
      </c>
      <c r="C142" s="284">
        <f>Volume!J142</f>
        <v>79.7</v>
      </c>
      <c r="D142" s="318">
        <v>10.91</v>
      </c>
      <c r="E142" s="206">
        <f t="shared" si="14"/>
        <v>41458</v>
      </c>
      <c r="F142" s="211">
        <f t="shared" si="15"/>
        <v>13.68883312421581</v>
      </c>
      <c r="G142" s="277">
        <f t="shared" si="16"/>
        <v>56601</v>
      </c>
      <c r="H142" s="275">
        <v>5</v>
      </c>
      <c r="I142" s="207">
        <f t="shared" si="17"/>
        <v>14.895</v>
      </c>
      <c r="J142" s="214">
        <f t="shared" si="18"/>
        <v>0.1868883312421581</v>
      </c>
      <c r="K142" s="218">
        <f t="shared" si="19"/>
        <v>3.15655025</v>
      </c>
      <c r="L142" s="208">
        <f t="shared" si="20"/>
        <v>17.289137758235714</v>
      </c>
      <c r="M142" s="219">
        <v>50.504804</v>
      </c>
    </row>
    <row r="143" spans="1:13" s="7" customFormat="1" ht="15">
      <c r="A143" s="193" t="s">
        <v>152</v>
      </c>
      <c r="B143" s="179">
        <v>1350</v>
      </c>
      <c r="C143" s="284">
        <f>Volume!J143</f>
        <v>227.7</v>
      </c>
      <c r="D143" s="318">
        <v>24.89</v>
      </c>
      <c r="E143" s="206">
        <f t="shared" si="14"/>
        <v>33601.5</v>
      </c>
      <c r="F143" s="211">
        <f t="shared" si="15"/>
        <v>10.931049626701801</v>
      </c>
      <c r="G143" s="277">
        <f t="shared" si="16"/>
        <v>48971.25</v>
      </c>
      <c r="H143" s="275">
        <v>5</v>
      </c>
      <c r="I143" s="207">
        <f t="shared" si="17"/>
        <v>36.275</v>
      </c>
      <c r="J143" s="214">
        <f t="shared" si="18"/>
        <v>0.15931049626701801</v>
      </c>
      <c r="K143" s="218">
        <f t="shared" si="19"/>
        <v>1.588664125</v>
      </c>
      <c r="L143" s="208">
        <f t="shared" si="20"/>
        <v>8.701471775617069</v>
      </c>
      <c r="M143" s="219">
        <v>25.418626</v>
      </c>
    </row>
    <row r="144" spans="1:13" s="8" customFormat="1" ht="15">
      <c r="A144" s="193" t="s">
        <v>208</v>
      </c>
      <c r="B144" s="179">
        <v>412</v>
      </c>
      <c r="C144" s="284">
        <f>Volume!J144</f>
        <v>723.25</v>
      </c>
      <c r="D144" s="318">
        <v>79.51</v>
      </c>
      <c r="E144" s="206">
        <f t="shared" si="14"/>
        <v>32758.120000000003</v>
      </c>
      <c r="F144" s="211">
        <f t="shared" si="15"/>
        <v>10.99343242309022</v>
      </c>
      <c r="G144" s="277">
        <f t="shared" si="16"/>
        <v>47657.07000000001</v>
      </c>
      <c r="H144" s="275">
        <v>5</v>
      </c>
      <c r="I144" s="207">
        <f t="shared" si="17"/>
        <v>115.67250000000001</v>
      </c>
      <c r="J144" s="214">
        <f t="shared" si="18"/>
        <v>0.1599343242309022</v>
      </c>
      <c r="K144" s="218">
        <f t="shared" si="19"/>
        <v>2.4501476875</v>
      </c>
      <c r="L144" s="208">
        <f t="shared" si="20"/>
        <v>13.420011576628685</v>
      </c>
      <c r="M144" s="219">
        <v>39.202363</v>
      </c>
    </row>
    <row r="145" spans="1:13" s="7" customFormat="1" ht="15">
      <c r="A145" s="193" t="s">
        <v>230</v>
      </c>
      <c r="B145" s="179">
        <v>400</v>
      </c>
      <c r="C145" s="284">
        <f>Volume!J145</f>
        <v>588.05</v>
      </c>
      <c r="D145" s="318">
        <v>63.94</v>
      </c>
      <c r="E145" s="206">
        <f t="shared" si="14"/>
        <v>25576</v>
      </c>
      <c r="F145" s="211">
        <f t="shared" si="15"/>
        <v>10.873225065895758</v>
      </c>
      <c r="G145" s="277">
        <f t="shared" si="16"/>
        <v>37337</v>
      </c>
      <c r="H145" s="275">
        <v>5</v>
      </c>
      <c r="I145" s="207">
        <f t="shared" si="17"/>
        <v>93.3425</v>
      </c>
      <c r="J145" s="214">
        <f t="shared" si="18"/>
        <v>0.15873225065895757</v>
      </c>
      <c r="K145" s="218">
        <f t="shared" si="19"/>
        <v>2.229290125</v>
      </c>
      <c r="L145" s="208">
        <f t="shared" si="20"/>
        <v>12.210324886860114</v>
      </c>
      <c r="M145" s="219">
        <v>35.668642</v>
      </c>
    </row>
    <row r="146" spans="1:13" s="8" customFormat="1" ht="15">
      <c r="A146" s="193" t="s">
        <v>185</v>
      </c>
      <c r="B146" s="179">
        <v>675</v>
      </c>
      <c r="C146" s="284">
        <f>Volume!J146</f>
        <v>562.35</v>
      </c>
      <c r="D146" s="318">
        <v>77.7</v>
      </c>
      <c r="E146" s="206">
        <f t="shared" si="14"/>
        <v>52447.5</v>
      </c>
      <c r="F146" s="211">
        <f t="shared" si="15"/>
        <v>13.817017871432382</v>
      </c>
      <c r="G146" s="277">
        <f t="shared" si="16"/>
        <v>71426.8125</v>
      </c>
      <c r="H146" s="275">
        <v>5</v>
      </c>
      <c r="I146" s="207">
        <f t="shared" si="17"/>
        <v>105.8175</v>
      </c>
      <c r="J146" s="214">
        <f t="shared" si="18"/>
        <v>0.18817017871432382</v>
      </c>
      <c r="K146" s="218">
        <f t="shared" si="19"/>
        <v>2.3935184375</v>
      </c>
      <c r="L146" s="208">
        <f t="shared" si="20"/>
        <v>13.109840400232692</v>
      </c>
      <c r="M146" s="219">
        <v>38.296295</v>
      </c>
    </row>
    <row r="147" spans="1:13" s="7" customFormat="1" ht="15">
      <c r="A147" s="193" t="s">
        <v>206</v>
      </c>
      <c r="B147" s="179">
        <v>550</v>
      </c>
      <c r="C147" s="284">
        <f>Volume!J147</f>
        <v>774.45</v>
      </c>
      <c r="D147" s="318">
        <v>117.97</v>
      </c>
      <c r="E147" s="206">
        <f t="shared" si="14"/>
        <v>64883.5</v>
      </c>
      <c r="F147" s="211">
        <f t="shared" si="15"/>
        <v>15.23274581961392</v>
      </c>
      <c r="G147" s="277">
        <f t="shared" si="16"/>
        <v>86180.875</v>
      </c>
      <c r="H147" s="275">
        <v>5</v>
      </c>
      <c r="I147" s="207">
        <f t="shared" si="17"/>
        <v>156.6925</v>
      </c>
      <c r="J147" s="214">
        <f t="shared" si="18"/>
        <v>0.20232745819613918</v>
      </c>
      <c r="K147" s="218">
        <f t="shared" si="19"/>
        <v>1.6223405</v>
      </c>
      <c r="L147" s="208">
        <f t="shared" si="20"/>
        <v>8.885924878042099</v>
      </c>
      <c r="M147" s="219">
        <v>25.957448</v>
      </c>
    </row>
    <row r="148" spans="1:13" s="7" customFormat="1" ht="15">
      <c r="A148" s="193" t="s">
        <v>118</v>
      </c>
      <c r="B148" s="179">
        <v>250</v>
      </c>
      <c r="C148" s="284">
        <f>Volume!J148</f>
        <v>1239.5</v>
      </c>
      <c r="D148" s="318">
        <v>136.47</v>
      </c>
      <c r="E148" s="206">
        <f t="shared" si="14"/>
        <v>34117.5</v>
      </c>
      <c r="F148" s="211">
        <f t="shared" si="15"/>
        <v>11.01008471157725</v>
      </c>
      <c r="G148" s="277">
        <f t="shared" si="16"/>
        <v>49611.25</v>
      </c>
      <c r="H148" s="275">
        <v>5</v>
      </c>
      <c r="I148" s="207">
        <f t="shared" si="17"/>
        <v>198.445</v>
      </c>
      <c r="J148" s="214">
        <f t="shared" si="18"/>
        <v>0.1601008471157725</v>
      </c>
      <c r="K148" s="218">
        <f t="shared" si="19"/>
        <v>2.07079775</v>
      </c>
      <c r="L148" s="208">
        <f t="shared" si="20"/>
        <v>11.342226397059436</v>
      </c>
      <c r="M148" s="219">
        <v>33.132764</v>
      </c>
    </row>
    <row r="149" spans="1:13" s="7" customFormat="1" ht="15">
      <c r="A149" s="193" t="s">
        <v>231</v>
      </c>
      <c r="B149" s="179">
        <v>206</v>
      </c>
      <c r="C149" s="284">
        <f>Volume!J149</f>
        <v>972.5</v>
      </c>
      <c r="D149" s="318">
        <v>121.91</v>
      </c>
      <c r="E149" s="206">
        <f t="shared" si="14"/>
        <v>25113.46</v>
      </c>
      <c r="F149" s="211">
        <f t="shared" si="15"/>
        <v>12.535732647814909</v>
      </c>
      <c r="G149" s="277">
        <f t="shared" si="16"/>
        <v>35130.21</v>
      </c>
      <c r="H149" s="275">
        <v>5</v>
      </c>
      <c r="I149" s="207">
        <f t="shared" si="17"/>
        <v>170.535</v>
      </c>
      <c r="J149" s="214">
        <f t="shared" si="18"/>
        <v>0.17535732647814908</v>
      </c>
      <c r="K149" s="218">
        <f t="shared" si="19"/>
        <v>3.570430625</v>
      </c>
      <c r="L149" s="208">
        <f t="shared" si="20"/>
        <v>19.55605393319769</v>
      </c>
      <c r="M149" s="219">
        <v>57.12689</v>
      </c>
    </row>
    <row r="150" spans="1:13" s="7" customFormat="1" ht="15">
      <c r="A150" s="193" t="s">
        <v>300</v>
      </c>
      <c r="B150" s="179">
        <v>7700</v>
      </c>
      <c r="C150" s="284">
        <f>Volume!J150</f>
        <v>50.3</v>
      </c>
      <c r="D150" s="318">
        <v>7.68</v>
      </c>
      <c r="E150" s="206">
        <f t="shared" si="14"/>
        <v>59136</v>
      </c>
      <c r="F150" s="211">
        <f t="shared" si="15"/>
        <v>15.268389662027834</v>
      </c>
      <c r="G150" s="277">
        <f t="shared" si="16"/>
        <v>78501.5</v>
      </c>
      <c r="H150" s="275">
        <v>5</v>
      </c>
      <c r="I150" s="207">
        <f t="shared" si="17"/>
        <v>10.195</v>
      </c>
      <c r="J150" s="214">
        <f t="shared" si="18"/>
        <v>0.20268389662027836</v>
      </c>
      <c r="K150" s="218">
        <f t="shared" si="19"/>
        <v>3.0576005625</v>
      </c>
      <c r="L150" s="208">
        <f t="shared" si="20"/>
        <v>16.747167999217343</v>
      </c>
      <c r="M150" s="219">
        <v>48.921609</v>
      </c>
    </row>
    <row r="151" spans="1:13" s="7" customFormat="1" ht="15">
      <c r="A151" s="193" t="s">
        <v>301</v>
      </c>
      <c r="B151" s="179">
        <v>10450</v>
      </c>
      <c r="C151" s="284">
        <f>Volume!J151</f>
        <v>28.6</v>
      </c>
      <c r="D151" s="318">
        <v>5.05</v>
      </c>
      <c r="E151" s="206">
        <f t="shared" si="14"/>
        <v>52772.5</v>
      </c>
      <c r="F151" s="211">
        <f t="shared" si="15"/>
        <v>17.657342657342657</v>
      </c>
      <c r="G151" s="277">
        <f t="shared" si="16"/>
        <v>67716</v>
      </c>
      <c r="H151" s="275">
        <v>5</v>
      </c>
      <c r="I151" s="207">
        <f t="shared" si="17"/>
        <v>6.48</v>
      </c>
      <c r="J151" s="214">
        <f t="shared" si="18"/>
        <v>0.22657342657342658</v>
      </c>
      <c r="K151" s="218">
        <f t="shared" si="19"/>
        <v>3.3860664375</v>
      </c>
      <c r="L151" s="208">
        <f t="shared" si="20"/>
        <v>18.546249690299067</v>
      </c>
      <c r="M151" s="219">
        <v>54.177063</v>
      </c>
    </row>
    <row r="152" spans="1:13" s="8" customFormat="1" ht="15">
      <c r="A152" s="193" t="s">
        <v>173</v>
      </c>
      <c r="B152" s="179">
        <v>2950</v>
      </c>
      <c r="C152" s="284">
        <f>Volume!J152</f>
        <v>62.45</v>
      </c>
      <c r="D152" s="318">
        <v>7.98</v>
      </c>
      <c r="E152" s="206">
        <f t="shared" si="14"/>
        <v>23541</v>
      </c>
      <c r="F152" s="211">
        <f t="shared" si="15"/>
        <v>12.77822257806245</v>
      </c>
      <c r="G152" s="277">
        <f t="shared" si="16"/>
        <v>32752.375</v>
      </c>
      <c r="H152" s="275">
        <v>5</v>
      </c>
      <c r="I152" s="207">
        <f t="shared" si="17"/>
        <v>11.1025</v>
      </c>
      <c r="J152" s="214">
        <f t="shared" si="18"/>
        <v>0.17778222578062447</v>
      </c>
      <c r="K152" s="218">
        <f t="shared" si="19"/>
        <v>2.736723</v>
      </c>
      <c r="L152" s="208">
        <f t="shared" si="20"/>
        <v>14.989649207432107</v>
      </c>
      <c r="M152" s="219">
        <v>43.787568</v>
      </c>
    </row>
    <row r="153" spans="1:13" s="7" customFormat="1" ht="15">
      <c r="A153" s="193" t="s">
        <v>302</v>
      </c>
      <c r="B153" s="179">
        <v>200</v>
      </c>
      <c r="C153" s="284">
        <f>Volume!J153</f>
        <v>819.7</v>
      </c>
      <c r="D153" s="318">
        <v>105.12</v>
      </c>
      <c r="E153" s="206">
        <f t="shared" si="14"/>
        <v>21024</v>
      </c>
      <c r="F153" s="211">
        <f t="shared" si="15"/>
        <v>12.82420397706478</v>
      </c>
      <c r="G153" s="277">
        <f t="shared" si="16"/>
        <v>29221</v>
      </c>
      <c r="H153" s="275">
        <v>5</v>
      </c>
      <c r="I153" s="207">
        <f t="shared" si="17"/>
        <v>146.105</v>
      </c>
      <c r="J153" s="214">
        <f t="shared" si="18"/>
        <v>0.1782420397706478</v>
      </c>
      <c r="K153" s="218">
        <f t="shared" si="19"/>
        <v>2.5993168125</v>
      </c>
      <c r="L153" s="208">
        <f t="shared" si="20"/>
        <v>14.237044523086764</v>
      </c>
      <c r="M153" s="219">
        <v>41.589069</v>
      </c>
    </row>
    <row r="154" spans="1:13" s="7" customFormat="1" ht="15">
      <c r="A154" s="193" t="s">
        <v>82</v>
      </c>
      <c r="B154" s="179">
        <v>2100</v>
      </c>
      <c r="C154" s="284">
        <f>Volume!J154</f>
        <v>109.2</v>
      </c>
      <c r="D154" s="318">
        <v>13.24</v>
      </c>
      <c r="E154" s="206">
        <f t="shared" si="14"/>
        <v>27804</v>
      </c>
      <c r="F154" s="211">
        <f t="shared" si="15"/>
        <v>12.124542124542124</v>
      </c>
      <c r="G154" s="277">
        <f t="shared" si="16"/>
        <v>39270</v>
      </c>
      <c r="H154" s="275">
        <v>5</v>
      </c>
      <c r="I154" s="207">
        <f t="shared" si="17"/>
        <v>18.7</v>
      </c>
      <c r="J154" s="214">
        <f t="shared" si="18"/>
        <v>0.17124542124542125</v>
      </c>
      <c r="K154" s="218">
        <f t="shared" si="19"/>
        <v>3.184963</v>
      </c>
      <c r="L154" s="208">
        <f t="shared" si="20"/>
        <v>17.444760799193265</v>
      </c>
      <c r="M154" s="219">
        <v>50.959408</v>
      </c>
    </row>
    <row r="155" spans="1:13" s="8" customFormat="1" ht="15">
      <c r="A155" s="193" t="s">
        <v>153</v>
      </c>
      <c r="B155" s="179">
        <v>450</v>
      </c>
      <c r="C155" s="284">
        <f>Volume!J155</f>
        <v>518.15</v>
      </c>
      <c r="D155" s="318">
        <v>76.16</v>
      </c>
      <c r="E155" s="206">
        <f t="shared" si="14"/>
        <v>34272</v>
      </c>
      <c r="F155" s="211">
        <f t="shared" si="15"/>
        <v>14.698446395831322</v>
      </c>
      <c r="G155" s="277">
        <f t="shared" si="16"/>
        <v>45930.375</v>
      </c>
      <c r="H155" s="275">
        <v>5</v>
      </c>
      <c r="I155" s="207">
        <f t="shared" si="17"/>
        <v>102.0675</v>
      </c>
      <c r="J155" s="214">
        <f t="shared" si="18"/>
        <v>0.19698446395831323</v>
      </c>
      <c r="K155" s="218">
        <f t="shared" si="19"/>
        <v>2.238566375</v>
      </c>
      <c r="L155" s="208">
        <f t="shared" si="20"/>
        <v>12.261133000600688</v>
      </c>
      <c r="M155" s="219">
        <v>35.817062</v>
      </c>
    </row>
    <row r="156" spans="1:13" s="7" customFormat="1" ht="15">
      <c r="A156" s="193" t="s">
        <v>154</v>
      </c>
      <c r="B156" s="179">
        <v>6900</v>
      </c>
      <c r="C156" s="284">
        <f>Volume!J156</f>
        <v>48.05</v>
      </c>
      <c r="D156" s="318">
        <v>8.18</v>
      </c>
      <c r="E156" s="206">
        <f t="shared" si="14"/>
        <v>56442</v>
      </c>
      <c r="F156" s="211">
        <f t="shared" si="15"/>
        <v>17.023933402705516</v>
      </c>
      <c r="G156" s="277">
        <f t="shared" si="16"/>
        <v>73019.25</v>
      </c>
      <c r="H156" s="275">
        <v>5</v>
      </c>
      <c r="I156" s="207">
        <f t="shared" si="17"/>
        <v>10.5825</v>
      </c>
      <c r="J156" s="214">
        <f t="shared" si="18"/>
        <v>0.22023933402705514</v>
      </c>
      <c r="K156" s="218">
        <f t="shared" si="19"/>
        <v>2.8847229375</v>
      </c>
      <c r="L156" s="208">
        <f t="shared" si="20"/>
        <v>15.800278250213154</v>
      </c>
      <c r="M156" s="219">
        <v>46.155567</v>
      </c>
    </row>
    <row r="157" spans="1:13" s="7" customFormat="1" ht="15">
      <c r="A157" s="193" t="s">
        <v>303</v>
      </c>
      <c r="B157" s="179">
        <v>3600</v>
      </c>
      <c r="C157" s="284">
        <f>Volume!J157</f>
        <v>92.9</v>
      </c>
      <c r="D157" s="318">
        <v>11.12</v>
      </c>
      <c r="E157" s="206">
        <f t="shared" si="14"/>
        <v>40032</v>
      </c>
      <c r="F157" s="211">
        <f t="shared" si="15"/>
        <v>11.969860064585575</v>
      </c>
      <c r="G157" s="277">
        <f t="shared" si="16"/>
        <v>56754</v>
      </c>
      <c r="H157" s="275">
        <v>5</v>
      </c>
      <c r="I157" s="207">
        <f t="shared" si="17"/>
        <v>15.765</v>
      </c>
      <c r="J157" s="214">
        <f t="shared" si="18"/>
        <v>0.16969860064585576</v>
      </c>
      <c r="K157" s="218">
        <f t="shared" si="19"/>
        <v>3.3780660625</v>
      </c>
      <c r="L157" s="208">
        <f t="shared" si="20"/>
        <v>18.50242983173906</v>
      </c>
      <c r="M157" s="219">
        <v>54.049057</v>
      </c>
    </row>
    <row r="158" spans="1:13" s="8" customFormat="1" ht="15">
      <c r="A158" s="193" t="s">
        <v>155</v>
      </c>
      <c r="B158" s="179">
        <v>525</v>
      </c>
      <c r="C158" s="284">
        <f>Volume!J158</f>
        <v>451.3</v>
      </c>
      <c r="D158" s="318">
        <v>48.46</v>
      </c>
      <c r="E158" s="206">
        <f t="shared" si="14"/>
        <v>25441.5</v>
      </c>
      <c r="F158" s="211">
        <f t="shared" si="15"/>
        <v>10.737868380234877</v>
      </c>
      <c r="G158" s="277">
        <f t="shared" si="16"/>
        <v>37288.125</v>
      </c>
      <c r="H158" s="275">
        <v>5</v>
      </c>
      <c r="I158" s="207">
        <f t="shared" si="17"/>
        <v>71.025</v>
      </c>
      <c r="J158" s="214">
        <f t="shared" si="18"/>
        <v>0.1573786838023488</v>
      </c>
      <c r="K158" s="218">
        <f t="shared" si="19"/>
        <v>2.8725259375</v>
      </c>
      <c r="L158" s="208">
        <f t="shared" si="20"/>
        <v>15.733472529874248</v>
      </c>
      <c r="M158" s="219">
        <v>45.960415</v>
      </c>
    </row>
    <row r="159" spans="1:13" s="7" customFormat="1" ht="15">
      <c r="A159" s="193" t="s">
        <v>38</v>
      </c>
      <c r="B159" s="179">
        <v>600</v>
      </c>
      <c r="C159" s="284">
        <f>Volume!J159</f>
        <v>550.45</v>
      </c>
      <c r="D159" s="318">
        <v>62.2</v>
      </c>
      <c r="E159" s="206">
        <f t="shared" si="14"/>
        <v>37320</v>
      </c>
      <c r="F159" s="211">
        <f t="shared" si="15"/>
        <v>11.299845580888364</v>
      </c>
      <c r="G159" s="277">
        <f t="shared" si="16"/>
        <v>53833.5</v>
      </c>
      <c r="H159" s="275">
        <v>5</v>
      </c>
      <c r="I159" s="207">
        <f t="shared" si="17"/>
        <v>89.7225</v>
      </c>
      <c r="J159" s="214">
        <f t="shared" si="18"/>
        <v>0.1629984558088836</v>
      </c>
      <c r="K159" s="218">
        <f t="shared" si="19"/>
        <v>2.2368231875</v>
      </c>
      <c r="L159" s="208">
        <f t="shared" si="20"/>
        <v>12.251585169443578</v>
      </c>
      <c r="M159" s="219">
        <v>35.789171</v>
      </c>
    </row>
    <row r="160" spans="1:13" s="8" customFormat="1" ht="15">
      <c r="A160" s="193" t="s">
        <v>156</v>
      </c>
      <c r="B160" s="179">
        <v>600</v>
      </c>
      <c r="C160" s="284">
        <f>Volume!J160</f>
        <v>408.95</v>
      </c>
      <c r="D160" s="318">
        <v>44.31</v>
      </c>
      <c r="E160" s="206">
        <f t="shared" si="14"/>
        <v>26586</v>
      </c>
      <c r="F160" s="211">
        <f t="shared" si="15"/>
        <v>10.835065411419489</v>
      </c>
      <c r="G160" s="277">
        <f t="shared" si="16"/>
        <v>38854.5</v>
      </c>
      <c r="H160" s="275">
        <v>5</v>
      </c>
      <c r="I160" s="207">
        <f t="shared" si="17"/>
        <v>64.7575</v>
      </c>
      <c r="J160" s="214">
        <f t="shared" si="18"/>
        <v>0.15835065411419488</v>
      </c>
      <c r="K160" s="218">
        <f t="shared" si="19"/>
        <v>2.1191735</v>
      </c>
      <c r="L160" s="208">
        <f t="shared" si="20"/>
        <v>11.607191292171741</v>
      </c>
      <c r="M160" s="219">
        <v>33.906776</v>
      </c>
    </row>
    <row r="161" spans="1:13" s="7" customFormat="1" ht="15">
      <c r="A161" s="193" t="s">
        <v>395</v>
      </c>
      <c r="B161" s="179">
        <v>700</v>
      </c>
      <c r="C161" s="284">
        <f>Volume!J161</f>
        <v>286.75</v>
      </c>
      <c r="D161" s="318">
        <v>42.23</v>
      </c>
      <c r="E161" s="206">
        <f t="shared" si="14"/>
        <v>29560.999999999996</v>
      </c>
      <c r="F161" s="211">
        <f t="shared" si="15"/>
        <v>14.727114210985178</v>
      </c>
      <c r="G161" s="277">
        <f t="shared" si="16"/>
        <v>39597.25</v>
      </c>
      <c r="H161" s="275">
        <v>5</v>
      </c>
      <c r="I161" s="207">
        <f t="shared" si="17"/>
        <v>56.5675</v>
      </c>
      <c r="J161" s="214">
        <f t="shared" si="18"/>
        <v>0.1972711421098518</v>
      </c>
      <c r="K161" s="218">
        <f t="shared" si="19"/>
        <v>3.3919564375</v>
      </c>
      <c r="L161" s="208">
        <f t="shared" si="20"/>
        <v>18.578510548936123</v>
      </c>
      <c r="M161" s="219">
        <v>54.271303</v>
      </c>
    </row>
    <row r="162" spans="3:13" ht="14.25">
      <c r="C162" s="2"/>
      <c r="D162" s="111"/>
      <c r="H162" s="275"/>
      <c r="M162" s="71"/>
    </row>
    <row r="163" spans="3:13" ht="14.25">
      <c r="C163" s="2"/>
      <c r="D163" s="112"/>
      <c r="F163" s="67"/>
      <c r="H163" s="275"/>
      <c r="M163" s="71"/>
    </row>
    <row r="164" spans="3:13" ht="12.75">
      <c r="C164" s="2"/>
      <c r="D164" s="113"/>
      <c r="M164" s="71"/>
    </row>
    <row r="165" spans="3:13" ht="12.75">
      <c r="C165" s="2"/>
      <c r="D165" s="113"/>
      <c r="M165" s="1"/>
    </row>
    <row r="166" spans="3:13" ht="12.75">
      <c r="C166" s="2"/>
      <c r="D166" s="113"/>
      <c r="M166" s="1"/>
    </row>
    <row r="167" spans="3:13" ht="12.75">
      <c r="C167" s="2"/>
      <c r="D167" s="113"/>
      <c r="M167" s="1"/>
    </row>
    <row r="168" spans="3:13" ht="12.75">
      <c r="C168" s="2"/>
      <c r="D168" s="113"/>
      <c r="M168" s="1"/>
    </row>
    <row r="169" spans="3:13" ht="12.75">
      <c r="C169" s="2"/>
      <c r="D169" s="113"/>
      <c r="E169" s="2"/>
      <c r="F169" s="5"/>
      <c r="M169" s="1"/>
    </row>
    <row r="170" spans="3:13" ht="12.75">
      <c r="C170" s="2"/>
      <c r="D170" s="113"/>
      <c r="M170" s="1"/>
    </row>
    <row r="171" spans="3:13" ht="12.75">
      <c r="C171" s="2"/>
      <c r="D171" s="112"/>
      <c r="M171" s="1"/>
    </row>
    <row r="172" spans="3:13" ht="12.75">
      <c r="C172" s="2"/>
      <c r="D172" s="112"/>
      <c r="M172" s="1"/>
    </row>
    <row r="173" spans="3:13" ht="12.75">
      <c r="C173" s="2"/>
      <c r="D173" s="112"/>
      <c r="M173" s="1"/>
    </row>
    <row r="174" spans="3:13" ht="12.75">
      <c r="C174" s="2"/>
      <c r="D174" s="112"/>
      <c r="M174" s="1"/>
    </row>
    <row r="175" spans="3:13" ht="12.75">
      <c r="C175" s="2"/>
      <c r="D175" s="112"/>
      <c r="M175" s="1"/>
    </row>
    <row r="176" spans="1:13" ht="12.75">
      <c r="A176" s="76"/>
      <c r="C176" s="2"/>
      <c r="D176" s="112"/>
      <c r="M176" s="1"/>
    </row>
    <row r="177" spans="3:13" ht="12.75">
      <c r="C177" s="2"/>
      <c r="D177" s="112"/>
      <c r="M177" s="1"/>
    </row>
    <row r="178" spans="3:13" ht="12.75">
      <c r="C178" s="2"/>
      <c r="D178" s="112"/>
      <c r="M178" s="1"/>
    </row>
    <row r="179" spans="3:13" ht="12.75">
      <c r="C179" s="2"/>
      <c r="D179" s="112"/>
      <c r="M179" s="1"/>
    </row>
    <row r="180" spans="3:13" ht="12.75">
      <c r="C180" s="2"/>
      <c r="D180" s="112"/>
      <c r="M180" s="1"/>
    </row>
    <row r="181" spans="3:13" ht="12.75">
      <c r="C181" s="2"/>
      <c r="D181" s="112"/>
      <c r="M181" s="1"/>
    </row>
    <row r="182" spans="3:13" ht="12.75">
      <c r="C182" s="2"/>
      <c r="D182" s="112"/>
      <c r="M182" s="1"/>
    </row>
    <row r="183" spans="3:13" ht="12.75">
      <c r="C183" s="2"/>
      <c r="D183" s="112"/>
      <c r="M183" s="1"/>
    </row>
    <row r="184" spans="3:13" ht="12.75">
      <c r="C184" s="2"/>
      <c r="D184" s="112"/>
      <c r="M184" s="1"/>
    </row>
    <row r="185" spans="3:13" ht="12.75">
      <c r="C185" s="2"/>
      <c r="D185" s="112"/>
      <c r="M185" s="1"/>
    </row>
    <row r="186" spans="3:13" ht="12.75">
      <c r="C186" s="2"/>
      <c r="D186" s="112"/>
      <c r="M186" s="1"/>
    </row>
    <row r="187" spans="3:13" ht="12.75">
      <c r="C187" s="2"/>
      <c r="D187" s="112"/>
      <c r="M187" s="1"/>
    </row>
    <row r="188" spans="3:13" ht="12.75">
      <c r="C188" s="2"/>
      <c r="D188" s="112"/>
      <c r="M188" s="1"/>
    </row>
    <row r="189" spans="3:13" ht="12.75">
      <c r="C189" s="2"/>
      <c r="D189" s="112"/>
      <c r="M189" s="1"/>
    </row>
    <row r="190" spans="3:13" ht="12.75">
      <c r="C190" s="2"/>
      <c r="D190" s="112"/>
      <c r="M190" s="1"/>
    </row>
    <row r="191" spans="3:13" ht="12.75">
      <c r="C191" s="2"/>
      <c r="D191" s="112"/>
      <c r="M191" s="1"/>
    </row>
    <row r="192" spans="3:13" ht="12.75">
      <c r="C192" s="2"/>
      <c r="D192" s="112"/>
      <c r="M192" s="1"/>
    </row>
    <row r="193" spans="3:13" ht="12.75">
      <c r="C193" s="2"/>
      <c r="M193" s="1"/>
    </row>
    <row r="194" spans="3:13" ht="12.75">
      <c r="C194" s="2"/>
      <c r="M194" s="1"/>
    </row>
    <row r="195" ht="12.75">
      <c r="M195" s="1"/>
    </row>
    <row r="196" ht="12.75">
      <c r="M196" s="1"/>
    </row>
    <row r="197" ht="12.75">
      <c r="M197" s="1"/>
    </row>
    <row r="198" ht="12.75">
      <c r="M198" s="1"/>
    </row>
    <row r="199" ht="12.75">
      <c r="M199" s="1"/>
    </row>
    <row r="200" ht="12.75">
      <c r="M200" s="1"/>
    </row>
    <row r="201" ht="12.75">
      <c r="M201" s="1"/>
    </row>
    <row r="202" ht="12.75">
      <c r="M202" s="1"/>
    </row>
    <row r="203" ht="12.75">
      <c r="M203" s="1"/>
    </row>
    <row r="204" ht="12.75">
      <c r="M204" s="1"/>
    </row>
    <row r="205" ht="12.75">
      <c r="M205" s="1"/>
    </row>
    <row r="206" ht="12.75">
      <c r="M206" s="1"/>
    </row>
    <row r="207" ht="12.75">
      <c r="M207" s="1"/>
    </row>
    <row r="208" ht="12.75">
      <c r="M208" s="1"/>
    </row>
    <row r="209" ht="12.75">
      <c r="M209" s="1"/>
    </row>
    <row r="210" ht="12.75">
      <c r="M210" s="1"/>
    </row>
    <row r="211" ht="12.75">
      <c r="M211" s="1"/>
    </row>
    <row r="212" ht="12.75">
      <c r="M212" s="1"/>
    </row>
    <row r="213" ht="12.75">
      <c r="M213" s="1"/>
    </row>
    <row r="214" ht="12.75">
      <c r="M214" s="1"/>
    </row>
    <row r="215" ht="12.75">
      <c r="M215" s="1"/>
    </row>
    <row r="216" ht="12.75">
      <c r="M216" s="1"/>
    </row>
    <row r="217" ht="12.75">
      <c r="M217" s="1"/>
    </row>
    <row r="218" ht="12.75">
      <c r="M218" s="1"/>
    </row>
    <row r="219" ht="12.75">
      <c r="M219" s="1"/>
    </row>
    <row r="220" ht="12.75">
      <c r="M220" s="1"/>
    </row>
    <row r="221" ht="12.75">
      <c r="M221" s="1"/>
    </row>
    <row r="222" ht="12.75">
      <c r="M222" s="1"/>
    </row>
    <row r="223" ht="12.75">
      <c r="M223" s="1"/>
    </row>
    <row r="224" ht="12.75">
      <c r="M224" s="1"/>
    </row>
    <row r="225" ht="12.75">
      <c r="M225" s="1"/>
    </row>
    <row r="226" ht="12.75">
      <c r="M226" s="1"/>
    </row>
    <row r="227" ht="12.75">
      <c r="M227" s="1"/>
    </row>
    <row r="228" ht="12.75">
      <c r="M228" s="1"/>
    </row>
    <row r="229" ht="12.75">
      <c r="M229" s="1"/>
    </row>
    <row r="230" ht="12.75">
      <c r="M230" s="1"/>
    </row>
    <row r="231" ht="12.75">
      <c r="M231" s="1"/>
    </row>
    <row r="232" ht="12.75">
      <c r="M232" s="1"/>
    </row>
    <row r="233" ht="12.75">
      <c r="M233" s="1"/>
    </row>
    <row r="234" ht="12.75">
      <c r="M234" s="1"/>
    </row>
    <row r="235" ht="12.75">
      <c r="M235" s="1"/>
    </row>
    <row r="236" ht="12.75">
      <c r="M236" s="1"/>
    </row>
    <row r="237" ht="12.75">
      <c r="M237" s="1"/>
    </row>
    <row r="238" ht="12.75">
      <c r="M238" s="1"/>
    </row>
    <row r="239" ht="12.75">
      <c r="M239" s="1"/>
    </row>
    <row r="240" ht="12.75">
      <c r="M240" s="1"/>
    </row>
    <row r="241" ht="12.75">
      <c r="M241" s="1"/>
    </row>
    <row r="242" ht="12.75">
      <c r="M242" s="1"/>
    </row>
    <row r="243" ht="12.75">
      <c r="M243" s="1"/>
    </row>
    <row r="244" ht="12.75">
      <c r="M244" s="1"/>
    </row>
    <row r="245" ht="12.75">
      <c r="M245" s="1"/>
    </row>
    <row r="246" ht="12.75">
      <c r="M246" s="1"/>
    </row>
    <row r="247" ht="12.75">
      <c r="M247" s="1"/>
    </row>
    <row r="248" ht="12.75">
      <c r="M248" s="1"/>
    </row>
    <row r="249" ht="12.75">
      <c r="M249" s="1"/>
    </row>
    <row r="250" ht="12.75">
      <c r="M250" s="1"/>
    </row>
    <row r="251" ht="12.75">
      <c r="M251" s="1"/>
    </row>
    <row r="252" ht="12.75">
      <c r="M252" s="1"/>
    </row>
    <row r="253" ht="12.75">
      <c r="M253" s="1"/>
    </row>
    <row r="254" ht="12.75">
      <c r="M254" s="1"/>
    </row>
    <row r="255" ht="12.75">
      <c r="M255" s="1"/>
    </row>
    <row r="256" ht="12.75">
      <c r="M256" s="1"/>
    </row>
    <row r="257" ht="12.75">
      <c r="M257" s="1"/>
    </row>
    <row r="258" ht="12.75">
      <c r="M258" s="1"/>
    </row>
    <row r="259" ht="12.75">
      <c r="M259" s="1"/>
    </row>
    <row r="260" ht="12.75">
      <c r="M260" s="1"/>
    </row>
    <row r="261" ht="12.75">
      <c r="M261" s="1"/>
    </row>
    <row r="262" ht="12.75">
      <c r="M262" s="1"/>
    </row>
    <row r="263" ht="12.75">
      <c r="M263" s="1"/>
    </row>
    <row r="264" ht="12.75">
      <c r="M264" s="1"/>
    </row>
    <row r="265" ht="12.75">
      <c r="M265" s="1"/>
    </row>
    <row r="266" ht="12.75">
      <c r="M266" s="1"/>
    </row>
    <row r="267" ht="12.75">
      <c r="M267" s="1"/>
    </row>
    <row r="268" ht="12.75">
      <c r="M268" s="1"/>
    </row>
    <row r="269" ht="12.75">
      <c r="M269" s="1"/>
    </row>
    <row r="270" ht="12.75">
      <c r="M270" s="1"/>
    </row>
    <row r="271" ht="12.75">
      <c r="M271" s="1"/>
    </row>
    <row r="272" ht="12.75">
      <c r="M272" s="1"/>
    </row>
    <row r="273" ht="12.75">
      <c r="M273" s="1"/>
    </row>
    <row r="274" ht="12.75">
      <c r="M274" s="1"/>
    </row>
    <row r="275" ht="12.75">
      <c r="M275" s="1"/>
    </row>
    <row r="276" ht="12.75">
      <c r="M276" s="1"/>
    </row>
    <row r="277" ht="12.75">
      <c r="M277" s="1"/>
    </row>
    <row r="278" ht="12.75">
      <c r="M278" s="1"/>
    </row>
    <row r="279" ht="12.75">
      <c r="M279" s="1"/>
    </row>
    <row r="280" ht="12.75">
      <c r="M280" s="1"/>
    </row>
    <row r="281" ht="12.75">
      <c r="M281" s="1"/>
    </row>
    <row r="282" ht="12.75">
      <c r="M282" s="1"/>
    </row>
    <row r="283" ht="12.75">
      <c r="M283" s="1"/>
    </row>
    <row r="284" ht="12.75">
      <c r="M284" s="1"/>
    </row>
    <row r="285" ht="12.75">
      <c r="M285" s="1"/>
    </row>
    <row r="286" ht="12.75">
      <c r="M286" s="1"/>
    </row>
    <row r="287" ht="12.75">
      <c r="M287" s="1"/>
    </row>
    <row r="288" ht="12.75">
      <c r="M288" s="1"/>
    </row>
    <row r="289" ht="12.75">
      <c r="M289" s="1"/>
    </row>
    <row r="290" ht="12.75">
      <c r="M290" s="1"/>
    </row>
    <row r="291" ht="12.75">
      <c r="M291" s="1"/>
    </row>
    <row r="292" ht="12.75">
      <c r="M292" s="1"/>
    </row>
    <row r="293" ht="12.75">
      <c r="M293" s="5"/>
    </row>
    <row r="294" ht="12.75">
      <c r="M294" s="5"/>
    </row>
    <row r="295" ht="12.75">
      <c r="M295" s="5"/>
    </row>
    <row r="296" ht="12.75">
      <c r="M296" s="5"/>
    </row>
    <row r="297" ht="12.75">
      <c r="M297" s="5"/>
    </row>
    <row r="298" ht="12.75">
      <c r="M298" s="5"/>
    </row>
    <row r="299" ht="12.75">
      <c r="M299" s="5"/>
    </row>
    <row r="300" ht="12.75">
      <c r="M300" s="5"/>
    </row>
    <row r="301" ht="12.75">
      <c r="M301" s="5"/>
    </row>
    <row r="302" ht="12.75">
      <c r="M302" s="5"/>
    </row>
    <row r="303" ht="12.75">
      <c r="M303" s="5"/>
    </row>
    <row r="304" ht="12.75">
      <c r="M304" s="5"/>
    </row>
    <row r="305" ht="12.75">
      <c r="M305" s="5"/>
    </row>
    <row r="306" ht="12.75">
      <c r="M306" s="5"/>
    </row>
    <row r="307" ht="12.75">
      <c r="M307" s="5"/>
    </row>
    <row r="308" ht="12.75">
      <c r="M308" s="5"/>
    </row>
    <row r="309" ht="12.75">
      <c r="M309" s="5"/>
    </row>
    <row r="310" ht="12.75">
      <c r="M310" s="5"/>
    </row>
    <row r="311" ht="12.75">
      <c r="M311" s="5"/>
    </row>
    <row r="312" ht="12.75">
      <c r="M312" s="5"/>
    </row>
    <row r="313" ht="12.75">
      <c r="M313" s="5"/>
    </row>
    <row r="314" ht="12.75">
      <c r="M314" s="5"/>
    </row>
    <row r="315" ht="12.75">
      <c r="M315" s="5"/>
    </row>
    <row r="316" ht="12.75">
      <c r="M316" s="5"/>
    </row>
    <row r="317" ht="12.75">
      <c r="M317" s="5"/>
    </row>
    <row r="318" ht="12.75">
      <c r="M318" s="5"/>
    </row>
    <row r="319" ht="12.75">
      <c r="M319" s="5"/>
    </row>
    <row r="320" ht="12.75">
      <c r="M320" s="5"/>
    </row>
    <row r="321" ht="12.75">
      <c r="M321" s="5"/>
    </row>
    <row r="322" ht="12.75">
      <c r="M322" s="5"/>
    </row>
    <row r="323" ht="12.75">
      <c r="M323" s="5"/>
    </row>
    <row r="324" ht="12.75">
      <c r="M324" s="5"/>
    </row>
    <row r="325" ht="12.75">
      <c r="M325" s="5"/>
    </row>
    <row r="326" ht="12.75">
      <c r="M326" s="5"/>
    </row>
    <row r="327" ht="12.75">
      <c r="M327" s="5"/>
    </row>
    <row r="328" ht="12.75">
      <c r="M328" s="5"/>
    </row>
    <row r="329" ht="12.75">
      <c r="M329" s="5"/>
    </row>
    <row r="330" ht="12.75">
      <c r="M330" s="5"/>
    </row>
    <row r="331" ht="12.75">
      <c r="M331" s="5"/>
    </row>
    <row r="332" ht="12.75">
      <c r="M332" s="5"/>
    </row>
    <row r="333" ht="12.75">
      <c r="M333" s="5"/>
    </row>
    <row r="334" ht="12.75">
      <c r="M334" s="5"/>
    </row>
    <row r="335" ht="12.75">
      <c r="M335" s="5"/>
    </row>
    <row r="336" ht="12.75">
      <c r="M336" s="5"/>
    </row>
    <row r="337" ht="12.75">
      <c r="M337" s="5"/>
    </row>
    <row r="338" ht="12.75">
      <c r="M338" s="5"/>
    </row>
    <row r="339" ht="12.75">
      <c r="M339" s="5"/>
    </row>
    <row r="340" ht="12.75">
      <c r="M340" s="5"/>
    </row>
    <row r="341" ht="12.75">
      <c r="M341" s="5"/>
    </row>
    <row r="342" ht="12.75">
      <c r="M342" s="5"/>
    </row>
    <row r="343" ht="12.75">
      <c r="M343" s="5"/>
    </row>
    <row r="344" ht="12.75">
      <c r="M344" s="5"/>
    </row>
    <row r="345" ht="12.75">
      <c r="M345" s="5"/>
    </row>
    <row r="346" ht="12.75">
      <c r="M346" s="5"/>
    </row>
    <row r="347" ht="12.75">
      <c r="M347" s="5"/>
    </row>
    <row r="348" ht="12.75">
      <c r="M348" s="5"/>
    </row>
    <row r="349" ht="12.75">
      <c r="M349" s="5"/>
    </row>
    <row r="350" ht="12.75">
      <c r="M350" s="5"/>
    </row>
    <row r="351" ht="12.75">
      <c r="M351" s="5"/>
    </row>
    <row r="352" ht="12.75">
      <c r="M352" s="5"/>
    </row>
    <row r="353" ht="12.75">
      <c r="M353" s="5"/>
    </row>
    <row r="354" ht="12.75">
      <c r="M354" s="5"/>
    </row>
    <row r="355" ht="12.75">
      <c r="M355" s="5"/>
    </row>
    <row r="356" ht="12.75">
      <c r="M356" s="5"/>
    </row>
    <row r="357" ht="12.75">
      <c r="M357" s="5"/>
    </row>
    <row r="358" ht="12.75">
      <c r="M358" s="5"/>
    </row>
    <row r="359" ht="12.75">
      <c r="M359" s="5"/>
    </row>
    <row r="360" ht="12.75">
      <c r="M360" s="5"/>
    </row>
    <row r="361" ht="12.75">
      <c r="M361" s="5"/>
    </row>
    <row r="362" ht="12.75">
      <c r="M362" s="5"/>
    </row>
    <row r="363" ht="12.75">
      <c r="M363" s="5"/>
    </row>
    <row r="364" ht="12.75">
      <c r="M364" s="5"/>
    </row>
    <row r="365" ht="12.75">
      <c r="M365" s="5"/>
    </row>
    <row r="366" ht="12.75">
      <c r="M366" s="5"/>
    </row>
    <row r="367" ht="12.75">
      <c r="M367" s="5"/>
    </row>
    <row r="368" ht="12.75">
      <c r="M368" s="5"/>
    </row>
    <row r="369" ht="12.75">
      <c r="M369" s="5"/>
    </row>
    <row r="370" ht="12.75">
      <c r="M370" s="5"/>
    </row>
    <row r="371" ht="12.75">
      <c r="M371" s="5"/>
    </row>
    <row r="372" ht="12.75">
      <c r="M372" s="5"/>
    </row>
    <row r="373" ht="12.75">
      <c r="M373" s="5"/>
    </row>
    <row r="374" ht="12.75">
      <c r="M374" s="5"/>
    </row>
    <row r="375" ht="12.75">
      <c r="M375" s="5"/>
    </row>
    <row r="376" ht="12.75">
      <c r="M376" s="5"/>
    </row>
    <row r="377" ht="12.75">
      <c r="M377" s="5"/>
    </row>
    <row r="378" ht="12.75">
      <c r="M378" s="5"/>
    </row>
    <row r="379" ht="12.75">
      <c r="M379" s="5"/>
    </row>
    <row r="380" ht="12.75">
      <c r="M380" s="5"/>
    </row>
    <row r="381" ht="12.75">
      <c r="M381" s="5"/>
    </row>
    <row r="382" ht="12.75">
      <c r="M382" s="5"/>
    </row>
    <row r="383" ht="12.75">
      <c r="M383" s="5"/>
    </row>
    <row r="384" ht="12.75">
      <c r="M384" s="5"/>
    </row>
    <row r="385" ht="12.75">
      <c r="M385" s="5"/>
    </row>
    <row r="386" ht="12.75">
      <c r="M386" s="5"/>
    </row>
    <row r="387" ht="12.75">
      <c r="M387" s="5"/>
    </row>
    <row r="388" ht="12.75">
      <c r="M388" s="5"/>
    </row>
    <row r="389" ht="12.75">
      <c r="M389" s="5"/>
    </row>
    <row r="390" ht="12.75">
      <c r="M390" s="5"/>
    </row>
    <row r="391" ht="12.75">
      <c r="M391" s="5"/>
    </row>
    <row r="392" ht="12.75">
      <c r="M392" s="5"/>
    </row>
    <row r="393" ht="12.75">
      <c r="M393" s="5"/>
    </row>
    <row r="394" ht="12.75">
      <c r="M394" s="5"/>
    </row>
    <row r="395" ht="12.75">
      <c r="M395" s="5"/>
    </row>
    <row r="396" ht="12.75">
      <c r="M396" s="5"/>
    </row>
    <row r="397" ht="12.75">
      <c r="M397" s="5"/>
    </row>
    <row r="398" ht="12.75">
      <c r="M398" s="5"/>
    </row>
    <row r="399" ht="12.75">
      <c r="M399" s="5"/>
    </row>
    <row r="400" ht="12.75">
      <c r="M400" s="5"/>
    </row>
    <row r="401" ht="12.75">
      <c r="M401" s="5"/>
    </row>
    <row r="402" ht="12.75">
      <c r="M402" s="5"/>
    </row>
    <row r="403" ht="12.75">
      <c r="M403" s="5"/>
    </row>
    <row r="404" ht="12.75">
      <c r="M404" s="5"/>
    </row>
    <row r="405" ht="12.75">
      <c r="M405" s="5"/>
    </row>
    <row r="406" ht="12.75">
      <c r="M406" s="5"/>
    </row>
    <row r="407" ht="12.75">
      <c r="M407" s="5"/>
    </row>
    <row r="408" ht="12.75">
      <c r="M408" s="5"/>
    </row>
    <row r="409" ht="12.75">
      <c r="M409" s="5"/>
    </row>
    <row r="410" ht="12.75">
      <c r="M410" s="5"/>
    </row>
    <row r="411" ht="12.75">
      <c r="M411" s="5"/>
    </row>
    <row r="412" ht="12.75">
      <c r="M412" s="5"/>
    </row>
    <row r="413" ht="12.75">
      <c r="M413" s="5"/>
    </row>
    <row r="414" ht="12.75">
      <c r="M414" s="5"/>
    </row>
    <row r="415" ht="12.75">
      <c r="M415" s="5"/>
    </row>
    <row r="416" ht="12.75">
      <c r="M416" s="5"/>
    </row>
    <row r="417" ht="12.75">
      <c r="M417" s="5"/>
    </row>
    <row r="418" ht="12.75">
      <c r="M418" s="5"/>
    </row>
    <row r="419" ht="12.75">
      <c r="M419" s="5"/>
    </row>
    <row r="420" ht="12.75">
      <c r="M420" s="5"/>
    </row>
    <row r="421" ht="12.75">
      <c r="M421" s="5"/>
    </row>
    <row r="422" ht="12.75">
      <c r="M422" s="5"/>
    </row>
    <row r="423" ht="12.75">
      <c r="M423" s="5"/>
    </row>
    <row r="424" ht="12.75">
      <c r="M424" s="5"/>
    </row>
    <row r="425" ht="12.75">
      <c r="M425" s="5"/>
    </row>
    <row r="426" ht="12.75">
      <c r="M426" s="5"/>
    </row>
    <row r="427" ht="12.75">
      <c r="M427" s="5"/>
    </row>
    <row r="428" ht="12.75">
      <c r="M428" s="5"/>
    </row>
    <row r="429" ht="12.75">
      <c r="M429" s="5"/>
    </row>
    <row r="430" ht="12.75">
      <c r="M430" s="5"/>
    </row>
    <row r="431" ht="12.75">
      <c r="M431" s="5"/>
    </row>
    <row r="432" ht="12.75">
      <c r="M432" s="5"/>
    </row>
    <row r="433" ht="12.75">
      <c r="M433" s="5"/>
    </row>
    <row r="434" ht="12.75">
      <c r="M434" s="5"/>
    </row>
    <row r="435" ht="12.75">
      <c r="M435" s="5"/>
    </row>
    <row r="436" ht="12.75">
      <c r="M436" s="5"/>
    </row>
    <row r="437" ht="12.75">
      <c r="M437" s="5"/>
    </row>
    <row r="438" ht="12.75">
      <c r="M438" s="5"/>
    </row>
    <row r="439" ht="12.75">
      <c r="M439" s="5"/>
    </row>
    <row r="440" ht="12.75">
      <c r="M440" s="5"/>
    </row>
    <row r="441" ht="12.75">
      <c r="M441" s="5"/>
    </row>
    <row r="442" ht="12.75">
      <c r="M442" s="5"/>
    </row>
    <row r="443" ht="12.75">
      <c r="M443" s="5"/>
    </row>
    <row r="444" ht="12.75">
      <c r="M444" s="5"/>
    </row>
    <row r="445" ht="12.75">
      <c r="M445" s="5"/>
    </row>
    <row r="446" ht="12.75">
      <c r="M446" s="2"/>
    </row>
    <row r="447" ht="12.75">
      <c r="M447" s="2"/>
    </row>
    <row r="448" ht="12.75">
      <c r="M448" s="2"/>
    </row>
    <row r="449" ht="12.75">
      <c r="M449" s="2"/>
    </row>
    <row r="450" ht="12.75">
      <c r="M450" s="2"/>
    </row>
    <row r="451" ht="12.75">
      <c r="M451" s="2"/>
    </row>
  </sheetData>
  <mergeCells count="7">
    <mergeCell ref="A1:J1"/>
    <mergeCell ref="K2:M2"/>
    <mergeCell ref="A2:A3"/>
    <mergeCell ref="B2:B3"/>
    <mergeCell ref="C2:C3"/>
    <mergeCell ref="D2:F2"/>
    <mergeCell ref="G2:J2"/>
  </mergeCells>
  <printOptions/>
  <pageMargins left="0.75" right="0.75" top="1" bottom="1" header="0.5" footer="0.5"/>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sski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suvro</dc:creator>
  <cp:keywords/>
  <dc:description/>
  <cp:lastModifiedBy>dinesh</cp:lastModifiedBy>
  <cp:lastPrinted>2007-02-23T11:19:05Z</cp:lastPrinted>
  <dcterms:created xsi:type="dcterms:W3CDTF">2003-08-14T05:49:12Z</dcterms:created>
  <dcterms:modified xsi:type="dcterms:W3CDTF">2007-05-09T12:53:23Z</dcterms:modified>
  <cp:category/>
  <cp:version/>
  <cp:contentType/>
  <cp:contentStatus/>
</cp:coreProperties>
</file>