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10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<sst xmlns="http://schemas.openxmlformats.org/spreadsheetml/2006/main" count="1860" uniqueCount="502">
  <si>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</si>
  <si>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</si>
  <si>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</si>
  <si>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</si>
  <si>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</si>
  <si>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</si>
  <si>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</si>
  <si>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</si>
  <si>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</si>
  <si>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</si>
  <si>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</si>
  <si>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</si>
  <si>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</si>
  <si>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</si>
  <si>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</si>
  <si>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</si>
  <si>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</si>
  <si>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</si>
  <si>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</si>
  <si>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</si>
  <si>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</si>
  <si>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</si>
  <si>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</si>
  <si>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</si>
  <si>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</si>
  <si>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</si>
  <si>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</si>
  <si>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</si>
  <si>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</si>
  <si>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</si>
  <si>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</si>
  <si>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</si>
  <si>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</si>
  <si>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</si>
  <si>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</si>
  <si>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</si>
  <si>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</si>
  <si>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</si>
  <si>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</si>
  <si>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</si>
  <si>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</si>
  <si>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</si>
  <si>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</si>
  <si>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</si>
  <si>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</si>
  <si>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</si>
  <si>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</si>
  <si>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</si>
  <si>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</si>
  <si>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</si>
  <si>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</si>
  <si>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</si>
  <si>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</si>
  <si>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</si>
  <si>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</si>
  <si>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</si>
  <si>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</si>
  <si>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</si>
  <si>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</si>
  <si>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</si>
  <si>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</si>
  <si>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</si>
  <si>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</si>
  <si>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</si>
  <si>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</si>
  <si>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</si>
  <si>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</si>
  <si>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</si>
  <si>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</si>
  <si>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</si>
  <si>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</si>
  <si>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</si>
  <si>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</si>
  <si>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</si>
  <si>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</si>
  <si>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</si>
  <si>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</si>
  <si>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</si>
  <si>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</si>
  <si>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</si>
  <si>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</si>
  <si>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</si>
  <si>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</si>
  <si>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</si>
  <si>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</si>
  <si>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</si>
  <si>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</si>
  <si>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</si>
  <si>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</si>
  <si>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</si>
  <si>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</si>
  <si>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</si>
  <si>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</si>
  <si>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</si>
  <si>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</si>
  <si>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</si>
  <si>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</si>
  <si>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</si>
  <si>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</si>
  <si>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</si>
  <si>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</si>
  <si>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</si>
  <si>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</si>
  <si>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</si>
  <si>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</si>
  <si>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</si>
  <si>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</si>
  <si>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</si>
  <si>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</si>
  <si>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</si>
  <si>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</si>
  <si>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</si>
  <si>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</si>
  <si>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</si>
  <si>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</si>
  <si>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</si>
  <si>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</si>
  <si>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</si>
  <si>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</si>
  <si>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</si>
  <si>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</si>
  <si>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</si>
  <si>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</si>
  <si>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</si>
  <si>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</si>
  <si>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</si>
  <si>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</si>
  <si>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</si>
  <si>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</si>
  <si>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</si>
  <si>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</si>
  <si>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</si>
  <si>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</si>
  <si>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</si>
  <si>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</si>
  <si>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</si>
  <si>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</si>
  <si>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</si>
  <si>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</si>
  <si>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</si>
  <si>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</si>
  <si>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</si>
  <si>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</si>
  <si>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</si>
  <si>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</si>
  <si>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</si>
  <si>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</si>
  <si>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</si>
  <si>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</si>
  <si>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</si>
  <si>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</si>
  <si>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</si>
  <si>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</si>
  <si>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</si>
  <si>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</si>
  <si>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</si>
  <si>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</si>
  <si>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</si>
  <si>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</si>
  <si>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</si>
  <si>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</si>
  <si>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</si>
  <si>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</si>
  <si>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</si>
  <si>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</si>
  <si>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</si>
  <si>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</si>
  <si>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</si>
  <si>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</si>
  <si>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</si>
  <si>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</si>
  <si>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</si>
  <si>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</si>
  <si>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</si>
  <si>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</si>
  <si>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</si>
  <si>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</si>
  <si>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</si>
  <si>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</si>
  <si>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</si>
  <si>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</si>
  <si>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</si>
  <si>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</si>
  <si>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</si>
  <si>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</si>
  <si>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</si>
  <si>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</si>
  <si>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</si>
  <si>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</si>
  <si>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</si>
  <si>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</si>
  <si>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</si>
  <si>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</si>
  <si>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</si>
  <si>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</si>
  <si>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</si>
  <si>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</si>
  <si>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</si>
  <si>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</si>
  <si>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</si>
  <si>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</si>
  <si>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</si>
  <si>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</si>
  <si>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</si>
  <si>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</si>
  <si>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</si>
  <si>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</si>
  <si>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</si>
  <si>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</si>
  <si>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</si>
  <si>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</si>
  <si>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</si>
  <si>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</si>
  <si>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</si>
  <si>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</si>
  <si>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</si>
  <si>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</si>
  <si>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</si>
  <si>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</si>
  <si>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</si>
  <si>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</si>
  <si>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</si>
  <si>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</si>
  <si>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</si>
  <si>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</si>
  <si>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</si>
  <si>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</si>
  <si>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</si>
  <si>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</si>
  <si>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</si>
  <si>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</si>
  <si>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</si>
  <si>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</si>
  <si>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</si>
  <si>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</si>
  <si>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</si>
  <si>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</si>
  <si>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</si>
  <si>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</si>
  <si>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</si>
  <si>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</si>
  <si>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</si>
  <si>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</si>
  <si>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</si>
  <si>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</si>
  <si>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</si>
  <si>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</si>
  <si>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</si>
  <si>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</si>
  <si>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</si>
  <si>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</si>
  <si>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</si>
  <si>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</si>
  <si>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</si>
  <si>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</si>
  <si>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</si>
  <si>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</si>
  <si>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</si>
  <si>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</si>
  <si>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</si>
  <si>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</si>
  <si>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</si>
  <si>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</si>
  <si>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</si>
  <si>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</si>
  <si>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</si>
  <si>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</si>
  <si>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</si>
  <si>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</si>
  <si>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</si>
  <si>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</si>
  <si>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</si>
  <si>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</si>
  <si>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</si>
  <si>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</si>
  <si>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</si>
  <si>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</si>
  <si>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</si>
  <si>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</si>
  <si>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</si>
  <si>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</si>
  <si>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</si>
  <si>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</si>
  <si>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</si>
  <si>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</si>
  <si>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</si>
  <si>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</si>
  <si>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</si>
  <si>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</si>
  <si>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</si>
  <si>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</si>
  <si>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</si>
  <si>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</si>
  <si>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</si>
  <si>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</si>
  <si>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</si>
  <si>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</si>
  <si>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</si>
  <si>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</si>
  <si>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</si>
  <si>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</si>
  <si>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</si>
  <si>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</si>
  <si>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</si>
  <si>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</si>
  <si>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</si>
  <si>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</si>
  <si>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</si>
  <si>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</si>
  <si>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</si>
  <si>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</si>
  <si>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</si>
  <si>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</si>
  <si>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</si>
  <si>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</si>
  <si>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</si>
  <si>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</si>
  <si>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</si>
  <si>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</si>
  <si>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</si>
  <si>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</si>
  <si>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</si>
  <si>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</si>
  <si>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</si>
  <si>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</si>
  <si>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</si>
  <si>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</si>
  <si>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</si>
  <si>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</si>
  <si>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</si>
  <si>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</si>
  <si>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</si>
  <si>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</si>
  <si>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</si>
  <si>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</si>
  <si>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</si>
  <si>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</si>
  <si>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</si>
  <si>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</si>
  <si>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</si>
  <si>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</si>
  <si>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</si>
  <si>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</si>
  <si>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</si>
  <si>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</si>
  <si>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</si>
  <si>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</si>
  <si>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</si>
  <si>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</si>
  <si>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</si>
  <si>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</si>
  <si>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</si>
  <si>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</si>
  <si>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</si>
  <si>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</si>
  <si>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</si>
  <si>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</si>
  <si>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</si>
  <si>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</si>
  <si>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</si>
  <si>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</si>
  <si>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</si>
  <si>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</si>
  <si>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</si>
  <si>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</si>
  <si>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</si>
  <si>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</si>
  <si>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</si>
  <si>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</si>
  <si>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</si>
  <si>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</si>
  <si>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</si>
  <si>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</si>
  <si>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</si>
  <si>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</si>
  <si>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</si>
  <si>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</si>
  <si>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</si>
  <si>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</si>
  <si>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</si>
  <si>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</si>
  <si>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</si>
  <si>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</si>
  <si>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</si>
  <si>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</si>
  <si>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</si>
  <si>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</si>
  <si>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</si>
  <si>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</si>
  <si>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</si>
  <si>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</si>
  <si>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</si>
  <si>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</si>
  <si>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</si>
  <si>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</si>
  <si>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</si>
  <si>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</si>
  <si>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</si>
  <si>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</si>
  <si>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</si>
  <si>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</si>
  <si>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</si>
  <si>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</si>
  <si>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</si>
  <si>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</si>
  <si>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</si>
  <si>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</si>
  <si>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</si>
  <si>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</si>
  <si>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</si>
  <si>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</si>
  <si>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</si>
  <si>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</si>
  <si>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</si>
  <si>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</si>
  <si>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</si>
  <si>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</si>
  <si>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</si>
  <si>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</si>
  <si>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</si>
  <si>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</si>
  <si>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</si>
  <si>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</si>
  <si>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</si>
  <si>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</si>
  <si>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</si>
  <si>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</si>
  <si>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</si>
  <si>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</si>
  <si>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</si>
  <si>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</si>
  <si>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</si>
  <si>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</si>
  <si>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</si>
  <si>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</si>
  <si>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</si>
  <si>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</si>
  <si>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</si>
  <si>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</si>
  <si>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</si>
  <si>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</si>
  <si>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</si>
  <si>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</si>
  <si>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</si>
  <si>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</si>
  <si>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</si>
  <si>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</si>
  <si>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</si>
  <si>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</si>
  <si>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</si>
  <si>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</si>
  <si>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</si>
  <si>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</si>
  <si>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</si>
  <si>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</si>
  <si>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</si>
  <si>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</si>
  <si>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</si>
  <si>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</si>
  <si>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</si>
  <si>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</si>
  <si>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AGM/DIVIDEND-30%</t>
  </si>
  <si>
    <t>AGM/DIVIDEND-35%</t>
  </si>
  <si>
    <t>CNX100</t>
  </si>
  <si>
    <t>JUNIOR</t>
  </si>
  <si>
    <t>AGM/DIVIDEND-100%</t>
  </si>
  <si>
    <t>AGM/SPECIAL DIVIDEND- 20%</t>
  </si>
  <si>
    <t>AGM/DIV-RS.3.10 PER SH</t>
  </si>
  <si>
    <t>AGM/DIVIDEND-95%</t>
  </si>
  <si>
    <t>Prev OI</t>
  </si>
  <si>
    <t>Hindalc0</t>
  </si>
  <si>
    <t xml:space="preserve">OI Change </t>
  </si>
  <si>
    <t>Total Open Interest of Nifty Stocks</t>
  </si>
  <si>
    <t>OI Change</t>
  </si>
  <si>
    <t>% change</t>
  </si>
  <si>
    <t>AGM/FINAL DIVIDEND-100%</t>
  </si>
  <si>
    <t>BONUS 1:1</t>
  </si>
  <si>
    <t>BONUS 1:2</t>
  </si>
  <si>
    <t>HTMTGLOBAL</t>
  </si>
  <si>
    <t>HTMTGlobal</t>
  </si>
  <si>
    <t>Aug</t>
  </si>
  <si>
    <t>AGM/DIVIDEND-25%</t>
  </si>
  <si>
    <t>DIVIDEND-160%</t>
  </si>
  <si>
    <t>DIVIDEND-175%</t>
  </si>
  <si>
    <t>AGM/DIV-RS.15/- PER SH</t>
  </si>
  <si>
    <t>Sep</t>
  </si>
  <si>
    <t>-</t>
  </si>
  <si>
    <t>AGM/DIVIDEND-20%</t>
  </si>
  <si>
    <t>AGM/DIVIDEND-55%</t>
  </si>
  <si>
    <t>AGM/SPL/BON-1:1/DIV-20%</t>
  </si>
  <si>
    <t>DIVIDEND-RS.4.50 PER SH</t>
  </si>
  <si>
    <t>DLF</t>
  </si>
  <si>
    <t>AGM/DIVIDEND-15%</t>
  </si>
  <si>
    <t>SPL DIVIDEND-RS2/- PER SH</t>
  </si>
  <si>
    <t>Derivatives Info Kit for 16 JUL, 2007</t>
  </si>
  <si>
    <t>DIVIDEND-150%</t>
  </si>
  <si>
    <t>AGM/DIVIDEND-120%</t>
  </si>
  <si>
    <t>BONUS 1:4</t>
  </si>
  <si>
    <t>DIVIDEND-RS.4.25/- PER SH</t>
  </si>
  <si>
    <t>AGM/FINAL DIVIDEND-7.5%</t>
  </si>
  <si>
    <t>AGM/DIV-RE.0.80 PER SH</t>
  </si>
  <si>
    <t>AGM/FIN DIV-RE0.15 PER SH</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</si>
</sst>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2"/>
  <sheetViews>
    <sheetView tabSelected="1" workbookViewId="0" topLeftCell="A1">
      <pane xSplit="1" ySplit="3" topLeftCell="B186" activePane="bottomRight" state="frozen"/>
      <selection pane="topLeft" activeCell="E255" sqref="E255"/>
      <selection pane="topRight" activeCell="E255" sqref="E255"/>
      <selection pane="bottomLeft" activeCell="E255" sqref="E255"/>
      <selection pane="bottomRight" activeCell="L292" sqref="L292"/>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494</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7101.3</v>
      </c>
      <c r="D4" s="180">
        <f>Volume!M4</f>
        <v>1.7327211386248513</v>
      </c>
      <c r="E4" s="181">
        <f>Volume!C4*100</f>
        <v>43</v>
      </c>
      <c r="F4" s="371">
        <f>'Open Int.'!D4*100</f>
        <v>12</v>
      </c>
      <c r="G4" s="372">
        <f>'Open Int.'!R4</f>
        <v>231.7509255</v>
      </c>
      <c r="H4" s="372">
        <f>'Open Int.'!Z4</f>
        <v>27.505884500000008</v>
      </c>
      <c r="I4" s="373">
        <f>'Open Int.'!O4</f>
        <v>0.9756396506817834</v>
      </c>
      <c r="J4" s="183">
        <f>IF(Volume!D4=0,0,Volume!F4/Volume!D4)</f>
        <v>0</v>
      </c>
      <c r="K4" s="186">
        <f>IF('Open Int.'!E4=0,0,'Open Int.'!H4/'Open Int.'!E4)</f>
        <v>0</v>
      </c>
    </row>
    <row r="5" spans="1:11" ht="15">
      <c r="A5" s="201" t="s">
        <v>463</v>
      </c>
      <c r="B5" s="287">
        <f>Margins!B5</f>
        <v>50</v>
      </c>
      <c r="C5" s="287">
        <f>Volume!J5</f>
        <v>4443.5</v>
      </c>
      <c r="D5" s="182">
        <f>Volume!M5</f>
        <v>0.2357293511239399</v>
      </c>
      <c r="E5" s="175">
        <f>Volume!C5*100</f>
        <v>139</v>
      </c>
      <c r="F5" s="381">
        <f>'Open Int.'!D5*100</f>
        <v>6</v>
      </c>
      <c r="G5" s="382">
        <f>'Open Int.'!R5</f>
        <v>7.9983</v>
      </c>
      <c r="H5" s="382">
        <f>'Open Int.'!Z5</f>
        <v>0.4842802500000003</v>
      </c>
      <c r="I5" s="383">
        <f>'Open Int.'!O5</f>
        <v>1</v>
      </c>
      <c r="J5" s="185">
        <f>IF(Volume!D5=0,0,Volume!F5/Volume!D5)</f>
        <v>0</v>
      </c>
      <c r="K5" s="187">
        <f>IF('Open Int.'!E5=0,0,'Open Int.'!H5/'Open Int.'!E5)</f>
        <v>0</v>
      </c>
    </row>
    <row r="6" spans="1:11" ht="15">
      <c r="A6" s="201" t="s">
        <v>74</v>
      </c>
      <c r="B6" s="287">
        <f>Margins!B6</f>
        <v>50</v>
      </c>
      <c r="C6" s="287">
        <f>Volume!J6</f>
        <v>5131.3</v>
      </c>
      <c r="D6" s="182">
        <f>Volume!M6</f>
        <v>-1.0366341693908447</v>
      </c>
      <c r="E6" s="175">
        <f>Volume!C6*100</f>
        <v>-41</v>
      </c>
      <c r="F6" s="347">
        <f>'Open Int.'!D6*100</f>
        <v>6</v>
      </c>
      <c r="G6" s="176">
        <f>'Open Int.'!R6</f>
        <v>49.1835105</v>
      </c>
      <c r="H6" s="176">
        <f>'Open Int.'!Z6</f>
        <v>2.3106584999999953</v>
      </c>
      <c r="I6" s="171">
        <f>'Open Int.'!O6</f>
        <v>0.9973917579551382</v>
      </c>
      <c r="J6" s="185">
        <f>IF(Volume!D6=0,0,Volume!F6/Volume!D6)</f>
        <v>0</v>
      </c>
      <c r="K6" s="187">
        <f>IF('Open Int.'!E6=0,0,'Open Int.'!H6/'Open Int.'!E6)</f>
        <v>0</v>
      </c>
    </row>
    <row r="7" spans="1:11" ht="15">
      <c r="A7" s="201" t="s">
        <v>464</v>
      </c>
      <c r="B7" s="287">
        <f>Margins!B7</f>
        <v>25</v>
      </c>
      <c r="C7" s="287">
        <f>Volume!J7</f>
        <v>9146</v>
      </c>
      <c r="D7" s="182">
        <f>Volume!M7</f>
        <v>0.6204893504664631</v>
      </c>
      <c r="E7" s="175">
        <f>Volume!C7*100</f>
        <v>-48</v>
      </c>
      <c r="F7" s="347">
        <f>'Open Int.'!D7*100</f>
        <v>1</v>
      </c>
      <c r="G7" s="176">
        <f>'Open Int.'!R7</f>
        <v>191.768755</v>
      </c>
      <c r="H7" s="176">
        <f>'Open Int.'!Z7</f>
        <v>2.3642150000000015</v>
      </c>
      <c r="I7" s="171">
        <f>'Open Int.'!O7</f>
        <v>0.9954691784905211</v>
      </c>
      <c r="J7" s="185">
        <f>IF(Volume!D7=0,0,Volume!F7/Volume!D7)</f>
        <v>0</v>
      </c>
      <c r="K7" s="187">
        <f>IF('Open Int.'!E7=0,0,'Open Int.'!H7/'Open Int.'!E7)</f>
        <v>0</v>
      </c>
    </row>
    <row r="8" spans="1:11" ht="15">
      <c r="A8" s="201" t="s">
        <v>9</v>
      </c>
      <c r="B8" s="287">
        <f>Margins!B8</f>
        <v>50</v>
      </c>
      <c r="C8" s="287">
        <f>Volume!J8</f>
        <v>4512.15</v>
      </c>
      <c r="D8" s="182">
        <f>Volume!M8</f>
        <v>0.16871829594519883</v>
      </c>
      <c r="E8" s="175">
        <f>Volume!C8*100</f>
        <v>-18</v>
      </c>
      <c r="F8" s="347">
        <f>'Open Int.'!D8*100</f>
        <v>2</v>
      </c>
      <c r="G8" s="176">
        <f>'Open Int.'!R8</f>
        <v>37748.35361025</v>
      </c>
      <c r="H8" s="176">
        <f>'Open Int.'!Z8</f>
        <v>961.6982849999986</v>
      </c>
      <c r="I8" s="171">
        <f>'Open Int.'!O8</f>
        <v>0.8532620681370343</v>
      </c>
      <c r="J8" s="185">
        <f>IF(Volume!D8=0,0,Volume!F8/Volume!D8)</f>
        <v>1.6369321316902703</v>
      </c>
      <c r="K8" s="187">
        <f>IF('Open Int.'!E8=0,0,'Open Int.'!H8/'Open Int.'!E8)</f>
        <v>1.6148621523327495</v>
      </c>
    </row>
    <row r="9" spans="1:11" ht="15">
      <c r="A9" s="201" t="s">
        <v>279</v>
      </c>
      <c r="B9" s="287">
        <f>Margins!B9</f>
        <v>200</v>
      </c>
      <c r="C9" s="287">
        <f>Volume!J9</f>
        <v>3033.55</v>
      </c>
      <c r="D9" s="182">
        <f>Volume!M9</f>
        <v>-1.8046159324118731</v>
      </c>
      <c r="E9" s="175">
        <f>Volume!C9*100</f>
        <v>-41</v>
      </c>
      <c r="F9" s="347">
        <f>'Open Int.'!D9*100</f>
        <v>2</v>
      </c>
      <c r="G9" s="176">
        <f>'Open Int.'!R9</f>
        <v>307.480628</v>
      </c>
      <c r="H9" s="176">
        <f>'Open Int.'!Z9</f>
        <v>0.15706400000004805</v>
      </c>
      <c r="I9" s="171">
        <f>'Open Int.'!O9</f>
        <v>0.9698105761641673</v>
      </c>
      <c r="J9" s="185">
        <f>IF(Volume!D9=0,0,Volume!F9/Volume!D9)</f>
        <v>0</v>
      </c>
      <c r="K9" s="187">
        <f>IF('Open Int.'!E9=0,0,'Open Int.'!H9/'Open Int.'!E9)</f>
        <v>0</v>
      </c>
    </row>
    <row r="10" spans="1:11" ht="15">
      <c r="A10" s="201" t="s">
        <v>134</v>
      </c>
      <c r="B10" s="287">
        <f>Margins!B10</f>
        <v>500</v>
      </c>
      <c r="C10" s="287">
        <f>Volume!J10</f>
        <v>1112.95</v>
      </c>
      <c r="D10" s="182">
        <f>Volume!M10</f>
        <v>-1.1106668443733618</v>
      </c>
      <c r="E10" s="175">
        <f>Volume!C10*100</f>
        <v>-56.99999999999999</v>
      </c>
      <c r="F10" s="347">
        <f>'Open Int.'!D10*100</f>
        <v>1</v>
      </c>
      <c r="G10" s="176">
        <f>'Open Int.'!R10</f>
        <v>206.11834</v>
      </c>
      <c r="H10" s="176">
        <f>'Open Int.'!Z10</f>
        <v>0.44235249999999837</v>
      </c>
      <c r="I10" s="171">
        <f>'Open Int.'!O10</f>
        <v>0.9781317494600432</v>
      </c>
      <c r="J10" s="185">
        <f>IF(Volume!D10=0,0,Volume!F10/Volume!D10)</f>
        <v>0</v>
      </c>
      <c r="K10" s="187">
        <f>IF('Open Int.'!E10=0,0,'Open Int.'!H10/'Open Int.'!E10)</f>
        <v>0.22580645161290322</v>
      </c>
    </row>
    <row r="11" spans="1:11" ht="15">
      <c r="A11" s="201" t="s">
        <v>400</v>
      </c>
      <c r="B11" s="287">
        <f>Margins!B11</f>
        <v>200</v>
      </c>
      <c r="C11" s="287">
        <f>Volume!J11</f>
        <v>1522</v>
      </c>
      <c r="D11" s="182">
        <f>Volume!M11</f>
        <v>0.8514726832985394</v>
      </c>
      <c r="E11" s="175">
        <f>Volume!C11*100</f>
        <v>-50</v>
      </c>
      <c r="F11" s="347">
        <f>'Open Int.'!D11*100</f>
        <v>-5</v>
      </c>
      <c r="G11" s="176">
        <f>'Open Int.'!R11</f>
        <v>79.63104</v>
      </c>
      <c r="H11" s="176">
        <f>'Open Int.'!Z11</f>
        <v>-3.160928999999996</v>
      </c>
      <c r="I11" s="171">
        <f>'Open Int.'!O11</f>
        <v>0.9931192660550459</v>
      </c>
      <c r="J11" s="185">
        <f>IF(Volume!D11=0,0,Volume!F11/Volume!D11)</f>
        <v>0</v>
      </c>
      <c r="K11" s="187">
        <f>IF('Open Int.'!E11=0,0,'Open Int.'!H11/'Open Int.'!E11)</f>
        <v>0</v>
      </c>
    </row>
    <row r="12" spans="1:11" ht="15">
      <c r="A12" s="201" t="s">
        <v>0</v>
      </c>
      <c r="B12" s="287">
        <f>Margins!B12</f>
        <v>375</v>
      </c>
      <c r="C12" s="287">
        <f>Volume!J12</f>
        <v>1121.4</v>
      </c>
      <c r="D12" s="182">
        <f>Volume!M12</f>
        <v>1.6082997327051147</v>
      </c>
      <c r="E12" s="175">
        <f>Volume!C12*100</f>
        <v>-39</v>
      </c>
      <c r="F12" s="347">
        <f>'Open Int.'!D12*100</f>
        <v>2</v>
      </c>
      <c r="G12" s="176">
        <f>'Open Int.'!R12</f>
        <v>388.85946750000005</v>
      </c>
      <c r="H12" s="176">
        <f>'Open Int.'!Z12</f>
        <v>17.74335937500001</v>
      </c>
      <c r="I12" s="171">
        <f>'Open Int.'!O12</f>
        <v>0.9712339137017411</v>
      </c>
      <c r="J12" s="185">
        <f>IF(Volume!D12=0,0,Volume!F12/Volume!D12)</f>
        <v>0.18032786885245902</v>
      </c>
      <c r="K12" s="187">
        <f>IF('Open Int.'!E12=0,0,'Open Int.'!H12/'Open Int.'!E12)</f>
        <v>0.5685483870967742</v>
      </c>
    </row>
    <row r="13" spans="1:11" ht="15">
      <c r="A13" s="201" t="s">
        <v>401</v>
      </c>
      <c r="B13" s="287">
        <f>Margins!B13</f>
        <v>450</v>
      </c>
      <c r="C13" s="287">
        <f>Volume!J13</f>
        <v>567.65</v>
      </c>
      <c r="D13" s="182">
        <f>Volume!M13</f>
        <v>0.9694059053717415</v>
      </c>
      <c r="E13" s="175">
        <f>Volume!C13*100</f>
        <v>-42</v>
      </c>
      <c r="F13" s="347">
        <f>'Open Int.'!D13*100</f>
        <v>4</v>
      </c>
      <c r="G13" s="176">
        <f>'Open Int.'!R13</f>
        <v>120.28787325</v>
      </c>
      <c r="H13" s="176">
        <f>'Open Int.'!Z13</f>
        <v>5.3039182500000095</v>
      </c>
      <c r="I13" s="171">
        <f>'Open Int.'!O13</f>
        <v>0.9796135060522404</v>
      </c>
      <c r="J13" s="185">
        <f>IF(Volume!D13=0,0,Volume!F13/Volume!D13)</f>
        <v>0</v>
      </c>
      <c r="K13" s="187">
        <f>IF('Open Int.'!E13=0,0,'Open Int.'!H13/'Open Int.'!E13)</f>
        <v>0.02</v>
      </c>
    </row>
    <row r="14" spans="1:11" ht="15">
      <c r="A14" s="201" t="s">
        <v>402</v>
      </c>
      <c r="B14" s="287">
        <f>Margins!B14</f>
        <v>200</v>
      </c>
      <c r="C14" s="287">
        <f>Volume!J14</f>
        <v>1677.35</v>
      </c>
      <c r="D14" s="182">
        <f>Volume!M14</f>
        <v>-0.8863414778266907</v>
      </c>
      <c r="E14" s="175">
        <f>Volume!C14*100</f>
        <v>-10</v>
      </c>
      <c r="F14" s="347">
        <f>'Open Int.'!D14*100</f>
        <v>2</v>
      </c>
      <c r="G14" s="176">
        <f>'Open Int.'!R14</f>
        <v>131.068129</v>
      </c>
      <c r="H14" s="176">
        <f>'Open Int.'!Z14</f>
        <v>1.2310369999999864</v>
      </c>
      <c r="I14" s="171">
        <f>'Open Int.'!O14</f>
        <v>0.9946250319938572</v>
      </c>
      <c r="J14" s="185">
        <f>IF(Volume!D14=0,0,Volume!F14/Volume!D14)</f>
        <v>0</v>
      </c>
      <c r="K14" s="187">
        <f>IF('Open Int.'!E14=0,0,'Open Int.'!H14/'Open Int.'!E14)</f>
        <v>0</v>
      </c>
    </row>
    <row r="15" spans="1:11" ht="15">
      <c r="A15" s="201" t="s">
        <v>403</v>
      </c>
      <c r="B15" s="287">
        <f>Margins!B15</f>
        <v>1700</v>
      </c>
      <c r="C15" s="287">
        <f>Volume!J15</f>
        <v>145</v>
      </c>
      <c r="D15" s="182">
        <f>Volume!M15</f>
        <v>2.4734982332155475</v>
      </c>
      <c r="E15" s="175">
        <f>Volume!C15*100</f>
        <v>138</v>
      </c>
      <c r="F15" s="347">
        <f>'Open Int.'!D15*100</f>
        <v>-3</v>
      </c>
      <c r="G15" s="176">
        <f>'Open Int.'!R15</f>
        <v>58.174</v>
      </c>
      <c r="H15" s="176">
        <f>'Open Int.'!Z15</f>
        <v>-0.2555949999999996</v>
      </c>
      <c r="I15" s="171">
        <f>'Open Int.'!O15</f>
        <v>0.9173728813559322</v>
      </c>
      <c r="J15" s="185">
        <f>IF(Volume!D15=0,0,Volume!F15/Volume!D15)</f>
        <v>0.02857142857142857</v>
      </c>
      <c r="K15" s="187">
        <f>IF('Open Int.'!E15=0,0,'Open Int.'!H15/'Open Int.'!E15)</f>
        <v>0.11158798283261803</v>
      </c>
    </row>
    <row r="16" spans="1:11" ht="15">
      <c r="A16" s="201" t="s">
        <v>135</v>
      </c>
      <c r="B16" s="287">
        <f>Margins!B16</f>
        <v>2450</v>
      </c>
      <c r="C16" s="287">
        <f>Volume!J16</f>
        <v>99.9</v>
      </c>
      <c r="D16" s="182">
        <f>Volume!M16</f>
        <v>9.00163666121113</v>
      </c>
      <c r="E16" s="175">
        <f>Volume!C16*100</f>
        <v>109.00000000000001</v>
      </c>
      <c r="F16" s="347">
        <f>'Open Int.'!D16*100</f>
        <v>42</v>
      </c>
      <c r="G16" s="176">
        <f>'Open Int.'!R16</f>
        <v>55.853091</v>
      </c>
      <c r="H16" s="176">
        <f>'Open Int.'!Z16</f>
        <v>18.713761499999997</v>
      </c>
      <c r="I16" s="171">
        <f>'Open Int.'!O16</f>
        <v>0.9868536371603857</v>
      </c>
      <c r="J16" s="185">
        <f>IF(Volume!D16=0,0,Volume!F16/Volume!D16)</f>
        <v>0.04780876494023904</v>
      </c>
      <c r="K16" s="187">
        <f>IF('Open Int.'!E16=0,0,'Open Int.'!H16/'Open Int.'!E16)</f>
        <v>0.04100946372239748</v>
      </c>
    </row>
    <row r="17" spans="1:11" ht="15">
      <c r="A17" s="201" t="s">
        <v>174</v>
      </c>
      <c r="B17" s="287">
        <f>Margins!B17</f>
        <v>3350</v>
      </c>
      <c r="C17" s="287">
        <f>Volume!J17</f>
        <v>57.5</v>
      </c>
      <c r="D17" s="182">
        <f>Volume!M17</f>
        <v>0.5244755244755195</v>
      </c>
      <c r="E17" s="175">
        <f>Volume!C17*100</f>
        <v>-52</v>
      </c>
      <c r="F17" s="347">
        <f>'Open Int.'!D17*100</f>
        <v>1</v>
      </c>
      <c r="G17" s="176">
        <f>'Open Int.'!R17</f>
        <v>42.030775</v>
      </c>
      <c r="H17" s="176">
        <f>'Open Int.'!Z17</f>
        <v>0.6791789999999978</v>
      </c>
      <c r="I17" s="171">
        <f>'Open Int.'!O17</f>
        <v>0.9798350137488543</v>
      </c>
      <c r="J17" s="185">
        <f>IF(Volume!D17=0,0,Volume!F17/Volume!D17)</f>
        <v>0</v>
      </c>
      <c r="K17" s="187">
        <f>IF('Open Int.'!E17=0,0,'Open Int.'!H17/'Open Int.'!E17)</f>
        <v>0.008849557522123894</v>
      </c>
    </row>
    <row r="18" spans="1:11" ht="15">
      <c r="A18" s="201" t="s">
        <v>280</v>
      </c>
      <c r="B18" s="287">
        <f>Margins!B18</f>
        <v>600</v>
      </c>
      <c r="C18" s="287">
        <f>Volume!J18</f>
        <v>407.75</v>
      </c>
      <c r="D18" s="182">
        <f>Volume!M18</f>
        <v>-0.5972696245733761</v>
      </c>
      <c r="E18" s="175">
        <f>Volume!C18*100</f>
        <v>-34</v>
      </c>
      <c r="F18" s="347">
        <f>'Open Int.'!D18*100</f>
        <v>0</v>
      </c>
      <c r="G18" s="176">
        <f>'Open Int.'!R18</f>
        <v>62.19003</v>
      </c>
      <c r="H18" s="176">
        <f>'Open Int.'!Z18</f>
        <v>-0.2506139999999988</v>
      </c>
      <c r="I18" s="171">
        <f>'Open Int.'!O18</f>
        <v>0.9996066089693155</v>
      </c>
      <c r="J18" s="185">
        <f>IF(Volume!D18=0,0,Volume!F18/Volume!D18)</f>
        <v>0</v>
      </c>
      <c r="K18" s="187">
        <f>IF('Open Int.'!E18=0,0,'Open Int.'!H18/'Open Int.'!E18)</f>
        <v>0</v>
      </c>
    </row>
    <row r="19" spans="1:11" ht="15">
      <c r="A19" s="201" t="s">
        <v>75</v>
      </c>
      <c r="B19" s="287">
        <f>Margins!B19</f>
        <v>2300</v>
      </c>
      <c r="C19" s="287">
        <f>Volume!J19</f>
        <v>94</v>
      </c>
      <c r="D19" s="182">
        <f>Volume!M19</f>
        <v>5.086640581330349</v>
      </c>
      <c r="E19" s="175">
        <f>Volume!C19*100</f>
        <v>187</v>
      </c>
      <c r="F19" s="347">
        <f>'Open Int.'!D19*100</f>
        <v>30</v>
      </c>
      <c r="G19" s="176">
        <f>'Open Int.'!R19</f>
        <v>47.26132</v>
      </c>
      <c r="H19" s="176">
        <f>'Open Int.'!Z19</f>
        <v>13.150456999999996</v>
      </c>
      <c r="I19" s="171">
        <f>'Open Int.'!O19</f>
        <v>0.9876486733760292</v>
      </c>
      <c r="J19" s="185">
        <f>IF(Volume!D19=0,0,Volume!F19/Volume!D19)</f>
        <v>0.04081632653061224</v>
      </c>
      <c r="K19" s="187">
        <f>IF('Open Int.'!E19=0,0,'Open Int.'!H19/'Open Int.'!E19)</f>
        <v>0.05063291139240506</v>
      </c>
    </row>
    <row r="20" spans="1:11" ht="15">
      <c r="A20" s="201" t="s">
        <v>404</v>
      </c>
      <c r="B20" s="287">
        <f>Margins!B20</f>
        <v>650</v>
      </c>
      <c r="C20" s="287">
        <f>Volume!J20</f>
        <v>301.2</v>
      </c>
      <c r="D20" s="182">
        <f>Volume!M20</f>
        <v>-0.3803538944931483</v>
      </c>
      <c r="E20" s="175">
        <f>Volume!C20*100</f>
        <v>-51</v>
      </c>
      <c r="F20" s="347">
        <f>'Open Int.'!D20*100</f>
        <v>0</v>
      </c>
      <c r="G20" s="176">
        <f>'Open Int.'!R20</f>
        <v>57.618054</v>
      </c>
      <c r="H20" s="176">
        <f>'Open Int.'!Z20</f>
        <v>-0.278947500000001</v>
      </c>
      <c r="I20" s="171">
        <f>'Open Int.'!O20</f>
        <v>0.9881073734284743</v>
      </c>
      <c r="J20" s="185">
        <f>IF(Volume!D20=0,0,Volume!F20/Volume!D20)</f>
        <v>0</v>
      </c>
      <c r="K20" s="187">
        <f>IF('Open Int.'!E20=0,0,'Open Int.'!H20/'Open Int.'!E20)</f>
        <v>0.2857142857142857</v>
      </c>
    </row>
    <row r="21" spans="1:11" ht="15">
      <c r="A21" s="201" t="s">
        <v>405</v>
      </c>
      <c r="B21" s="287">
        <f>Margins!B21</f>
        <v>400</v>
      </c>
      <c r="C21" s="287">
        <f>Volume!J21</f>
        <v>855.65</v>
      </c>
      <c r="D21" s="182">
        <f>Volume!M21</f>
        <v>-0.3319743739079817</v>
      </c>
      <c r="E21" s="175">
        <f>Volume!C21*100</f>
        <v>-74</v>
      </c>
      <c r="F21" s="347">
        <f>'Open Int.'!D21*100</f>
        <v>0</v>
      </c>
      <c r="G21" s="176">
        <f>'Open Int.'!R21</f>
        <v>134.610858</v>
      </c>
      <c r="H21" s="176">
        <f>'Open Int.'!Z21</f>
        <v>-0.9291220000000067</v>
      </c>
      <c r="I21" s="171">
        <f>'Open Int.'!O21</f>
        <v>0.9954233409610984</v>
      </c>
      <c r="J21" s="185">
        <f>IF(Volume!D21=0,0,Volume!F21/Volume!D21)</f>
        <v>0</v>
      </c>
      <c r="K21" s="187">
        <f>IF('Open Int.'!E21=0,0,'Open Int.'!H21/'Open Int.'!E21)</f>
        <v>0</v>
      </c>
    </row>
    <row r="22" spans="1:11" ht="15">
      <c r="A22" s="201" t="s">
        <v>88</v>
      </c>
      <c r="B22" s="287">
        <f>Margins!B22</f>
        <v>4300</v>
      </c>
      <c r="C22" s="287">
        <f>Volume!J22</f>
        <v>49.9</v>
      </c>
      <c r="D22" s="182">
        <f>Volume!M22</f>
        <v>5.163329820864058</v>
      </c>
      <c r="E22" s="175">
        <f>Volume!C22*100</f>
        <v>50</v>
      </c>
      <c r="F22" s="347">
        <f>'Open Int.'!D22*100</f>
        <v>0</v>
      </c>
      <c r="G22" s="176">
        <f>'Open Int.'!R22</f>
        <v>118.678667</v>
      </c>
      <c r="H22" s="176">
        <f>'Open Int.'!Z22</f>
        <v>6.724662500000008</v>
      </c>
      <c r="I22" s="171">
        <f>'Open Int.'!O22</f>
        <v>0.9640209726993311</v>
      </c>
      <c r="J22" s="185">
        <f>IF(Volume!D22=0,0,Volume!F22/Volume!D22)</f>
        <v>0.03550295857988166</v>
      </c>
      <c r="K22" s="187">
        <f>IF('Open Int.'!E22=0,0,'Open Int.'!H22/'Open Int.'!E22)</f>
        <v>0.12444444444444444</v>
      </c>
    </row>
    <row r="23" spans="1:11" ht="15">
      <c r="A23" s="201" t="s">
        <v>136</v>
      </c>
      <c r="B23" s="287">
        <f>Margins!B23</f>
        <v>4775</v>
      </c>
      <c r="C23" s="287">
        <f>Volume!J23</f>
        <v>39.55</v>
      </c>
      <c r="D23" s="182">
        <f>Volume!M23</f>
        <v>1.1508951406649508</v>
      </c>
      <c r="E23" s="175">
        <f>Volume!C23*100</f>
        <v>50</v>
      </c>
      <c r="F23" s="347">
        <f>'Open Int.'!D23*100</f>
        <v>1</v>
      </c>
      <c r="G23" s="176">
        <f>'Open Int.'!R23</f>
        <v>93.72687537499999</v>
      </c>
      <c r="H23" s="176">
        <f>'Open Int.'!Z23</f>
        <v>2.3360016249999944</v>
      </c>
      <c r="I23" s="171">
        <f>'Open Int.'!O23</f>
        <v>0.9812613338706427</v>
      </c>
      <c r="J23" s="185">
        <f>IF(Volume!D23=0,0,Volume!F23/Volume!D23)</f>
        <v>0.06015037593984962</v>
      </c>
      <c r="K23" s="187">
        <f>IF('Open Int.'!E23=0,0,'Open Int.'!H23/'Open Int.'!E23)</f>
        <v>0.15702479338842976</v>
      </c>
    </row>
    <row r="24" spans="1:11" ht="15">
      <c r="A24" s="201" t="s">
        <v>157</v>
      </c>
      <c r="B24" s="287">
        <f>Margins!B24</f>
        <v>350</v>
      </c>
      <c r="C24" s="287">
        <f>Volume!J24</f>
        <v>724.7</v>
      </c>
      <c r="D24" s="182">
        <f>Volume!M24</f>
        <v>-1.145819124266809</v>
      </c>
      <c r="E24" s="175">
        <f>Volume!C24*100</f>
        <v>13</v>
      </c>
      <c r="F24" s="347">
        <f>'Open Int.'!D24*100</f>
        <v>1</v>
      </c>
      <c r="G24" s="176">
        <f>'Open Int.'!R24</f>
        <v>139.9866755</v>
      </c>
      <c r="H24" s="176">
        <f>'Open Int.'!Z24</f>
        <v>0.07087500000000091</v>
      </c>
      <c r="I24" s="171">
        <f>'Open Int.'!O24</f>
        <v>0.9474542489581446</v>
      </c>
      <c r="J24" s="185">
        <f>IF(Volume!D24=0,0,Volume!F24/Volume!D24)</f>
        <v>0</v>
      </c>
      <c r="K24" s="187">
        <f>IF('Open Int.'!E24=0,0,'Open Int.'!H24/'Open Int.'!E24)</f>
        <v>0</v>
      </c>
    </row>
    <row r="25" spans="1:11" s="8" customFormat="1" ht="15">
      <c r="A25" s="201" t="s">
        <v>193</v>
      </c>
      <c r="B25" s="287">
        <f>Margins!B25</f>
        <v>100</v>
      </c>
      <c r="C25" s="287">
        <f>Volume!J25</f>
        <v>2255.95</v>
      </c>
      <c r="D25" s="182">
        <f>Volume!M25</f>
        <v>3.2684076812157943</v>
      </c>
      <c r="E25" s="175">
        <f>Volume!C25*100</f>
        <v>43</v>
      </c>
      <c r="F25" s="347">
        <f>'Open Int.'!D25*100</f>
        <v>-3</v>
      </c>
      <c r="G25" s="176">
        <f>'Open Int.'!R25</f>
        <v>349.78504749999996</v>
      </c>
      <c r="H25" s="176">
        <f>'Open Int.'!Z25</f>
        <v>3.3372629999998935</v>
      </c>
      <c r="I25" s="171">
        <f>'Open Int.'!O25</f>
        <v>0.9863914866172202</v>
      </c>
      <c r="J25" s="185">
        <f>IF(Volume!D25=0,0,Volume!F25/Volume!D25)</f>
        <v>0.024489795918367346</v>
      </c>
      <c r="K25" s="187">
        <f>IF('Open Int.'!E25=0,0,'Open Int.'!H25/'Open Int.'!E25)</f>
        <v>0.09328968903436989</v>
      </c>
    </row>
    <row r="26" spans="1:11" s="8" customFormat="1" ht="15">
      <c r="A26" s="201" t="s">
        <v>281</v>
      </c>
      <c r="B26" s="287">
        <f>Margins!B26</f>
        <v>1900</v>
      </c>
      <c r="C26" s="287">
        <f>Volume!J26</f>
        <v>165.7</v>
      </c>
      <c r="D26" s="182">
        <f>Volume!M26</f>
        <v>0.30266343825665865</v>
      </c>
      <c r="E26" s="175">
        <f>Volume!C26*100</f>
        <v>-40</v>
      </c>
      <c r="F26" s="347">
        <f>'Open Int.'!D26*100</f>
        <v>-4</v>
      </c>
      <c r="G26" s="176">
        <f>'Open Int.'!R26</f>
        <v>166.419138</v>
      </c>
      <c r="H26" s="176">
        <f>'Open Int.'!Z26</f>
        <v>-6.026533999999998</v>
      </c>
      <c r="I26" s="171">
        <f>'Open Int.'!O26</f>
        <v>0.9780552402572834</v>
      </c>
      <c r="J26" s="185">
        <f>IF(Volume!D26=0,0,Volume!F26/Volume!D26)</f>
        <v>0</v>
      </c>
      <c r="K26" s="187">
        <f>IF('Open Int.'!E26=0,0,'Open Int.'!H26/'Open Int.'!E26)</f>
        <v>0.052980132450331126</v>
      </c>
    </row>
    <row r="27" spans="1:11" s="8" customFormat="1" ht="15">
      <c r="A27" s="201" t="s">
        <v>282</v>
      </c>
      <c r="B27" s="287">
        <f>Margins!B27</f>
        <v>4800</v>
      </c>
      <c r="C27" s="287">
        <f>Volume!J27</f>
        <v>75.15</v>
      </c>
      <c r="D27" s="182">
        <f>Volume!M27</f>
        <v>-0.9228740936057861</v>
      </c>
      <c r="E27" s="175">
        <f>Volume!C27*100</f>
        <v>-44</v>
      </c>
      <c r="F27" s="347">
        <f>'Open Int.'!D27*100</f>
        <v>0</v>
      </c>
      <c r="G27" s="176">
        <f>'Open Int.'!R27</f>
        <v>122.46444</v>
      </c>
      <c r="H27" s="176">
        <f>'Open Int.'!Z27</f>
        <v>-1.0314960000000042</v>
      </c>
      <c r="I27" s="171">
        <f>'Open Int.'!O27</f>
        <v>0.9843888070692195</v>
      </c>
      <c r="J27" s="185">
        <f>IF(Volume!D27=0,0,Volume!F27/Volume!D27)</f>
        <v>0.08974358974358974</v>
      </c>
      <c r="K27" s="187">
        <f>IF('Open Int.'!E27=0,0,'Open Int.'!H27/'Open Int.'!E27)</f>
        <v>0.21783876500857632</v>
      </c>
    </row>
    <row r="28" spans="1:11" ht="15">
      <c r="A28" s="201" t="s">
        <v>76</v>
      </c>
      <c r="B28" s="287">
        <f>Margins!B28</f>
        <v>1400</v>
      </c>
      <c r="C28" s="287">
        <f>Volume!J28</f>
        <v>300.7</v>
      </c>
      <c r="D28" s="182">
        <f>Volume!M28</f>
        <v>5.768554344002806</v>
      </c>
      <c r="E28" s="175">
        <f>Volume!C28*100</f>
        <v>175</v>
      </c>
      <c r="F28" s="347">
        <f>'Open Int.'!D28*100</f>
        <v>9</v>
      </c>
      <c r="G28" s="176">
        <f>'Open Int.'!R28</f>
        <v>237.8537</v>
      </c>
      <c r="H28" s="176">
        <f>'Open Int.'!Z28</f>
        <v>32.793796000000015</v>
      </c>
      <c r="I28" s="171">
        <f>'Open Int.'!O28</f>
        <v>0.991858407079646</v>
      </c>
      <c r="J28" s="185">
        <f>IF(Volume!D28=0,0,Volume!F28/Volume!D28)</f>
        <v>0.1724137931034483</v>
      </c>
      <c r="K28" s="187">
        <f>IF('Open Int.'!E28=0,0,'Open Int.'!H28/'Open Int.'!E28)</f>
        <v>0.1935483870967742</v>
      </c>
    </row>
    <row r="29" spans="1:11" ht="15">
      <c r="A29" s="201" t="s">
        <v>77</v>
      </c>
      <c r="B29" s="287">
        <f>Margins!B29</f>
        <v>1900</v>
      </c>
      <c r="C29" s="287">
        <f>Volume!J29</f>
        <v>269.75</v>
      </c>
      <c r="D29" s="182">
        <f>Volume!M29</f>
        <v>0.20430906389302056</v>
      </c>
      <c r="E29" s="175">
        <f>Volume!C29*100</f>
        <v>-12</v>
      </c>
      <c r="F29" s="347">
        <f>'Open Int.'!D29*100</f>
        <v>-1</v>
      </c>
      <c r="G29" s="176">
        <f>'Open Int.'!R29</f>
        <v>147.094675</v>
      </c>
      <c r="H29" s="176">
        <f>'Open Int.'!Z29</f>
        <v>1.2205789999999865</v>
      </c>
      <c r="I29" s="171">
        <f>'Open Int.'!O29</f>
        <v>0.948780487804878</v>
      </c>
      <c r="J29" s="185">
        <f>IF(Volume!D29=0,0,Volume!F29/Volume!D29)</f>
        <v>0.46551724137931033</v>
      </c>
      <c r="K29" s="187">
        <f>IF('Open Int.'!E29=0,0,'Open Int.'!H29/'Open Int.'!E29)</f>
        <v>0.8601036269430051</v>
      </c>
    </row>
    <row r="30" spans="1:11" ht="15">
      <c r="A30" s="201" t="s">
        <v>283</v>
      </c>
      <c r="B30" s="287">
        <f>Margins!B30</f>
        <v>1050</v>
      </c>
      <c r="C30" s="287">
        <f>Volume!J30</f>
        <v>170.95</v>
      </c>
      <c r="D30" s="182">
        <f>Volume!M30</f>
        <v>-0.05846243788367304</v>
      </c>
      <c r="E30" s="175">
        <f>Volume!C30*100</f>
        <v>15</v>
      </c>
      <c r="F30" s="347">
        <f>'Open Int.'!D30*100</f>
        <v>1</v>
      </c>
      <c r="G30" s="176">
        <f>'Open Int.'!R30</f>
        <v>39.48945</v>
      </c>
      <c r="H30" s="176">
        <f>'Open Int.'!Z30</f>
        <v>0.5516280000000009</v>
      </c>
      <c r="I30" s="171">
        <f>'Open Int.'!O30</f>
        <v>0.985909090909091</v>
      </c>
      <c r="J30" s="185">
        <f>IF(Volume!D30=0,0,Volume!F30/Volume!D30)</f>
        <v>0</v>
      </c>
      <c r="K30" s="187">
        <f>IF('Open Int.'!E30=0,0,'Open Int.'!H30/'Open Int.'!E30)</f>
        <v>0</v>
      </c>
    </row>
    <row r="31" spans="1:11" s="8" customFormat="1" ht="15">
      <c r="A31" s="201" t="s">
        <v>34</v>
      </c>
      <c r="B31" s="287">
        <f>Margins!B31</f>
        <v>275</v>
      </c>
      <c r="C31" s="287">
        <f>Volume!J31</f>
        <v>1837.35</v>
      </c>
      <c r="D31" s="182">
        <f>Volume!M31</f>
        <v>0.8590876653675062</v>
      </c>
      <c r="E31" s="175">
        <f>Volume!C31*100</f>
        <v>52</v>
      </c>
      <c r="F31" s="347">
        <f>'Open Int.'!D31*100</f>
        <v>1</v>
      </c>
      <c r="G31" s="176">
        <f>'Open Int.'!R31</f>
        <v>192.356764875</v>
      </c>
      <c r="H31" s="176">
        <f>'Open Int.'!Z31</f>
        <v>3.992984875000019</v>
      </c>
      <c r="I31" s="171">
        <f>'Open Int.'!O31</f>
        <v>0.9978986078276858</v>
      </c>
      <c r="J31" s="185">
        <f>IF(Volume!D31=0,0,Volume!F31/Volume!D31)</f>
        <v>0</v>
      </c>
      <c r="K31" s="187">
        <f>IF('Open Int.'!E31=0,0,'Open Int.'!H31/'Open Int.'!E31)</f>
        <v>0</v>
      </c>
    </row>
    <row r="32" spans="1:11" s="8" customFormat="1" ht="15">
      <c r="A32" s="201" t="s">
        <v>284</v>
      </c>
      <c r="B32" s="287">
        <f>Margins!B32</f>
        <v>250</v>
      </c>
      <c r="C32" s="287">
        <f>Volume!J32</f>
        <v>1223</v>
      </c>
      <c r="D32" s="182">
        <f>Volume!M32</f>
        <v>-3.7841239870977823</v>
      </c>
      <c r="E32" s="175">
        <f>Volume!C32*100</f>
        <v>-13</v>
      </c>
      <c r="F32" s="347">
        <f>'Open Int.'!D32*100</f>
        <v>0</v>
      </c>
      <c r="G32" s="176">
        <f>'Open Int.'!R32</f>
        <v>114.686825</v>
      </c>
      <c r="H32" s="176">
        <f>'Open Int.'!Z32</f>
        <v>-4.0021375000000035</v>
      </c>
      <c r="I32" s="171">
        <f>'Open Int.'!O32</f>
        <v>0.9536123700346574</v>
      </c>
      <c r="J32" s="185">
        <f>IF(Volume!D32=0,0,Volume!F32/Volume!D32)</f>
        <v>0</v>
      </c>
      <c r="K32" s="187">
        <f>IF('Open Int.'!E32=0,0,'Open Int.'!H32/'Open Int.'!E32)</f>
        <v>0.28205128205128205</v>
      </c>
    </row>
    <row r="33" spans="1:11" s="8" customFormat="1" ht="15">
      <c r="A33" s="201" t="s">
        <v>137</v>
      </c>
      <c r="B33" s="287">
        <f>Margins!B33</f>
        <v>1000</v>
      </c>
      <c r="C33" s="287">
        <f>Volume!J33</f>
        <v>316.45</v>
      </c>
      <c r="D33" s="182">
        <f>Volume!M33</f>
        <v>0.12656225280809277</v>
      </c>
      <c r="E33" s="175">
        <f>Volume!C33*100</f>
        <v>-67</v>
      </c>
      <c r="F33" s="347">
        <f>'Open Int.'!D33*100</f>
        <v>1</v>
      </c>
      <c r="G33" s="176">
        <f>'Open Int.'!R33</f>
        <v>357.20876</v>
      </c>
      <c r="H33" s="176">
        <f>'Open Int.'!Z33</f>
        <v>2.8218949999999836</v>
      </c>
      <c r="I33" s="171">
        <f>'Open Int.'!O33</f>
        <v>0.9961020552799433</v>
      </c>
      <c r="J33" s="185">
        <f>IF(Volume!D33=0,0,Volume!F33/Volume!D33)</f>
        <v>0</v>
      </c>
      <c r="K33" s="187">
        <f>IF('Open Int.'!E33=0,0,'Open Int.'!H33/'Open Int.'!E33)</f>
        <v>0.3333333333333333</v>
      </c>
    </row>
    <row r="34" spans="1:11" s="8" customFormat="1" ht="15">
      <c r="A34" s="201" t="s">
        <v>232</v>
      </c>
      <c r="B34" s="287">
        <f>Margins!B34</f>
        <v>500</v>
      </c>
      <c r="C34" s="287">
        <f>Volume!J34</f>
        <v>878.65</v>
      </c>
      <c r="D34" s="182">
        <f>Volume!M34</f>
        <v>-0.48700379409933386</v>
      </c>
      <c r="E34" s="175">
        <f>Volume!C34*100</f>
        <v>-32</v>
      </c>
      <c r="F34" s="347">
        <f>'Open Int.'!D34*100</f>
        <v>4</v>
      </c>
      <c r="G34" s="176">
        <f>'Open Int.'!R34</f>
        <v>1035.5329575</v>
      </c>
      <c r="H34" s="176">
        <f>'Open Int.'!Z34</f>
        <v>35.90111500000012</v>
      </c>
      <c r="I34" s="171">
        <f>'Open Int.'!O34</f>
        <v>0.9786602180645708</v>
      </c>
      <c r="J34" s="185">
        <f>IF(Volume!D34=0,0,Volume!F34/Volume!D34)</f>
        <v>0.24050632911392406</v>
      </c>
      <c r="K34" s="187">
        <f>IF('Open Int.'!E34=0,0,'Open Int.'!H34/'Open Int.'!E34)</f>
        <v>0.2523540489642185</v>
      </c>
    </row>
    <row r="35" spans="1:11" ht="15">
      <c r="A35" s="201" t="s">
        <v>1</v>
      </c>
      <c r="B35" s="287">
        <f>Margins!B35</f>
        <v>300</v>
      </c>
      <c r="C35" s="287">
        <f>Volume!J35</f>
        <v>1660.95</v>
      </c>
      <c r="D35" s="182">
        <f>Volume!M35</f>
        <v>-1.4711552721340622</v>
      </c>
      <c r="E35" s="175">
        <f>Volume!C35*100</f>
        <v>-44</v>
      </c>
      <c r="F35" s="347">
        <f>'Open Int.'!D35*100</f>
        <v>5</v>
      </c>
      <c r="G35" s="176">
        <f>'Open Int.'!R35</f>
        <v>519.0634845</v>
      </c>
      <c r="H35" s="176">
        <f>'Open Int.'!Z35</f>
        <v>18.90145949999993</v>
      </c>
      <c r="I35" s="171">
        <f>'Open Int.'!O35</f>
        <v>0.9512335605260631</v>
      </c>
      <c r="J35" s="185">
        <f>IF(Volume!D35=0,0,Volume!F35/Volume!D35)</f>
        <v>0</v>
      </c>
      <c r="K35" s="187">
        <f>IF('Open Int.'!E35=0,0,'Open Int.'!H35/'Open Int.'!E35)</f>
        <v>0.6451612903225806</v>
      </c>
    </row>
    <row r="36" spans="1:11" ht="15">
      <c r="A36" s="201" t="s">
        <v>158</v>
      </c>
      <c r="B36" s="287">
        <f>Margins!B36</f>
        <v>1900</v>
      </c>
      <c r="C36" s="287">
        <f>Volume!J36</f>
        <v>117.3</v>
      </c>
      <c r="D36" s="182">
        <f>Volume!M36</f>
        <v>-0.4244482173174873</v>
      </c>
      <c r="E36" s="175">
        <f>Volume!C36*100</f>
        <v>42</v>
      </c>
      <c r="F36" s="347">
        <f>'Open Int.'!D36*100</f>
        <v>3</v>
      </c>
      <c r="G36" s="176">
        <f>'Open Int.'!R36</f>
        <v>54.335706</v>
      </c>
      <c r="H36" s="176">
        <f>'Open Int.'!Z36</f>
        <v>1.1336920000000035</v>
      </c>
      <c r="I36" s="171">
        <f>'Open Int.'!O36</f>
        <v>0.9930270713699754</v>
      </c>
      <c r="J36" s="185">
        <f>IF(Volume!D36=0,0,Volume!F36/Volume!D36)</f>
        <v>0</v>
      </c>
      <c r="K36" s="187">
        <f>IF('Open Int.'!E36=0,0,'Open Int.'!H36/'Open Int.'!E36)</f>
        <v>0.029850746268656716</v>
      </c>
    </row>
    <row r="37" spans="1:11" ht="15">
      <c r="A37" s="201" t="s">
        <v>406</v>
      </c>
      <c r="B37" s="287">
        <f>Margins!B37</f>
        <v>4950</v>
      </c>
      <c r="C37" s="287">
        <f>Volume!J37</f>
        <v>37.95</v>
      </c>
      <c r="D37" s="182">
        <f>Volume!M37</f>
        <v>0</v>
      </c>
      <c r="E37" s="175">
        <f>Volume!C37*100</f>
        <v>1</v>
      </c>
      <c r="F37" s="347">
        <f>'Open Int.'!D37*100</f>
        <v>2</v>
      </c>
      <c r="G37" s="176">
        <f>'Open Int.'!R37</f>
        <v>81.64069650000002</v>
      </c>
      <c r="H37" s="176">
        <f>'Open Int.'!Z37</f>
        <v>1.6718872500000117</v>
      </c>
      <c r="I37" s="171">
        <f>'Open Int.'!O37</f>
        <v>0.9896456511734929</v>
      </c>
      <c r="J37" s="185">
        <f>IF(Volume!D37=0,0,Volume!F37/Volume!D37)</f>
        <v>0</v>
      </c>
      <c r="K37" s="187">
        <f>IF('Open Int.'!E37=0,0,'Open Int.'!H37/'Open Int.'!E37)</f>
        <v>0.017045454545454544</v>
      </c>
    </row>
    <row r="38" spans="1:11" ht="15">
      <c r="A38" s="201" t="s">
        <v>407</v>
      </c>
      <c r="B38" s="287">
        <f>Margins!B38</f>
        <v>850</v>
      </c>
      <c r="C38" s="287">
        <f>Volume!J38</f>
        <v>291.7</v>
      </c>
      <c r="D38" s="182">
        <f>Volume!M38</f>
        <v>-0.10273972602740115</v>
      </c>
      <c r="E38" s="175">
        <f>Volume!C38*100</f>
        <v>-9</v>
      </c>
      <c r="F38" s="347">
        <f>'Open Int.'!D38*100</f>
        <v>12</v>
      </c>
      <c r="G38" s="176">
        <f>'Open Int.'!R38</f>
        <v>59.7795395</v>
      </c>
      <c r="H38" s="176">
        <f>'Open Int.'!Z38</f>
        <v>6.515819499999999</v>
      </c>
      <c r="I38" s="171">
        <f>'Open Int.'!O38</f>
        <v>0.9987557030277893</v>
      </c>
      <c r="J38" s="185">
        <f>IF(Volume!D38=0,0,Volume!F38/Volume!D38)</f>
        <v>0</v>
      </c>
      <c r="K38" s="187">
        <f>IF('Open Int.'!E38=0,0,'Open Int.'!H38/'Open Int.'!E38)</f>
        <v>0</v>
      </c>
    </row>
    <row r="39" spans="1:11" ht="15">
      <c r="A39" s="201" t="s">
        <v>285</v>
      </c>
      <c r="B39" s="287">
        <f>Margins!B39</f>
        <v>300</v>
      </c>
      <c r="C39" s="287">
        <f>Volume!J39</f>
        <v>643.6</v>
      </c>
      <c r="D39" s="182">
        <f>Volume!M39</f>
        <v>4.353465747871913</v>
      </c>
      <c r="E39" s="175">
        <f>Volume!C39*100</f>
        <v>14.000000000000002</v>
      </c>
      <c r="F39" s="347">
        <f>'Open Int.'!D39*100</f>
        <v>0</v>
      </c>
      <c r="G39" s="176">
        <f>'Open Int.'!R39</f>
        <v>63.079236</v>
      </c>
      <c r="H39" s="176">
        <f>'Open Int.'!Z39</f>
        <v>2.6870760000000047</v>
      </c>
      <c r="I39" s="171">
        <f>'Open Int.'!O39</f>
        <v>0.997551270278543</v>
      </c>
      <c r="J39" s="185">
        <f>IF(Volume!D39=0,0,Volume!F39/Volume!D39)</f>
        <v>0</v>
      </c>
      <c r="K39" s="187">
        <f>IF('Open Int.'!E39=0,0,'Open Int.'!H39/'Open Int.'!E39)</f>
        <v>0.07692307692307693</v>
      </c>
    </row>
    <row r="40" spans="1:11" ht="15">
      <c r="A40" s="201" t="s">
        <v>159</v>
      </c>
      <c r="B40" s="287">
        <f>Margins!B40</f>
        <v>4500</v>
      </c>
      <c r="C40" s="287">
        <f>Volume!J40</f>
        <v>51.1</v>
      </c>
      <c r="D40" s="182">
        <f>Volume!M40</f>
        <v>-0.0977517106549309</v>
      </c>
      <c r="E40" s="175">
        <f>Volume!C40*100</f>
        <v>0</v>
      </c>
      <c r="F40" s="347">
        <f>'Open Int.'!D40*100</f>
        <v>3</v>
      </c>
      <c r="G40" s="176">
        <f>'Open Int.'!R40</f>
        <v>28.69776</v>
      </c>
      <c r="H40" s="176">
        <f>'Open Int.'!Z40</f>
        <v>0.7775324999999995</v>
      </c>
      <c r="I40" s="171">
        <f>'Open Int.'!O40</f>
        <v>0.7700320512820513</v>
      </c>
      <c r="J40" s="185">
        <f>IF(Volume!D40=0,0,Volume!F40/Volume!D40)</f>
        <v>0</v>
      </c>
      <c r="K40" s="187">
        <f>IF('Open Int.'!E40=0,0,'Open Int.'!H40/'Open Int.'!E40)</f>
        <v>0</v>
      </c>
    </row>
    <row r="41" spans="1:11" ht="15">
      <c r="A41" s="201" t="s">
        <v>2</v>
      </c>
      <c r="B41" s="287">
        <f>Margins!B41</f>
        <v>1100</v>
      </c>
      <c r="C41" s="287">
        <f>Volume!J41</f>
        <v>333.45</v>
      </c>
      <c r="D41" s="182">
        <f>Volume!M41</f>
        <v>-1.2877442273534703</v>
      </c>
      <c r="E41" s="175">
        <f>Volume!C41*100</f>
        <v>-9</v>
      </c>
      <c r="F41" s="347">
        <f>'Open Int.'!D41*100</f>
        <v>6</v>
      </c>
      <c r="G41" s="176">
        <f>'Open Int.'!R41</f>
        <v>88.5809925</v>
      </c>
      <c r="H41" s="176">
        <f>'Open Int.'!Z41</f>
        <v>3.5263305000000003</v>
      </c>
      <c r="I41" s="171">
        <f>'Open Int.'!O41</f>
        <v>0.9474120082815735</v>
      </c>
      <c r="J41" s="185">
        <f>IF(Volume!D41=0,0,Volume!F41/Volume!D41)</f>
        <v>0</v>
      </c>
      <c r="K41" s="187">
        <f>IF('Open Int.'!E41=0,0,'Open Int.'!H41/'Open Int.'!E41)</f>
        <v>0</v>
      </c>
    </row>
    <row r="42" spans="1:11" ht="15">
      <c r="A42" s="201" t="s">
        <v>408</v>
      </c>
      <c r="B42" s="287">
        <f>Margins!B42</f>
        <v>1150</v>
      </c>
      <c r="C42" s="287">
        <f>Volume!J42</f>
        <v>234.1</v>
      </c>
      <c r="D42" s="182">
        <f>Volume!M42</f>
        <v>-0.25564550489986976</v>
      </c>
      <c r="E42" s="175">
        <f>Volume!C42*100</f>
        <v>-81</v>
      </c>
      <c r="F42" s="347">
        <f>'Open Int.'!D42*100</f>
        <v>-1</v>
      </c>
      <c r="G42" s="176">
        <f>'Open Int.'!R42</f>
        <v>137.7573155</v>
      </c>
      <c r="H42" s="176">
        <f>'Open Int.'!Z42</f>
        <v>-1.2707499999999925</v>
      </c>
      <c r="I42" s="171">
        <f>'Open Int.'!O42</f>
        <v>0.998827437951925</v>
      </c>
      <c r="J42" s="185">
        <f>IF(Volume!D42=0,0,Volume!F42/Volume!D42)</f>
        <v>0</v>
      </c>
      <c r="K42" s="187">
        <f>IF('Open Int.'!E42=0,0,'Open Int.'!H42/'Open Int.'!E42)</f>
        <v>0</v>
      </c>
    </row>
    <row r="43" spans="1:11" ht="15">
      <c r="A43" s="201" t="s">
        <v>391</v>
      </c>
      <c r="B43" s="287">
        <f>Margins!B43</f>
        <v>2500</v>
      </c>
      <c r="C43" s="287">
        <f>Volume!J43</f>
        <v>161.15</v>
      </c>
      <c r="D43" s="182">
        <f>Volume!M43</f>
        <v>3.3675432969852466</v>
      </c>
      <c r="E43" s="175">
        <f>Volume!C43*100</f>
        <v>190</v>
      </c>
      <c r="F43" s="347">
        <f>'Open Int.'!D43*100</f>
        <v>17</v>
      </c>
      <c r="G43" s="176">
        <f>'Open Int.'!R43</f>
        <v>221.7826875</v>
      </c>
      <c r="H43" s="176">
        <f>'Open Int.'!Z43</f>
        <v>34.702687499999996</v>
      </c>
      <c r="I43" s="171">
        <f>'Open Int.'!O43</f>
        <v>0.9860127157129882</v>
      </c>
      <c r="J43" s="185">
        <f>IF(Volume!D43=0,0,Volume!F43/Volume!D43)</f>
        <v>0.08211143695014662</v>
      </c>
      <c r="K43" s="187">
        <f>IF('Open Int.'!E43=0,0,'Open Int.'!H43/'Open Int.'!E43)</f>
        <v>0.19195612431444242</v>
      </c>
    </row>
    <row r="44" spans="1:11" ht="15">
      <c r="A44" s="201" t="s">
        <v>78</v>
      </c>
      <c r="B44" s="287">
        <f>Margins!B44</f>
        <v>1600</v>
      </c>
      <c r="C44" s="287">
        <f>Volume!J44</f>
        <v>294</v>
      </c>
      <c r="D44" s="182">
        <f>Volume!M44</f>
        <v>4.421949920085238</v>
      </c>
      <c r="E44" s="175">
        <f>Volume!C44*100</f>
        <v>166</v>
      </c>
      <c r="F44" s="347">
        <f>'Open Int.'!D44*100</f>
        <v>16</v>
      </c>
      <c r="G44" s="176">
        <f>'Open Int.'!R44</f>
        <v>73.8528</v>
      </c>
      <c r="H44" s="176">
        <f>'Open Int.'!Z44</f>
        <v>13.083048000000005</v>
      </c>
      <c r="I44" s="171">
        <f>'Open Int.'!O44</f>
        <v>0.989171974522293</v>
      </c>
      <c r="J44" s="185">
        <f>IF(Volume!D44=0,0,Volume!F44/Volume!D44)</f>
        <v>0.1111111111111111</v>
      </c>
      <c r="K44" s="187">
        <f>IF('Open Int.'!E44=0,0,'Open Int.'!H44/'Open Int.'!E44)</f>
        <v>0.15384615384615385</v>
      </c>
    </row>
    <row r="45" spans="1:11" ht="15">
      <c r="A45" s="201" t="s">
        <v>138</v>
      </c>
      <c r="B45" s="287">
        <f>Margins!B45</f>
        <v>425</v>
      </c>
      <c r="C45" s="287">
        <f>Volume!J45</f>
        <v>722.15</v>
      </c>
      <c r="D45" s="182">
        <f>Volume!M45</f>
        <v>-0.2899551259924091</v>
      </c>
      <c r="E45" s="175">
        <f>Volume!C45*100</f>
        <v>-38</v>
      </c>
      <c r="F45" s="347">
        <f>'Open Int.'!D45*100</f>
        <v>6</v>
      </c>
      <c r="G45" s="176">
        <f>'Open Int.'!R45</f>
        <v>481.05661175</v>
      </c>
      <c r="H45" s="176">
        <f>'Open Int.'!Z45</f>
        <v>24.025891750000028</v>
      </c>
      <c r="I45" s="171">
        <f>'Open Int.'!O45</f>
        <v>0.9892816128620646</v>
      </c>
      <c r="J45" s="185">
        <f>IF(Volume!D45=0,0,Volume!F45/Volume!D45)</f>
        <v>0.09090909090909091</v>
      </c>
      <c r="K45" s="187">
        <f>IF('Open Int.'!E45=0,0,'Open Int.'!H45/'Open Int.'!E45)</f>
        <v>0.25196850393700787</v>
      </c>
    </row>
    <row r="46" spans="1:11" ht="15">
      <c r="A46" s="201" t="s">
        <v>160</v>
      </c>
      <c r="B46" s="287">
        <f>Margins!B46</f>
        <v>550</v>
      </c>
      <c r="C46" s="287">
        <f>Volume!J46</f>
        <v>499.6</v>
      </c>
      <c r="D46" s="182">
        <f>Volume!M46</f>
        <v>10.080423047262311</v>
      </c>
      <c r="E46" s="175">
        <f>Volume!C46*100</f>
        <v>50</v>
      </c>
      <c r="F46" s="347">
        <f>'Open Int.'!D46*100</f>
        <v>25</v>
      </c>
      <c r="G46" s="176">
        <f>'Open Int.'!R46</f>
        <v>70.233768</v>
      </c>
      <c r="H46" s="176">
        <f>'Open Int.'!Z46</f>
        <v>19.361721499999994</v>
      </c>
      <c r="I46" s="171">
        <f>'Open Int.'!O46</f>
        <v>0.9929577464788732</v>
      </c>
      <c r="J46" s="185">
        <f>IF(Volume!D46=0,0,Volume!F46/Volume!D46)</f>
        <v>0.3333333333333333</v>
      </c>
      <c r="K46" s="187">
        <f>IF('Open Int.'!E46=0,0,'Open Int.'!H46/'Open Int.'!E46)</f>
        <v>0.0625</v>
      </c>
    </row>
    <row r="47" spans="1:11" ht="15">
      <c r="A47" s="201" t="s">
        <v>161</v>
      </c>
      <c r="B47" s="287">
        <f>Margins!B47</f>
        <v>6900</v>
      </c>
      <c r="C47" s="287">
        <f>Volume!J47</f>
        <v>35.95</v>
      </c>
      <c r="D47" s="182">
        <f>Volume!M47</f>
        <v>-2.574525745257441</v>
      </c>
      <c r="E47" s="175">
        <f>Volume!C47*100</f>
        <v>111.00000000000001</v>
      </c>
      <c r="F47" s="347">
        <f>'Open Int.'!D47*100</f>
        <v>-11</v>
      </c>
      <c r="G47" s="176">
        <f>'Open Int.'!R47</f>
        <v>30.2875155</v>
      </c>
      <c r="H47" s="176">
        <f>'Open Int.'!Z47</f>
        <v>-4.9505085000000015</v>
      </c>
      <c r="I47" s="171">
        <f>'Open Int.'!O47</f>
        <v>0.9778869778869779</v>
      </c>
      <c r="J47" s="185">
        <f>IF(Volume!D47=0,0,Volume!F47/Volume!D47)</f>
        <v>0</v>
      </c>
      <c r="K47" s="187">
        <f>IF('Open Int.'!E47=0,0,'Open Int.'!H47/'Open Int.'!E47)</f>
        <v>0.012711864406779662</v>
      </c>
    </row>
    <row r="48" spans="1:11" ht="15">
      <c r="A48" s="201" t="s">
        <v>392</v>
      </c>
      <c r="B48" s="287">
        <f>Margins!B48</f>
        <v>1800</v>
      </c>
      <c r="C48" s="287">
        <f>Volume!J48</f>
        <v>302</v>
      </c>
      <c r="D48" s="182">
        <f>Volume!M48</f>
        <v>0.6498916847192097</v>
      </c>
      <c r="E48" s="175">
        <f>Volume!C48*100</f>
        <v>-12</v>
      </c>
      <c r="F48" s="347">
        <f>'Open Int.'!D48*100</f>
        <v>7.000000000000001</v>
      </c>
      <c r="G48" s="176">
        <f>'Open Int.'!R48</f>
        <v>27.28872</v>
      </c>
      <c r="H48" s="176">
        <f>'Open Int.'!Z48</f>
        <v>1.850481000000002</v>
      </c>
      <c r="I48" s="171">
        <f>'Open Int.'!O48</f>
        <v>0.8824701195219123</v>
      </c>
      <c r="J48" s="185">
        <f>IF(Volume!D48=0,0,Volume!F48/Volume!D48)</f>
        <v>0</v>
      </c>
      <c r="K48" s="187">
        <f>IF('Open Int.'!E48=0,0,'Open Int.'!H48/'Open Int.'!E48)</f>
        <v>0</v>
      </c>
    </row>
    <row r="49" spans="1:11" ht="15">
      <c r="A49" s="201" t="s">
        <v>3</v>
      </c>
      <c r="B49" s="287">
        <f>Margins!B49</f>
        <v>1250</v>
      </c>
      <c r="C49" s="287">
        <f>Volume!J49</f>
        <v>208.55</v>
      </c>
      <c r="D49" s="182">
        <f>Volume!M49</f>
        <v>-1.5577059240028241</v>
      </c>
      <c r="E49" s="175">
        <f>Volume!C49*100</f>
        <v>-12</v>
      </c>
      <c r="F49" s="347">
        <f>'Open Int.'!D49*100</f>
        <v>4</v>
      </c>
      <c r="G49" s="176">
        <f>'Open Int.'!R49</f>
        <v>331.3338125</v>
      </c>
      <c r="H49" s="176">
        <f>'Open Int.'!Z49</f>
        <v>8.792187500000011</v>
      </c>
      <c r="I49" s="171">
        <f>'Open Int.'!O49</f>
        <v>0.9424862313139261</v>
      </c>
      <c r="J49" s="185">
        <f>IF(Volume!D49=0,0,Volume!F49/Volume!D49)</f>
        <v>0.16216216216216217</v>
      </c>
      <c r="K49" s="187">
        <f>IF('Open Int.'!E49=0,0,'Open Int.'!H49/'Open Int.'!E49)</f>
        <v>0.1264</v>
      </c>
    </row>
    <row r="50" spans="1:11" ht="15">
      <c r="A50" s="201" t="s">
        <v>218</v>
      </c>
      <c r="B50" s="287">
        <f>Margins!B50</f>
        <v>1050</v>
      </c>
      <c r="C50" s="287">
        <f>Volume!J50</f>
        <v>377.4</v>
      </c>
      <c r="D50" s="182">
        <f>Volume!M50</f>
        <v>-1.0747051114023651</v>
      </c>
      <c r="E50" s="175">
        <f>Volume!C50*100</f>
        <v>-68</v>
      </c>
      <c r="F50" s="347">
        <f>'Open Int.'!D50*100</f>
        <v>-1</v>
      </c>
      <c r="G50" s="176">
        <f>'Open Int.'!R50</f>
        <v>78.699222</v>
      </c>
      <c r="H50" s="176">
        <f>'Open Int.'!Z50</f>
        <v>-1.2956054999999935</v>
      </c>
      <c r="I50" s="171">
        <f>'Open Int.'!O50</f>
        <v>0.9944612286002014</v>
      </c>
      <c r="J50" s="185">
        <f>IF(Volume!D50=0,0,Volume!F50/Volume!D50)</f>
        <v>0.5</v>
      </c>
      <c r="K50" s="187">
        <f>IF('Open Int.'!E50=0,0,'Open Int.'!H50/'Open Int.'!E50)</f>
        <v>0.045454545454545456</v>
      </c>
    </row>
    <row r="51" spans="1:11" ht="15">
      <c r="A51" s="201" t="s">
        <v>162</v>
      </c>
      <c r="B51" s="287">
        <f>Margins!B51</f>
        <v>1200</v>
      </c>
      <c r="C51" s="287">
        <f>Volume!J51</f>
        <v>379.85</v>
      </c>
      <c r="D51" s="182">
        <f>Volume!M51</f>
        <v>4.656288745006209</v>
      </c>
      <c r="E51" s="175">
        <f>Volume!C51*100</f>
        <v>94</v>
      </c>
      <c r="F51" s="347">
        <f>'Open Int.'!D51*100</f>
        <v>14.000000000000002</v>
      </c>
      <c r="G51" s="176">
        <f>'Open Int.'!R51</f>
        <v>19.82817</v>
      </c>
      <c r="H51" s="176">
        <f>'Open Int.'!Z51</f>
        <v>3.1905420000000007</v>
      </c>
      <c r="I51" s="171">
        <f>'Open Int.'!O51</f>
        <v>0.9839080459770115</v>
      </c>
      <c r="J51" s="185">
        <f>IF(Volume!D51=0,0,Volume!F51/Volume!D51)</f>
        <v>0</v>
      </c>
      <c r="K51" s="187">
        <f>IF('Open Int.'!E51=0,0,'Open Int.'!H51/'Open Int.'!E51)</f>
        <v>0</v>
      </c>
    </row>
    <row r="52" spans="1:11" ht="15">
      <c r="A52" s="201" t="s">
        <v>286</v>
      </c>
      <c r="B52" s="287">
        <f>Margins!B52</f>
        <v>1000</v>
      </c>
      <c r="C52" s="287">
        <f>Volume!J52</f>
        <v>258.8</v>
      </c>
      <c r="D52" s="182">
        <f>Volume!M52</f>
        <v>-0.1543209876543122</v>
      </c>
      <c r="E52" s="175">
        <f>Volume!C52*100</f>
        <v>-67</v>
      </c>
      <c r="F52" s="347">
        <f>'Open Int.'!D52*100</f>
        <v>1</v>
      </c>
      <c r="G52" s="176">
        <f>'Open Int.'!R52</f>
        <v>33.59224</v>
      </c>
      <c r="H52" s="176">
        <f>'Open Int.'!Z52</f>
        <v>0.2591199999999958</v>
      </c>
      <c r="I52" s="171">
        <f>'Open Int.'!O52</f>
        <v>0.9953775038520801</v>
      </c>
      <c r="J52" s="185">
        <f>IF(Volume!D52=0,0,Volume!F52/Volume!D52)</f>
        <v>0</v>
      </c>
      <c r="K52" s="187">
        <f>IF('Open Int.'!E52=0,0,'Open Int.'!H52/'Open Int.'!E52)</f>
        <v>0</v>
      </c>
    </row>
    <row r="53" spans="1:11" ht="15">
      <c r="A53" s="201" t="s">
        <v>183</v>
      </c>
      <c r="B53" s="287">
        <f>Margins!B53</f>
        <v>950</v>
      </c>
      <c r="C53" s="287">
        <f>Volume!J53</f>
        <v>353.45</v>
      </c>
      <c r="D53" s="182">
        <f>Volume!M53</f>
        <v>0.6980056980056948</v>
      </c>
      <c r="E53" s="175">
        <f>Volume!C53*100</f>
        <v>-48</v>
      </c>
      <c r="F53" s="347">
        <f>'Open Int.'!D53*100</f>
        <v>-5</v>
      </c>
      <c r="G53" s="176">
        <f>'Open Int.'!R53</f>
        <v>29.11190925</v>
      </c>
      <c r="H53" s="176">
        <f>'Open Int.'!Z53</f>
        <v>-1.398765749999999</v>
      </c>
      <c r="I53" s="171">
        <f>'Open Int.'!O53</f>
        <v>0.9976931949250288</v>
      </c>
      <c r="J53" s="185">
        <f>IF(Volume!D53=0,0,Volume!F53/Volume!D53)</f>
        <v>0</v>
      </c>
      <c r="K53" s="187">
        <f>IF('Open Int.'!E53=0,0,'Open Int.'!H53/'Open Int.'!E53)</f>
        <v>0</v>
      </c>
    </row>
    <row r="54" spans="1:11" ht="15">
      <c r="A54" s="201" t="s">
        <v>219</v>
      </c>
      <c r="B54" s="287">
        <f>Margins!B54</f>
        <v>2700</v>
      </c>
      <c r="C54" s="287">
        <f>Volume!J54</f>
        <v>102.3</v>
      </c>
      <c r="D54" s="182">
        <f>Volume!M54</f>
        <v>-0.727802037845706</v>
      </c>
      <c r="E54" s="175">
        <f>Volume!C54*100</f>
        <v>-33</v>
      </c>
      <c r="F54" s="347">
        <f>'Open Int.'!D54*100</f>
        <v>3</v>
      </c>
      <c r="G54" s="176">
        <f>'Open Int.'!R54</f>
        <v>75.543435</v>
      </c>
      <c r="H54" s="176">
        <f>'Open Int.'!Z54</f>
        <v>1.8389834999999977</v>
      </c>
      <c r="I54" s="171">
        <f>'Open Int.'!O54</f>
        <v>0.9539305301645338</v>
      </c>
      <c r="J54" s="185">
        <f>IF(Volume!D54=0,0,Volume!F54/Volume!D54)</f>
        <v>0.125</v>
      </c>
      <c r="K54" s="187">
        <f>IF('Open Int.'!E54=0,0,'Open Int.'!H54/'Open Int.'!E54)</f>
        <v>0.2595419847328244</v>
      </c>
    </row>
    <row r="55" spans="1:11" ht="15">
      <c r="A55" s="201" t="s">
        <v>409</v>
      </c>
      <c r="B55" s="287">
        <f>Margins!B55</f>
        <v>5250</v>
      </c>
      <c r="C55" s="287">
        <f>Volume!J55</f>
        <v>54.9</v>
      </c>
      <c r="D55" s="182">
        <f>Volume!M55</f>
        <v>5.1724137931034395</v>
      </c>
      <c r="E55" s="175">
        <f>Volume!C55*100</f>
        <v>191</v>
      </c>
      <c r="F55" s="347">
        <f>'Open Int.'!D55*100</f>
        <v>10</v>
      </c>
      <c r="G55" s="176">
        <f>'Open Int.'!R55</f>
        <v>91.713195</v>
      </c>
      <c r="H55" s="176">
        <f>'Open Int.'!Z55</f>
        <v>11.937240000000003</v>
      </c>
      <c r="I55" s="171">
        <f>'Open Int.'!O55</f>
        <v>0.9883720930232558</v>
      </c>
      <c r="J55" s="185">
        <f>IF(Volume!D55=0,0,Volume!F55/Volume!D55)</f>
        <v>0.09352517985611511</v>
      </c>
      <c r="K55" s="187">
        <f>IF('Open Int.'!E55=0,0,'Open Int.'!H55/'Open Int.'!E55)</f>
        <v>0.3368055555555556</v>
      </c>
    </row>
    <row r="56" spans="1:11" ht="15">
      <c r="A56" s="201" t="s">
        <v>163</v>
      </c>
      <c r="B56" s="287">
        <f>Margins!B56</f>
        <v>62</v>
      </c>
      <c r="C56" s="287">
        <f>Volume!J56</f>
        <v>6705.65</v>
      </c>
      <c r="D56" s="182">
        <f>Volume!M56</f>
        <v>0.008202711368947105</v>
      </c>
      <c r="E56" s="175">
        <f>Volume!C56*100</f>
        <v>-40</v>
      </c>
      <c r="F56" s="347">
        <f>'Open Int.'!D56*100</f>
        <v>-1</v>
      </c>
      <c r="G56" s="176">
        <f>'Open Int.'!R56</f>
        <v>350.39435283999995</v>
      </c>
      <c r="H56" s="176">
        <f>'Open Int.'!Z56</f>
        <v>-4.045279280000102</v>
      </c>
      <c r="I56" s="171">
        <f>'Open Int.'!O56</f>
        <v>0.9540816326530612</v>
      </c>
      <c r="J56" s="185">
        <f>IF(Volume!D56=0,0,Volume!F56/Volume!D56)</f>
        <v>0.6666666666666666</v>
      </c>
      <c r="K56" s="187">
        <f>IF('Open Int.'!E56=0,0,'Open Int.'!H56/'Open Int.'!E56)</f>
        <v>0.15240641711229946</v>
      </c>
    </row>
    <row r="57" spans="1:11" ht="15">
      <c r="A57" s="201" t="s">
        <v>491</v>
      </c>
      <c r="B57" s="287">
        <f>Margins!B57</f>
        <v>400</v>
      </c>
      <c r="C57" s="287">
        <f>Volume!J57</f>
        <v>610.9</v>
      </c>
      <c r="D57" s="182">
        <f>Volume!M57</f>
        <v>1.6387987688212333</v>
      </c>
      <c r="E57" s="175">
        <f>Volume!C57*100</f>
        <v>-41</v>
      </c>
      <c r="F57" s="347">
        <f>'Open Int.'!D57*100</f>
        <v>4</v>
      </c>
      <c r="G57" s="176">
        <f>'Open Int.'!R57</f>
        <v>1016.17106</v>
      </c>
      <c r="H57" s="176">
        <f>'Open Int.'!Z57</f>
        <v>51.942608000000064</v>
      </c>
      <c r="I57" s="171">
        <f>'Open Int.'!O57</f>
        <v>0.9629193218708669</v>
      </c>
      <c r="J57" s="185">
        <f>IF(Volume!D57=0,0,Volume!F57/Volume!D57)</f>
        <v>0.1803135888501742</v>
      </c>
      <c r="K57" s="187">
        <f>IF('Open Int.'!E57=0,0,'Open Int.'!H57/'Open Int.'!E57)</f>
        <v>0.3296928327645051</v>
      </c>
    </row>
    <row r="58" spans="1:11" ht="15">
      <c r="A58" s="201" t="s">
        <v>194</v>
      </c>
      <c r="B58" s="287">
        <f>Margins!B58</f>
        <v>400</v>
      </c>
      <c r="C58" s="287">
        <f>Volume!J58</f>
        <v>662.45</v>
      </c>
      <c r="D58" s="182">
        <f>Volume!M58</f>
        <v>-1.4944237918215546</v>
      </c>
      <c r="E58" s="175">
        <f>Volume!C58*100</f>
        <v>12</v>
      </c>
      <c r="F58" s="347">
        <f>'Open Int.'!D58*100</f>
        <v>1</v>
      </c>
      <c r="G58" s="176">
        <f>'Open Int.'!R58</f>
        <v>189.67268400000003</v>
      </c>
      <c r="H58" s="176">
        <f>'Open Int.'!Z58</f>
        <v>-0.5910159999999678</v>
      </c>
      <c r="I58" s="171">
        <f>'Open Int.'!O58</f>
        <v>0.9895222129086337</v>
      </c>
      <c r="J58" s="185">
        <f>IF(Volume!D58=0,0,Volume!F58/Volume!D58)</f>
        <v>0</v>
      </c>
      <c r="K58" s="187">
        <f>IF('Open Int.'!E58=0,0,'Open Int.'!H58/'Open Int.'!E58)</f>
        <v>0.03571428571428571</v>
      </c>
    </row>
    <row r="59" spans="1:11" ht="15">
      <c r="A59" s="201" t="s">
        <v>410</v>
      </c>
      <c r="B59" s="287">
        <f>Margins!B59</f>
        <v>150</v>
      </c>
      <c r="C59" s="287">
        <f>Volume!J59</f>
        <v>2226.6</v>
      </c>
      <c r="D59" s="182">
        <f>Volume!M59</f>
        <v>-0.9056721333362964</v>
      </c>
      <c r="E59" s="175">
        <f>Volume!C59*100</f>
        <v>-59</v>
      </c>
      <c r="F59" s="347">
        <f>'Open Int.'!D59*100</f>
        <v>0</v>
      </c>
      <c r="G59" s="176">
        <f>'Open Int.'!R59</f>
        <v>141.377967</v>
      </c>
      <c r="H59" s="176">
        <f>'Open Int.'!Z59</f>
        <v>-1.0898977499999773</v>
      </c>
      <c r="I59" s="171">
        <f>'Open Int.'!O59</f>
        <v>0.9681077250177179</v>
      </c>
      <c r="J59" s="185">
        <f>IF(Volume!D59=0,0,Volume!F59/Volume!D59)</f>
        <v>0</v>
      </c>
      <c r="K59" s="187">
        <f>IF('Open Int.'!E59=0,0,'Open Int.'!H59/'Open Int.'!E59)</f>
        <v>0</v>
      </c>
    </row>
    <row r="60" spans="1:11" ht="15">
      <c r="A60" s="201" t="s">
        <v>411</v>
      </c>
      <c r="B60" s="287">
        <f>Margins!B60</f>
        <v>200</v>
      </c>
      <c r="C60" s="287">
        <f>Volume!J60</f>
        <v>1089</v>
      </c>
      <c r="D60" s="182">
        <f>Volume!M60</f>
        <v>-1.2737409908888948</v>
      </c>
      <c r="E60" s="175">
        <f>Volume!C60*100</f>
        <v>-69</v>
      </c>
      <c r="F60" s="347">
        <f>'Open Int.'!D60*100</f>
        <v>0</v>
      </c>
      <c r="G60" s="176">
        <f>'Open Int.'!R60</f>
        <v>44.69256</v>
      </c>
      <c r="H60" s="176">
        <f>'Open Int.'!Z60</f>
        <v>-0.6207339999999988</v>
      </c>
      <c r="I60" s="171">
        <f>'Open Int.'!O60</f>
        <v>0.9990253411306043</v>
      </c>
      <c r="J60" s="185">
        <f>IF(Volume!D60=0,0,Volume!F60/Volume!D60)</f>
        <v>0</v>
      </c>
      <c r="K60" s="187">
        <f>IF('Open Int.'!E60=0,0,'Open Int.'!H60/'Open Int.'!E60)</f>
        <v>0</v>
      </c>
    </row>
    <row r="61" spans="1:11" ht="15">
      <c r="A61" s="201" t="s">
        <v>220</v>
      </c>
      <c r="B61" s="287">
        <f>Margins!B61</f>
        <v>2400</v>
      </c>
      <c r="C61" s="287">
        <f>Volume!J61</f>
        <v>117.65</v>
      </c>
      <c r="D61" s="182">
        <f>Volume!M61</f>
        <v>0.08507018290090049</v>
      </c>
      <c r="E61" s="175">
        <f>Volume!C61*100</f>
        <v>-39</v>
      </c>
      <c r="F61" s="347">
        <f>'Open Int.'!D61*100</f>
        <v>0</v>
      </c>
      <c r="G61" s="176">
        <f>'Open Int.'!R61</f>
        <v>82.957368</v>
      </c>
      <c r="H61" s="176">
        <f>'Open Int.'!Z61</f>
        <v>0.4372680000000031</v>
      </c>
      <c r="I61" s="171">
        <f>'Open Int.'!O61</f>
        <v>0.9816201497617427</v>
      </c>
      <c r="J61" s="185">
        <f>IF(Volume!D61=0,0,Volume!F61/Volume!D61)</f>
        <v>0</v>
      </c>
      <c r="K61" s="187">
        <f>IF('Open Int.'!E61=0,0,'Open Int.'!H61/'Open Int.'!E61)</f>
        <v>0.06802721088435375</v>
      </c>
    </row>
    <row r="62" spans="1:11" ht="15">
      <c r="A62" s="201" t="s">
        <v>164</v>
      </c>
      <c r="B62" s="287">
        <f>Margins!B62</f>
        <v>5650</v>
      </c>
      <c r="C62" s="287">
        <f>Volume!J62</f>
        <v>55</v>
      </c>
      <c r="D62" s="182">
        <f>Volume!M62</f>
        <v>0.09099181073702849</v>
      </c>
      <c r="E62" s="175">
        <f>Volume!C62*100</f>
        <v>-65</v>
      </c>
      <c r="F62" s="347">
        <f>'Open Int.'!D62*100</f>
        <v>0</v>
      </c>
      <c r="G62" s="176">
        <f>'Open Int.'!R62</f>
        <v>139.122775</v>
      </c>
      <c r="H62" s="176">
        <f>'Open Int.'!Z62</f>
        <v>0.964737499999984</v>
      </c>
      <c r="I62" s="171">
        <f>'Open Int.'!O62</f>
        <v>0.9877149877149877</v>
      </c>
      <c r="J62" s="185">
        <f>IF(Volume!D62=0,0,Volume!F62/Volume!D62)</f>
        <v>0</v>
      </c>
      <c r="K62" s="187">
        <f>IF('Open Int.'!E62=0,0,'Open Int.'!H62/'Open Int.'!E62)</f>
        <v>0.04897959183673469</v>
      </c>
    </row>
    <row r="63" spans="1:11" ht="15">
      <c r="A63" s="201" t="s">
        <v>165</v>
      </c>
      <c r="B63" s="287">
        <f>Margins!B63</f>
        <v>1300</v>
      </c>
      <c r="C63" s="287">
        <f>Volume!J63</f>
        <v>335.1</v>
      </c>
      <c r="D63" s="182">
        <f>Volume!M63</f>
        <v>2.5711662075298545</v>
      </c>
      <c r="E63" s="175">
        <f>Volume!C63*100</f>
        <v>-1</v>
      </c>
      <c r="F63" s="347">
        <f>'Open Int.'!D63*100</f>
        <v>2</v>
      </c>
      <c r="G63" s="176">
        <f>'Open Int.'!R63</f>
        <v>20.387484</v>
      </c>
      <c r="H63" s="176">
        <f>'Open Int.'!Z63</f>
        <v>0.8083530000000003</v>
      </c>
      <c r="I63" s="171">
        <f>'Open Int.'!O63</f>
        <v>0.9935897435897436</v>
      </c>
      <c r="J63" s="185">
        <f>IF(Volume!D63=0,0,Volume!F63/Volume!D63)</f>
        <v>0</v>
      </c>
      <c r="K63" s="187">
        <f>IF('Open Int.'!E63=0,0,'Open Int.'!H63/'Open Int.'!E63)</f>
        <v>0</v>
      </c>
    </row>
    <row r="64" spans="1:11" ht="15">
      <c r="A64" s="201" t="s">
        <v>412</v>
      </c>
      <c r="B64" s="287">
        <f>Margins!B64</f>
        <v>150</v>
      </c>
      <c r="C64" s="287">
        <f>Volume!J64</f>
        <v>2792.95</v>
      </c>
      <c r="D64" s="182">
        <f>Volume!M64</f>
        <v>-2.039563677177233</v>
      </c>
      <c r="E64" s="175">
        <f>Volume!C64*100</f>
        <v>-15</v>
      </c>
      <c r="F64" s="347">
        <f>'Open Int.'!D64*100</f>
        <v>0</v>
      </c>
      <c r="G64" s="176">
        <f>'Open Int.'!R64</f>
        <v>274.36544325</v>
      </c>
      <c r="H64" s="176">
        <f>'Open Int.'!Z64</f>
        <v>-5.284700250000014</v>
      </c>
      <c r="I64" s="171">
        <f>'Open Int.'!O64</f>
        <v>0.9887005649717514</v>
      </c>
      <c r="J64" s="185">
        <f>IF(Volume!D64=0,0,Volume!F64/Volume!D64)</f>
        <v>0</v>
      </c>
      <c r="K64" s="187">
        <f>IF('Open Int.'!E64=0,0,'Open Int.'!H64/'Open Int.'!E64)</f>
        <v>0</v>
      </c>
    </row>
    <row r="65" spans="1:11" ht="15">
      <c r="A65" s="201" t="s">
        <v>89</v>
      </c>
      <c r="B65" s="287">
        <f>Margins!B65</f>
        <v>750</v>
      </c>
      <c r="C65" s="287">
        <f>Volume!J65</f>
        <v>324.2</v>
      </c>
      <c r="D65" s="182">
        <f>Volume!M65</f>
        <v>1.534606952709044</v>
      </c>
      <c r="E65" s="175">
        <f>Volume!C65*100</f>
        <v>7.000000000000001</v>
      </c>
      <c r="F65" s="347">
        <f>'Open Int.'!D65*100</f>
        <v>2</v>
      </c>
      <c r="G65" s="176">
        <f>'Open Int.'!R65</f>
        <v>163.10502</v>
      </c>
      <c r="H65" s="176">
        <f>'Open Int.'!Z65</f>
        <v>6.320737500000007</v>
      </c>
      <c r="I65" s="171">
        <f>'Open Int.'!O65</f>
        <v>0.9503577817531306</v>
      </c>
      <c r="J65" s="185">
        <f>IF(Volume!D65=0,0,Volume!F65/Volume!D65)</f>
        <v>0.23684210526315788</v>
      </c>
      <c r="K65" s="187">
        <f>IF('Open Int.'!E65=0,0,'Open Int.'!H65/'Open Int.'!E65)</f>
        <v>0.2641509433962264</v>
      </c>
    </row>
    <row r="66" spans="1:11" ht="15">
      <c r="A66" s="201" t="s">
        <v>287</v>
      </c>
      <c r="B66" s="287">
        <f>Margins!B66</f>
        <v>2000</v>
      </c>
      <c r="C66" s="287">
        <f>Volume!J66</f>
        <v>185.85</v>
      </c>
      <c r="D66" s="182">
        <f>Volume!M66</f>
        <v>-1.4581124072110287</v>
      </c>
      <c r="E66" s="175">
        <f>Volume!C66*100</f>
        <v>-41</v>
      </c>
      <c r="F66" s="347">
        <f>'Open Int.'!D66*100</f>
        <v>7.000000000000001</v>
      </c>
      <c r="G66" s="176">
        <f>'Open Int.'!R66</f>
        <v>90.54612</v>
      </c>
      <c r="H66" s="176">
        <f>'Open Int.'!Z66</f>
        <v>4.393640000000005</v>
      </c>
      <c r="I66" s="171">
        <f>'Open Int.'!O66</f>
        <v>0.9675697865353038</v>
      </c>
      <c r="J66" s="185">
        <f>IF(Volume!D66=0,0,Volume!F66/Volume!D66)</f>
        <v>0</v>
      </c>
      <c r="K66" s="187">
        <f>IF('Open Int.'!E66=0,0,'Open Int.'!H66/'Open Int.'!E66)</f>
        <v>0</v>
      </c>
    </row>
    <row r="67" spans="1:11" ht="15">
      <c r="A67" s="201" t="s">
        <v>413</v>
      </c>
      <c r="B67" s="287">
        <f>Margins!B67</f>
        <v>350</v>
      </c>
      <c r="C67" s="287">
        <f>Volume!J67</f>
        <v>559.75</v>
      </c>
      <c r="D67" s="182">
        <f>Volume!M67</f>
        <v>-0.6654835847382431</v>
      </c>
      <c r="E67" s="175">
        <f>Volume!C67*100</f>
        <v>-67</v>
      </c>
      <c r="F67" s="347">
        <f>'Open Int.'!D67*100</f>
        <v>1</v>
      </c>
      <c r="G67" s="176">
        <f>'Open Int.'!R67</f>
        <v>76.0532325</v>
      </c>
      <c r="H67" s="176">
        <f>'Open Int.'!Z67</f>
        <v>0.6146699999999896</v>
      </c>
      <c r="I67" s="171">
        <f>'Open Int.'!O67</f>
        <v>0.9912416280267903</v>
      </c>
      <c r="J67" s="185">
        <f>IF(Volume!D67=0,0,Volume!F67/Volume!D67)</f>
        <v>0</v>
      </c>
      <c r="K67" s="187">
        <f>IF('Open Int.'!E67=0,0,'Open Int.'!H67/'Open Int.'!E67)</f>
        <v>0</v>
      </c>
    </row>
    <row r="68" spans="1:11" ht="15">
      <c r="A68" s="201" t="s">
        <v>271</v>
      </c>
      <c r="B68" s="287">
        <f>Margins!B68</f>
        <v>1200</v>
      </c>
      <c r="C68" s="287">
        <f>Volume!J68</f>
        <v>344.1</v>
      </c>
      <c r="D68" s="182">
        <f>Volume!M68</f>
        <v>-0.9071274298056089</v>
      </c>
      <c r="E68" s="175">
        <f>Volume!C68*100</f>
        <v>-40</v>
      </c>
      <c r="F68" s="347">
        <f>'Open Int.'!D68*100</f>
        <v>4</v>
      </c>
      <c r="G68" s="176">
        <f>'Open Int.'!R68</f>
        <v>131.804064</v>
      </c>
      <c r="H68" s="176">
        <f>'Open Int.'!Z68</f>
        <v>4.043844000000007</v>
      </c>
      <c r="I68" s="171">
        <f>'Open Int.'!O68</f>
        <v>0.9906015037593985</v>
      </c>
      <c r="J68" s="185">
        <f>IF(Volume!D68=0,0,Volume!F68/Volume!D68)</f>
        <v>0</v>
      </c>
      <c r="K68" s="187">
        <f>IF('Open Int.'!E68=0,0,'Open Int.'!H68/'Open Int.'!E68)</f>
        <v>0.07142857142857142</v>
      </c>
    </row>
    <row r="69" spans="1:11" ht="15">
      <c r="A69" s="201" t="s">
        <v>221</v>
      </c>
      <c r="B69" s="287">
        <f>Margins!B69</f>
        <v>300</v>
      </c>
      <c r="C69" s="287">
        <f>Volume!J69</f>
        <v>1255.5</v>
      </c>
      <c r="D69" s="182">
        <f>Volume!M69</f>
        <v>0.49627791563275797</v>
      </c>
      <c r="E69" s="175">
        <f>Volume!C69*100</f>
        <v>11</v>
      </c>
      <c r="F69" s="347">
        <f>'Open Int.'!D69*100</f>
        <v>4</v>
      </c>
      <c r="G69" s="176">
        <f>'Open Int.'!R69</f>
        <v>80.90442</v>
      </c>
      <c r="H69" s="176">
        <f>'Open Int.'!Z69</f>
        <v>3.6976800000000054</v>
      </c>
      <c r="I69" s="171">
        <f>'Open Int.'!O69</f>
        <v>0.9725325884543762</v>
      </c>
      <c r="J69" s="185">
        <f>IF(Volume!D69=0,0,Volume!F69/Volume!D69)</f>
        <v>0</v>
      </c>
      <c r="K69" s="187">
        <f>IF('Open Int.'!E69=0,0,'Open Int.'!H69/'Open Int.'!E69)</f>
        <v>0</v>
      </c>
    </row>
    <row r="70" spans="1:11" ht="15">
      <c r="A70" s="201" t="s">
        <v>233</v>
      </c>
      <c r="B70" s="287">
        <f>Margins!B70</f>
        <v>1000</v>
      </c>
      <c r="C70" s="287">
        <f>Volume!J70</f>
        <v>887.3</v>
      </c>
      <c r="D70" s="182">
        <f>Volume!M70</f>
        <v>-2.467710909590552</v>
      </c>
      <c r="E70" s="175">
        <f>Volume!C70*100</f>
        <v>-30</v>
      </c>
      <c r="F70" s="347">
        <f>'Open Int.'!D70*100</f>
        <v>10</v>
      </c>
      <c r="G70" s="176">
        <f>'Open Int.'!R70</f>
        <v>1054.73351</v>
      </c>
      <c r="H70" s="176">
        <f>'Open Int.'!Z70</f>
        <v>81.02808500000003</v>
      </c>
      <c r="I70" s="171">
        <f>'Open Int.'!O70</f>
        <v>0.9406915117355094</v>
      </c>
      <c r="J70" s="185">
        <f>IF(Volume!D70=0,0,Volume!F70/Volume!D70)</f>
        <v>0.43275261324041814</v>
      </c>
      <c r="K70" s="187">
        <f>IF('Open Int.'!E70=0,0,'Open Int.'!H70/'Open Int.'!E70)</f>
        <v>0.5978420794507111</v>
      </c>
    </row>
    <row r="71" spans="1:11" ht="15">
      <c r="A71" s="201" t="s">
        <v>166</v>
      </c>
      <c r="B71" s="287">
        <f>Margins!B71</f>
        <v>2950</v>
      </c>
      <c r="C71" s="287">
        <f>Volume!J71</f>
        <v>129.6</v>
      </c>
      <c r="D71" s="182">
        <f>Volume!M71</f>
        <v>3.4317637669592957</v>
      </c>
      <c r="E71" s="175">
        <f>Volume!C71*100</f>
        <v>20</v>
      </c>
      <c r="F71" s="347">
        <f>'Open Int.'!D71*100</f>
        <v>-5</v>
      </c>
      <c r="G71" s="176">
        <f>'Open Int.'!R71</f>
        <v>56.430432</v>
      </c>
      <c r="H71" s="176">
        <f>'Open Int.'!Z71</f>
        <v>-0.6042484999999971</v>
      </c>
      <c r="I71" s="171">
        <f>'Open Int.'!O71</f>
        <v>0.9573170731707317</v>
      </c>
      <c r="J71" s="185">
        <f>IF(Volume!D71=0,0,Volume!F71/Volume!D71)</f>
        <v>0.021739130434782608</v>
      </c>
      <c r="K71" s="187">
        <f>IF('Open Int.'!E71=0,0,'Open Int.'!H71/'Open Int.'!E71)</f>
        <v>0.1797752808988764</v>
      </c>
    </row>
    <row r="72" spans="1:11" ht="15">
      <c r="A72" s="201" t="s">
        <v>222</v>
      </c>
      <c r="B72" s="287">
        <f>Margins!B72</f>
        <v>88</v>
      </c>
      <c r="C72" s="287">
        <f>Volume!J72</f>
        <v>2894.25</v>
      </c>
      <c r="D72" s="182">
        <f>Volume!M72</f>
        <v>0.69057890342332</v>
      </c>
      <c r="E72" s="175">
        <f>Volume!C72*100</f>
        <v>-34</v>
      </c>
      <c r="F72" s="347">
        <f>'Open Int.'!D72*100</f>
        <v>4</v>
      </c>
      <c r="G72" s="176">
        <f>'Open Int.'!R72</f>
        <v>245.77971</v>
      </c>
      <c r="H72" s="176">
        <f>'Open Int.'!Z72</f>
        <v>10.159393199999982</v>
      </c>
      <c r="I72" s="171">
        <f>'Open Int.'!O72</f>
        <v>0.9877720207253886</v>
      </c>
      <c r="J72" s="185">
        <f>IF(Volume!D72=0,0,Volume!F72/Volume!D72)</f>
        <v>0</v>
      </c>
      <c r="K72" s="187">
        <f>IF('Open Int.'!E72=0,0,'Open Int.'!H72/'Open Int.'!E72)</f>
        <v>0</v>
      </c>
    </row>
    <row r="73" spans="1:11" ht="15">
      <c r="A73" s="201" t="s">
        <v>288</v>
      </c>
      <c r="B73" s="287">
        <f>Margins!B73</f>
        <v>1500</v>
      </c>
      <c r="C73" s="287">
        <f>Volume!J73</f>
        <v>224.35</v>
      </c>
      <c r="D73" s="182">
        <f>Volume!M73</f>
        <v>-0.33318525099955576</v>
      </c>
      <c r="E73" s="175">
        <f>Volume!C73*100</f>
        <v>-22</v>
      </c>
      <c r="F73" s="347">
        <f>'Open Int.'!D73*100</f>
        <v>2</v>
      </c>
      <c r="G73" s="176">
        <f>'Open Int.'!R73</f>
        <v>162.8781</v>
      </c>
      <c r="H73" s="176">
        <f>'Open Int.'!Z73</f>
        <v>3.4397699999999816</v>
      </c>
      <c r="I73" s="171">
        <f>'Open Int.'!O73</f>
        <v>0.9902892561983471</v>
      </c>
      <c r="J73" s="185">
        <f>IF(Volume!D73=0,0,Volume!F73/Volume!D73)</f>
        <v>0.06451612903225806</v>
      </c>
      <c r="K73" s="187">
        <f>IF('Open Int.'!E73=0,0,'Open Int.'!H73/'Open Int.'!E73)</f>
        <v>0.11904761904761904</v>
      </c>
    </row>
    <row r="74" spans="1:11" ht="15">
      <c r="A74" s="201" t="s">
        <v>289</v>
      </c>
      <c r="B74" s="287">
        <f>Margins!B74</f>
        <v>1400</v>
      </c>
      <c r="C74" s="287">
        <f>Volume!J74</f>
        <v>145.1</v>
      </c>
      <c r="D74" s="182">
        <f>Volume!M74</f>
        <v>-2.2237196765498726</v>
      </c>
      <c r="E74" s="175">
        <f>Volume!C74*100</f>
        <v>-78</v>
      </c>
      <c r="F74" s="347">
        <f>'Open Int.'!D74*100</f>
        <v>3</v>
      </c>
      <c r="G74" s="176">
        <f>'Open Int.'!R74</f>
        <v>52.978912</v>
      </c>
      <c r="H74" s="176">
        <f>'Open Int.'!Z74</f>
        <v>0.27020000000000266</v>
      </c>
      <c r="I74" s="171">
        <f>'Open Int.'!O74</f>
        <v>0.9884969325153374</v>
      </c>
      <c r="J74" s="185">
        <f>IF(Volume!D74=0,0,Volume!F74/Volume!D74)</f>
        <v>0</v>
      </c>
      <c r="K74" s="187">
        <f>IF('Open Int.'!E74=0,0,'Open Int.'!H74/'Open Int.'!E74)</f>
        <v>0</v>
      </c>
    </row>
    <row r="75" spans="1:11" ht="15">
      <c r="A75" s="201" t="s">
        <v>195</v>
      </c>
      <c r="B75" s="287">
        <f>Margins!B75</f>
        <v>2062</v>
      </c>
      <c r="C75" s="287">
        <f>Volume!J75</f>
        <v>133.75</v>
      </c>
      <c r="D75" s="182">
        <f>Volume!M75</f>
        <v>3.7223730127956665</v>
      </c>
      <c r="E75" s="175">
        <f>Volume!C75*100</f>
        <v>-19</v>
      </c>
      <c r="F75" s="347">
        <f>'Open Int.'!D75*100</f>
        <v>4</v>
      </c>
      <c r="G75" s="176">
        <f>'Open Int.'!R75</f>
        <v>260.458437</v>
      </c>
      <c r="H75" s="176">
        <f>'Open Int.'!Z75</f>
        <v>19.13222576000004</v>
      </c>
      <c r="I75" s="171">
        <f>'Open Int.'!O75</f>
        <v>0.9845404489623041</v>
      </c>
      <c r="J75" s="185">
        <f>IF(Volume!D75=0,0,Volume!F75/Volume!D75)</f>
        <v>0.09866666666666667</v>
      </c>
      <c r="K75" s="187">
        <f>IF('Open Int.'!E75=0,0,'Open Int.'!H75/'Open Int.'!E75)</f>
        <v>0.265527950310559</v>
      </c>
    </row>
    <row r="76" spans="1:11" ht="15">
      <c r="A76" s="201" t="s">
        <v>290</v>
      </c>
      <c r="B76" s="287">
        <f>Margins!B76</f>
        <v>1400</v>
      </c>
      <c r="C76" s="287">
        <f>Volume!J76</f>
        <v>126.25</v>
      </c>
      <c r="D76" s="182">
        <f>Volume!M76</f>
        <v>-0.43375394321766336</v>
      </c>
      <c r="E76" s="175">
        <f>Volume!C76*100</f>
        <v>-40</v>
      </c>
      <c r="F76" s="347">
        <f>'Open Int.'!D76*100</f>
        <v>1</v>
      </c>
      <c r="G76" s="176">
        <f>'Open Int.'!R76</f>
        <v>47.61645</v>
      </c>
      <c r="H76" s="176">
        <f>'Open Int.'!Z76</f>
        <v>0.41388200000000097</v>
      </c>
      <c r="I76" s="171">
        <f>'Open Int.'!O76</f>
        <v>0.9888641425389755</v>
      </c>
      <c r="J76" s="185">
        <f>IF(Volume!D76=0,0,Volume!F76/Volume!D76)</f>
        <v>0.11764705882352941</v>
      </c>
      <c r="K76" s="187">
        <f>IF('Open Int.'!E76=0,0,'Open Int.'!H76/'Open Int.'!E76)</f>
        <v>0.19047619047619047</v>
      </c>
    </row>
    <row r="77" spans="1:11" ht="15">
      <c r="A77" s="201" t="s">
        <v>197</v>
      </c>
      <c r="B77" s="287">
        <f>Margins!B77</f>
        <v>650</v>
      </c>
      <c r="C77" s="287">
        <f>Volume!J77</f>
        <v>327</v>
      </c>
      <c r="D77" s="182">
        <f>Volume!M77</f>
        <v>-2.315160567587752</v>
      </c>
      <c r="E77" s="175">
        <f>Volume!C77*100</f>
        <v>7.000000000000001</v>
      </c>
      <c r="F77" s="347">
        <f>'Open Int.'!D77*100</f>
        <v>6</v>
      </c>
      <c r="G77" s="176">
        <f>'Open Int.'!R77</f>
        <v>130.739505</v>
      </c>
      <c r="H77" s="176">
        <f>'Open Int.'!Z77</f>
        <v>4.952171250000006</v>
      </c>
      <c r="I77" s="171">
        <f>'Open Int.'!O77</f>
        <v>0.9744756950089416</v>
      </c>
      <c r="J77" s="185">
        <f>IF(Volume!D77=0,0,Volume!F77/Volume!D77)</f>
        <v>0</v>
      </c>
      <c r="K77" s="187">
        <f>IF('Open Int.'!E77=0,0,'Open Int.'!H77/'Open Int.'!E77)</f>
        <v>0</v>
      </c>
    </row>
    <row r="78" spans="1:11" ht="15">
      <c r="A78" s="201" t="s">
        <v>4</v>
      </c>
      <c r="B78" s="287">
        <f>Margins!B78</f>
        <v>150</v>
      </c>
      <c r="C78" s="287">
        <f>Volume!J78</f>
        <v>1995.25</v>
      </c>
      <c r="D78" s="182">
        <f>Volume!M78</f>
        <v>0.3874116374430855</v>
      </c>
      <c r="E78" s="175">
        <f>Volume!C78*100</f>
        <v>-28.000000000000004</v>
      </c>
      <c r="F78" s="347">
        <f>'Open Int.'!D78*100</f>
        <v>6</v>
      </c>
      <c r="G78" s="176">
        <f>'Open Int.'!R78</f>
        <v>303.32788125</v>
      </c>
      <c r="H78" s="176">
        <f>'Open Int.'!Z78</f>
        <v>17.478440250000006</v>
      </c>
      <c r="I78" s="171">
        <f>'Open Int.'!O78</f>
        <v>0.9768130241736557</v>
      </c>
      <c r="J78" s="185">
        <f>IF(Volume!D78=0,0,Volume!F78/Volume!D78)</f>
        <v>0</v>
      </c>
      <c r="K78" s="187">
        <f>IF('Open Int.'!E78=0,0,'Open Int.'!H78/'Open Int.'!E78)</f>
        <v>0</v>
      </c>
    </row>
    <row r="79" spans="1:11" ht="15">
      <c r="A79" s="201" t="s">
        <v>79</v>
      </c>
      <c r="B79" s="287">
        <f>Margins!B79</f>
        <v>200</v>
      </c>
      <c r="C79" s="287">
        <f>Volume!J79</f>
        <v>1217.65</v>
      </c>
      <c r="D79" s="182">
        <f>Volume!M79</f>
        <v>-0.7134703196347032</v>
      </c>
      <c r="E79" s="175">
        <f>Volume!C79*100</f>
        <v>-31</v>
      </c>
      <c r="F79" s="347">
        <f>'Open Int.'!D79*100</f>
        <v>7.000000000000001</v>
      </c>
      <c r="G79" s="176">
        <f>'Open Int.'!R79</f>
        <v>240.169286</v>
      </c>
      <c r="H79" s="176">
        <f>'Open Int.'!Z79</f>
        <v>13.211702000000002</v>
      </c>
      <c r="I79" s="171">
        <f>'Open Int.'!O79</f>
        <v>0.964510241330359</v>
      </c>
      <c r="J79" s="185">
        <f>IF(Volume!D79=0,0,Volume!F79/Volume!D79)</f>
        <v>0</v>
      </c>
      <c r="K79" s="187">
        <f>IF('Open Int.'!E79=0,0,'Open Int.'!H79/'Open Int.'!E79)</f>
        <v>0.1</v>
      </c>
    </row>
    <row r="80" spans="1:11" ht="15">
      <c r="A80" s="201" t="s">
        <v>196</v>
      </c>
      <c r="B80" s="287">
        <f>Margins!B80</f>
        <v>400</v>
      </c>
      <c r="C80" s="287">
        <f>Volume!J80</f>
        <v>685.2</v>
      </c>
      <c r="D80" s="182">
        <f>Volume!M80</f>
        <v>0.9428403064231131</v>
      </c>
      <c r="E80" s="175">
        <f>Volume!C80*100</f>
        <v>28.999999999999996</v>
      </c>
      <c r="F80" s="347">
        <f>'Open Int.'!D80*100</f>
        <v>1</v>
      </c>
      <c r="G80" s="176">
        <f>'Open Int.'!R80</f>
        <v>110.399424</v>
      </c>
      <c r="H80" s="176">
        <f>'Open Int.'!Z80</f>
        <v>2.225855999999993</v>
      </c>
      <c r="I80" s="171">
        <f>'Open Int.'!O80</f>
        <v>0.9669811320754716</v>
      </c>
      <c r="J80" s="185">
        <f>IF(Volume!D80=0,0,Volume!F80/Volume!D80)</f>
        <v>1</v>
      </c>
      <c r="K80" s="187">
        <f>IF('Open Int.'!E80=0,0,'Open Int.'!H80/'Open Int.'!E80)</f>
        <v>0.3333333333333333</v>
      </c>
    </row>
    <row r="81" spans="1:11" ht="15">
      <c r="A81" s="201" t="s">
        <v>5</v>
      </c>
      <c r="B81" s="287">
        <f>Margins!B81</f>
        <v>1595</v>
      </c>
      <c r="C81" s="287">
        <f>Volume!J81</f>
        <v>180.4</v>
      </c>
      <c r="D81" s="182">
        <f>Volume!M81</f>
        <v>3.5591274397244645</v>
      </c>
      <c r="E81" s="175">
        <f>Volume!C81*100</f>
        <v>-38</v>
      </c>
      <c r="F81" s="347">
        <f>'Open Int.'!D81*100</f>
        <v>-2</v>
      </c>
      <c r="G81" s="176">
        <f>'Open Int.'!R81</f>
        <v>754.0462028</v>
      </c>
      <c r="H81" s="176">
        <f>'Open Int.'!Z81</f>
        <v>13.717542299999991</v>
      </c>
      <c r="I81" s="171">
        <f>'Open Int.'!O81</f>
        <v>0.961878959017019</v>
      </c>
      <c r="J81" s="185">
        <f>IF(Volume!D81=0,0,Volume!F81/Volume!D81)</f>
        <v>0.2971473851030111</v>
      </c>
      <c r="K81" s="187">
        <f>IF('Open Int.'!E81=0,0,'Open Int.'!H81/'Open Int.'!E81)</f>
        <v>0.4470588235294118</v>
      </c>
    </row>
    <row r="82" spans="1:11" ht="15">
      <c r="A82" s="201" t="s">
        <v>198</v>
      </c>
      <c r="B82" s="287">
        <f>Margins!B82</f>
        <v>1000</v>
      </c>
      <c r="C82" s="287">
        <f>Volume!J82</f>
        <v>198.35</v>
      </c>
      <c r="D82" s="182">
        <f>Volume!M82</f>
        <v>-2.025191405285253</v>
      </c>
      <c r="E82" s="175">
        <f>Volume!C82*100</f>
        <v>-15</v>
      </c>
      <c r="F82" s="347">
        <f>'Open Int.'!D82*100</f>
        <v>3</v>
      </c>
      <c r="G82" s="176">
        <f>'Open Int.'!R82</f>
        <v>285.405815</v>
      </c>
      <c r="H82" s="176">
        <f>'Open Int.'!Z82</f>
        <v>4.324235000000044</v>
      </c>
      <c r="I82" s="171">
        <f>'Open Int.'!O82</f>
        <v>0.9529501702689555</v>
      </c>
      <c r="J82" s="185">
        <f>IF(Volume!D82=0,0,Volume!F82/Volume!D82)</f>
        <v>0.1388101983002833</v>
      </c>
      <c r="K82" s="187">
        <f>IF('Open Int.'!E82=0,0,'Open Int.'!H82/'Open Int.'!E82)</f>
        <v>0.13967766692248657</v>
      </c>
    </row>
    <row r="83" spans="1:11" ht="15">
      <c r="A83" s="201" t="s">
        <v>199</v>
      </c>
      <c r="B83" s="287">
        <f>Margins!B83</f>
        <v>1300</v>
      </c>
      <c r="C83" s="287">
        <f>Volume!J83</f>
        <v>260.3</v>
      </c>
      <c r="D83" s="182">
        <f>Volume!M83</f>
        <v>-0.43985465672211793</v>
      </c>
      <c r="E83" s="175">
        <f>Volume!C83*100</f>
        <v>26</v>
      </c>
      <c r="F83" s="347">
        <f>'Open Int.'!D83*100</f>
        <v>5</v>
      </c>
      <c r="G83" s="176">
        <f>'Open Int.'!R83</f>
        <v>147.098133</v>
      </c>
      <c r="H83" s="176">
        <f>'Open Int.'!Z83</f>
        <v>5.8079384999999775</v>
      </c>
      <c r="I83" s="171">
        <f>'Open Int.'!O83</f>
        <v>0.8525419829767655</v>
      </c>
      <c r="J83" s="185">
        <f>IF(Volume!D83=0,0,Volume!F83/Volume!D83)</f>
        <v>0</v>
      </c>
      <c r="K83" s="187">
        <f>IF('Open Int.'!E83=0,0,'Open Int.'!H83/'Open Int.'!E83)</f>
        <v>0.06060606060606061</v>
      </c>
    </row>
    <row r="84" spans="1:11" ht="15">
      <c r="A84" s="201" t="s">
        <v>398</v>
      </c>
      <c r="B84" s="287">
        <f>Margins!B84</f>
        <v>250</v>
      </c>
      <c r="C84" s="287">
        <f>Volume!J84</f>
        <v>448.65</v>
      </c>
      <c r="D84" s="182">
        <f>Volume!M84</f>
        <v>2.818838088690261</v>
      </c>
      <c r="E84" s="175">
        <f>Volume!C84*100</f>
        <v>199</v>
      </c>
      <c r="F84" s="347">
        <f>'Open Int.'!D84*100</f>
        <v>1</v>
      </c>
      <c r="G84" s="176">
        <f>'Open Int.'!R84</f>
        <v>21.1089825</v>
      </c>
      <c r="H84" s="176">
        <f>'Open Int.'!Z84</f>
        <v>0.8405249999999995</v>
      </c>
      <c r="I84" s="171">
        <f>'Open Int.'!O84</f>
        <v>0.9914984059511158</v>
      </c>
      <c r="J84" s="185">
        <f>IF(Volume!D84=0,0,Volume!F84/Volume!D84)</f>
        <v>0</v>
      </c>
      <c r="K84" s="187">
        <f>IF('Open Int.'!E84=0,0,'Open Int.'!H84/'Open Int.'!E84)</f>
        <v>0</v>
      </c>
    </row>
    <row r="85" spans="1:11" ht="15">
      <c r="A85" s="201" t="s">
        <v>414</v>
      </c>
      <c r="B85" s="287">
        <f>Margins!B85</f>
        <v>3750</v>
      </c>
      <c r="C85" s="287">
        <f>Volume!J85</f>
        <v>52.45</v>
      </c>
      <c r="D85" s="182">
        <f>Volume!M85</f>
        <v>0.28680688336521165</v>
      </c>
      <c r="E85" s="175">
        <f>Volume!C85*100</f>
        <v>-6</v>
      </c>
      <c r="F85" s="347">
        <f>'Open Int.'!D85*100</f>
        <v>-1</v>
      </c>
      <c r="G85" s="176">
        <f>'Open Int.'!R85</f>
        <v>86.48349375</v>
      </c>
      <c r="H85" s="176">
        <f>'Open Int.'!Z85</f>
        <v>-0.45871875000000273</v>
      </c>
      <c r="I85" s="171">
        <f>'Open Int.'!O85</f>
        <v>0.9613372754150558</v>
      </c>
      <c r="J85" s="185">
        <f>IF(Volume!D85=0,0,Volume!F85/Volume!D85)</f>
        <v>0</v>
      </c>
      <c r="K85" s="187">
        <f>IF('Open Int.'!E85=0,0,'Open Int.'!H85/'Open Int.'!E85)</f>
        <v>0.00558659217877095</v>
      </c>
    </row>
    <row r="86" spans="1:11" ht="15">
      <c r="A86" s="201" t="s">
        <v>478</v>
      </c>
      <c r="B86" s="287">
        <f>Margins!B86</f>
        <v>250</v>
      </c>
      <c r="C86" s="287">
        <f>Volume!J86</f>
        <v>450.85</v>
      </c>
      <c r="D86" s="182">
        <f>Volume!M86</f>
        <v>-3.787878787878788</v>
      </c>
      <c r="E86" s="175">
        <f>Volume!C86*100</f>
        <v>24</v>
      </c>
      <c r="F86" s="347">
        <f>'Open Int.'!D86*100</f>
        <v>3</v>
      </c>
      <c r="G86" s="176">
        <f>'Open Int.'!R86</f>
        <v>49.15392125</v>
      </c>
      <c r="H86" s="176">
        <f>'Open Int.'!Z86</f>
        <v>-0.5879687499999946</v>
      </c>
      <c r="I86" s="171">
        <f>'Open Int.'!O86</f>
        <v>0.9965604219215776</v>
      </c>
      <c r="J86" s="185">
        <f>IF(Volume!D86=0,0,Volume!F86/Volume!D86)</f>
        <v>0</v>
      </c>
      <c r="K86" s="187">
        <f>IF('Open Int.'!E86=0,0,'Open Int.'!H86/'Open Int.'!E86)</f>
        <v>0</v>
      </c>
    </row>
    <row r="87" spans="1:11" ht="15">
      <c r="A87" s="201" t="s">
        <v>43</v>
      </c>
      <c r="B87" s="287">
        <f>Margins!B87</f>
        <v>150</v>
      </c>
      <c r="C87" s="287">
        <f>Volume!J87</f>
        <v>2479.1</v>
      </c>
      <c r="D87" s="182">
        <f>Volume!M87</f>
        <v>-1.1798939689879184</v>
      </c>
      <c r="E87" s="175">
        <f>Volume!C87*100</f>
        <v>-48</v>
      </c>
      <c r="F87" s="347">
        <f>'Open Int.'!D87*100</f>
        <v>-2</v>
      </c>
      <c r="G87" s="176">
        <f>'Open Int.'!R87</f>
        <v>214.2314265</v>
      </c>
      <c r="H87" s="176">
        <f>'Open Int.'!Z87</f>
        <v>-7.713262500000013</v>
      </c>
      <c r="I87" s="171">
        <f>'Open Int.'!O87</f>
        <v>0.9913209512237459</v>
      </c>
      <c r="J87" s="185">
        <f>IF(Volume!D87=0,0,Volume!F87/Volume!D87)</f>
        <v>0</v>
      </c>
      <c r="K87" s="187">
        <f>IF('Open Int.'!E87=0,0,'Open Int.'!H87/'Open Int.'!E87)</f>
        <v>0</v>
      </c>
    </row>
    <row r="88" spans="1:11" ht="15">
      <c r="A88" s="201" t="s">
        <v>200</v>
      </c>
      <c r="B88" s="287">
        <f>Margins!B88</f>
        <v>350</v>
      </c>
      <c r="C88" s="287">
        <f>Volume!J88</f>
        <v>970.9</v>
      </c>
      <c r="D88" s="182">
        <f>Volume!M88</f>
        <v>-0.16452442159383268</v>
      </c>
      <c r="E88" s="175">
        <f>Volume!C88*100</f>
        <v>-47</v>
      </c>
      <c r="F88" s="347">
        <f>'Open Int.'!D88*100</f>
        <v>4</v>
      </c>
      <c r="G88" s="176">
        <f>'Open Int.'!R88</f>
        <v>1753.173548</v>
      </c>
      <c r="H88" s="176">
        <f>'Open Int.'!Z88</f>
        <v>61.952285500000016</v>
      </c>
      <c r="I88" s="171">
        <f>'Open Int.'!O88</f>
        <v>0.9569894557295705</v>
      </c>
      <c r="J88" s="185">
        <f>IF(Volume!D88=0,0,Volume!F88/Volume!D88)</f>
        <v>0.09497206703910614</v>
      </c>
      <c r="K88" s="187">
        <f>IF('Open Int.'!E88=0,0,'Open Int.'!H88/'Open Int.'!E88)</f>
        <v>0.2118161094224924</v>
      </c>
    </row>
    <row r="89" spans="1:11" ht="15">
      <c r="A89" s="201" t="s">
        <v>141</v>
      </c>
      <c r="B89" s="287">
        <f>Margins!B89</f>
        <v>2400</v>
      </c>
      <c r="C89" s="287">
        <f>Volume!J89</f>
        <v>122</v>
      </c>
      <c r="D89" s="182">
        <f>Volume!M89</f>
        <v>1.1608623548922103</v>
      </c>
      <c r="E89" s="175">
        <f>Volume!C89*100</f>
        <v>-33</v>
      </c>
      <c r="F89" s="347">
        <f>'Open Int.'!D89*100</f>
        <v>3</v>
      </c>
      <c r="G89" s="176">
        <f>'Open Int.'!R89</f>
        <v>759.40608</v>
      </c>
      <c r="H89" s="176">
        <f>'Open Int.'!Z89</f>
        <v>25.18363199999999</v>
      </c>
      <c r="I89" s="171">
        <f>'Open Int.'!O89</f>
        <v>0.9799120913016657</v>
      </c>
      <c r="J89" s="185">
        <f>IF(Volume!D89=0,0,Volume!F89/Volume!D89)</f>
        <v>0.19358288770053475</v>
      </c>
      <c r="K89" s="187">
        <f>IF('Open Int.'!E89=0,0,'Open Int.'!H89/'Open Int.'!E89)</f>
        <v>0.3261939218523878</v>
      </c>
    </row>
    <row r="90" spans="1:11" ht="15">
      <c r="A90" s="201" t="s">
        <v>397</v>
      </c>
      <c r="B90" s="287">
        <f>Margins!B90</f>
        <v>2700</v>
      </c>
      <c r="C90" s="287">
        <f>Volume!J90</f>
        <v>124.7</v>
      </c>
      <c r="D90" s="182">
        <f>Volume!M90</f>
        <v>2.80296784830998</v>
      </c>
      <c r="E90" s="175">
        <f>Volume!C90*100</f>
        <v>198</v>
      </c>
      <c r="F90" s="347">
        <f>'Open Int.'!D90*100</f>
        <v>5</v>
      </c>
      <c r="G90" s="176">
        <f>'Open Int.'!R90</f>
        <v>535.00041</v>
      </c>
      <c r="H90" s="176">
        <f>'Open Int.'!Z90</f>
        <v>36.693944999999985</v>
      </c>
      <c r="I90" s="171">
        <f>'Open Int.'!O90</f>
        <v>0.9502202643171807</v>
      </c>
      <c r="J90" s="185">
        <f>IF(Volume!D90=0,0,Volume!F90/Volume!D90)</f>
        <v>0.09059405940594059</v>
      </c>
      <c r="K90" s="187">
        <f>IF('Open Int.'!E90=0,0,'Open Int.'!H90/'Open Int.'!E90)</f>
        <v>0.18122354751827627</v>
      </c>
    </row>
    <row r="91" spans="1:11" ht="15">
      <c r="A91" s="201" t="s">
        <v>184</v>
      </c>
      <c r="B91" s="287">
        <f>Margins!B91</f>
        <v>2950</v>
      </c>
      <c r="C91" s="287">
        <f>Volume!J91</f>
        <v>127.6</v>
      </c>
      <c r="D91" s="182">
        <f>Volume!M91</f>
        <v>1.5519299641862225</v>
      </c>
      <c r="E91" s="175">
        <f>Volume!C91*100</f>
        <v>8</v>
      </c>
      <c r="F91" s="347">
        <f>'Open Int.'!D91*100</f>
        <v>-1</v>
      </c>
      <c r="G91" s="176">
        <f>'Open Int.'!R91</f>
        <v>265.903088</v>
      </c>
      <c r="H91" s="176">
        <f>'Open Int.'!Z91</f>
        <v>1.8395610000000033</v>
      </c>
      <c r="I91" s="171">
        <f>'Open Int.'!O91</f>
        <v>0.9794733861834655</v>
      </c>
      <c r="J91" s="185">
        <f>IF(Volume!D91=0,0,Volume!F91/Volume!D91)</f>
        <v>0.11805555555555555</v>
      </c>
      <c r="K91" s="187">
        <f>IF('Open Int.'!E91=0,0,'Open Int.'!H91/'Open Int.'!E91)</f>
        <v>0.1788154897494305</v>
      </c>
    </row>
    <row r="92" spans="1:11" ht="15">
      <c r="A92" s="201" t="s">
        <v>175</v>
      </c>
      <c r="B92" s="287">
        <f>Margins!B92</f>
        <v>7875</v>
      </c>
      <c r="C92" s="287">
        <f>Volume!J92</f>
        <v>59.5</v>
      </c>
      <c r="D92" s="182">
        <f>Volume!M92</f>
        <v>-0.9983361064891871</v>
      </c>
      <c r="E92" s="175">
        <f>Volume!C92*100</f>
        <v>125</v>
      </c>
      <c r="F92" s="347">
        <f>'Open Int.'!D92*100</f>
        <v>11</v>
      </c>
      <c r="G92" s="176">
        <f>'Open Int.'!R92</f>
        <v>668.919825</v>
      </c>
      <c r="H92" s="176">
        <f>'Open Int.'!Z92</f>
        <v>60.69805874999997</v>
      </c>
      <c r="I92" s="171">
        <f>'Open Int.'!O92</f>
        <v>0.9618940879798262</v>
      </c>
      <c r="J92" s="185">
        <f>IF(Volume!D92=0,0,Volume!F92/Volume!D92)</f>
        <v>0.13513513513513514</v>
      </c>
      <c r="K92" s="187">
        <f>IF('Open Int.'!E92=0,0,'Open Int.'!H92/'Open Int.'!E92)</f>
        <v>0.21335440537337022</v>
      </c>
    </row>
    <row r="93" spans="1:11" ht="15">
      <c r="A93" s="201" t="s">
        <v>142</v>
      </c>
      <c r="B93" s="287">
        <f>Margins!B93</f>
        <v>1750</v>
      </c>
      <c r="C93" s="287">
        <f>Volume!J93</f>
        <v>145.5</v>
      </c>
      <c r="D93" s="182">
        <f>Volume!M93</f>
        <v>0.3448275862068966</v>
      </c>
      <c r="E93" s="175">
        <f>Volume!C93*100</f>
        <v>-33</v>
      </c>
      <c r="F93" s="347">
        <f>'Open Int.'!D93*100</f>
        <v>-2</v>
      </c>
      <c r="G93" s="176">
        <f>'Open Int.'!R93</f>
        <v>203.037975</v>
      </c>
      <c r="H93" s="176">
        <f>'Open Int.'!Z93</f>
        <v>-3.032400000000024</v>
      </c>
      <c r="I93" s="171">
        <f>'Open Int.'!O93</f>
        <v>0.9883370955605718</v>
      </c>
      <c r="J93" s="185">
        <f>IF(Volume!D93=0,0,Volume!F93/Volume!D93)</f>
        <v>0</v>
      </c>
      <c r="K93" s="187">
        <f>IF('Open Int.'!E93=0,0,'Open Int.'!H93/'Open Int.'!E93)</f>
        <v>0.05847953216374269</v>
      </c>
    </row>
    <row r="94" spans="1:11" ht="15">
      <c r="A94" s="201" t="s">
        <v>176</v>
      </c>
      <c r="B94" s="287">
        <f>Margins!B94</f>
        <v>1450</v>
      </c>
      <c r="C94" s="287">
        <f>Volume!J94</f>
        <v>232.85</v>
      </c>
      <c r="D94" s="182">
        <f>Volume!M94</f>
        <v>2.690187431091508</v>
      </c>
      <c r="E94" s="175">
        <f>Volume!C94*100</f>
        <v>-54</v>
      </c>
      <c r="F94" s="347">
        <f>'Open Int.'!D94*100</f>
        <v>-6</v>
      </c>
      <c r="G94" s="176">
        <f>'Open Int.'!R94</f>
        <v>237.45693725</v>
      </c>
      <c r="H94" s="176">
        <f>'Open Int.'!Z94</f>
        <v>-6.733538999999979</v>
      </c>
      <c r="I94" s="171">
        <f>'Open Int.'!O94</f>
        <v>0.9891938006540595</v>
      </c>
      <c r="J94" s="185">
        <f>IF(Volume!D94=0,0,Volume!F94/Volume!D94)</f>
        <v>0.2422360248447205</v>
      </c>
      <c r="K94" s="187">
        <f>IF('Open Int.'!E94=0,0,'Open Int.'!H94/'Open Int.'!E94)</f>
        <v>0.4232209737827715</v>
      </c>
    </row>
    <row r="95" spans="1:11" ht="15">
      <c r="A95" s="201" t="s">
        <v>415</v>
      </c>
      <c r="B95" s="287">
        <f>Margins!B95</f>
        <v>500</v>
      </c>
      <c r="C95" s="287">
        <f>Volume!J95</f>
        <v>843.85</v>
      </c>
      <c r="D95" s="182">
        <f>Volume!M95</f>
        <v>4.217611461034948</v>
      </c>
      <c r="E95" s="175">
        <f>Volume!C95*100</f>
        <v>-44</v>
      </c>
      <c r="F95" s="347">
        <f>'Open Int.'!D95*100</f>
        <v>-3</v>
      </c>
      <c r="G95" s="176">
        <f>'Open Int.'!R95</f>
        <v>473.1888875</v>
      </c>
      <c r="H95" s="176">
        <f>'Open Int.'!Z95</f>
        <v>5.58713750000004</v>
      </c>
      <c r="I95" s="171">
        <f>'Open Int.'!O95</f>
        <v>0.9921533660276416</v>
      </c>
      <c r="J95" s="185">
        <f>IF(Volume!D95=0,0,Volume!F95/Volume!D95)</f>
        <v>0.7857142857142857</v>
      </c>
      <c r="K95" s="187">
        <f>IF('Open Int.'!E95=0,0,'Open Int.'!H95/'Open Int.'!E95)</f>
        <v>0.12037037037037036</v>
      </c>
    </row>
    <row r="96" spans="1:11" ht="15">
      <c r="A96" s="201" t="s">
        <v>396</v>
      </c>
      <c r="B96" s="287">
        <f>Margins!B96</f>
        <v>2200</v>
      </c>
      <c r="C96" s="287">
        <f>Volume!J96</f>
        <v>163.7</v>
      </c>
      <c r="D96" s="182">
        <f>Volume!M96</f>
        <v>7.945928123969656</v>
      </c>
      <c r="E96" s="175">
        <f>Volume!C96*100</f>
        <v>633</v>
      </c>
      <c r="F96" s="347">
        <f>'Open Int.'!D96*100</f>
        <v>191</v>
      </c>
      <c r="G96" s="176">
        <f>'Open Int.'!R96</f>
        <v>46.133933999999996</v>
      </c>
      <c r="H96" s="176">
        <f>'Open Int.'!Z96</f>
        <v>31.387487999999998</v>
      </c>
      <c r="I96" s="171">
        <f>'Open Int.'!O96</f>
        <v>0.9890710382513661</v>
      </c>
      <c r="J96" s="185">
        <f>IF(Volume!D96=0,0,Volume!F96/Volume!D96)</f>
        <v>0</v>
      </c>
      <c r="K96" s="187">
        <f>IF('Open Int.'!E96=0,0,'Open Int.'!H96/'Open Int.'!E96)</f>
        <v>0</v>
      </c>
    </row>
    <row r="97" spans="1:11" ht="15">
      <c r="A97" s="201" t="s">
        <v>167</v>
      </c>
      <c r="B97" s="287">
        <f>Margins!B97</f>
        <v>3850</v>
      </c>
      <c r="C97" s="287">
        <f>Volume!J97</f>
        <v>56.1</v>
      </c>
      <c r="D97" s="182">
        <f>Volume!M97</f>
        <v>0.5376344086021582</v>
      </c>
      <c r="E97" s="175">
        <f>Volume!C97*100</f>
        <v>-59</v>
      </c>
      <c r="F97" s="347">
        <f>'Open Int.'!D97*100</f>
        <v>-3</v>
      </c>
      <c r="G97" s="176">
        <f>'Open Int.'!R97</f>
        <v>73.262112</v>
      </c>
      <c r="H97" s="176">
        <f>'Open Int.'!Z97</f>
        <v>-0.7253400000000028</v>
      </c>
      <c r="I97" s="171">
        <f>'Open Int.'!O97</f>
        <v>0.9855542452830188</v>
      </c>
      <c r="J97" s="185">
        <f>IF(Volume!D97=0,0,Volume!F97/Volume!D97)</f>
        <v>0</v>
      </c>
      <c r="K97" s="187">
        <f>IF('Open Int.'!E97=0,0,'Open Int.'!H97/'Open Int.'!E97)</f>
        <v>0.00904977375565611</v>
      </c>
    </row>
    <row r="98" spans="1:11" ht="15">
      <c r="A98" s="201" t="s">
        <v>201</v>
      </c>
      <c r="B98" s="287">
        <f>Margins!B98</f>
        <v>100</v>
      </c>
      <c r="C98" s="287">
        <f>Volume!J98</f>
        <v>1935.85</v>
      </c>
      <c r="D98" s="182">
        <f>Volume!M98</f>
        <v>-0.2036292401278506</v>
      </c>
      <c r="E98" s="175">
        <f>Volume!C98*100</f>
        <v>-24</v>
      </c>
      <c r="F98" s="347">
        <f>'Open Int.'!D98*100</f>
        <v>-3</v>
      </c>
      <c r="G98" s="176">
        <f>'Open Int.'!R98</f>
        <v>1560.0821565</v>
      </c>
      <c r="H98" s="176">
        <f>'Open Int.'!Z98</f>
        <v>-29.331769499999837</v>
      </c>
      <c r="I98" s="171">
        <f>'Open Int.'!O98</f>
        <v>0.9191452927818933</v>
      </c>
      <c r="J98" s="185">
        <f>IF(Volume!D98=0,0,Volume!F98/Volume!D98)</f>
        <v>0.13219829744616926</v>
      </c>
      <c r="K98" s="187">
        <f>IF('Open Int.'!E98=0,0,'Open Int.'!H98/'Open Int.'!E98)</f>
        <v>0.26808075645284946</v>
      </c>
    </row>
    <row r="99" spans="1:11" ht="15">
      <c r="A99" s="201" t="s">
        <v>143</v>
      </c>
      <c r="B99" s="287">
        <f>Margins!B99</f>
        <v>2950</v>
      </c>
      <c r="C99" s="287">
        <f>Volume!J99</f>
        <v>136.25</v>
      </c>
      <c r="D99" s="182">
        <f>Volume!M99</f>
        <v>4.126862820022931</v>
      </c>
      <c r="E99" s="175">
        <f>Volume!C99*100</f>
        <v>182</v>
      </c>
      <c r="F99" s="347">
        <f>'Open Int.'!D99*100</f>
        <v>9</v>
      </c>
      <c r="G99" s="176">
        <f>'Open Int.'!R99</f>
        <v>32.155</v>
      </c>
      <c r="H99" s="176">
        <f>'Open Int.'!Z99</f>
        <v>3.93785175</v>
      </c>
      <c r="I99" s="171">
        <f>'Open Int.'!O99</f>
        <v>0.98875</v>
      </c>
      <c r="J99" s="185">
        <f>IF(Volume!D99=0,0,Volume!F99/Volume!D99)</f>
        <v>0</v>
      </c>
      <c r="K99" s="187">
        <f>IF('Open Int.'!E99=0,0,'Open Int.'!H99/'Open Int.'!E99)</f>
        <v>0</v>
      </c>
    </row>
    <row r="100" spans="1:11" ht="15">
      <c r="A100" s="201" t="s">
        <v>90</v>
      </c>
      <c r="B100" s="287">
        <f>Margins!B100</f>
        <v>600</v>
      </c>
      <c r="C100" s="287">
        <f>Volume!J100</f>
        <v>433</v>
      </c>
      <c r="D100" s="182">
        <f>Volume!M100</f>
        <v>-0.12685964709952977</v>
      </c>
      <c r="E100" s="175">
        <f>Volume!C100*100</f>
        <v>-65</v>
      </c>
      <c r="F100" s="347">
        <f>'Open Int.'!D100*100</f>
        <v>1</v>
      </c>
      <c r="G100" s="176">
        <f>'Open Int.'!R100</f>
        <v>64.24854</v>
      </c>
      <c r="H100" s="176">
        <f>'Open Int.'!Z100</f>
        <v>0.4126380000000083</v>
      </c>
      <c r="I100" s="171">
        <f>'Open Int.'!O100</f>
        <v>0.9935301253538212</v>
      </c>
      <c r="J100" s="185">
        <f>IF(Volume!D100=0,0,Volume!F100/Volume!D100)</f>
        <v>0</v>
      </c>
      <c r="K100" s="187">
        <f>IF('Open Int.'!E100=0,0,'Open Int.'!H100/'Open Int.'!E100)</f>
        <v>0</v>
      </c>
    </row>
    <row r="101" spans="1:11" ht="15">
      <c r="A101" s="201" t="s">
        <v>35</v>
      </c>
      <c r="B101" s="287">
        <f>Margins!B101</f>
        <v>1100</v>
      </c>
      <c r="C101" s="287">
        <f>Volume!J101</f>
        <v>352.8</v>
      </c>
      <c r="D101" s="182">
        <f>Volume!M101</f>
        <v>0.2415115783492038</v>
      </c>
      <c r="E101" s="175">
        <f>Volume!C101*100</f>
        <v>-56.99999999999999</v>
      </c>
      <c r="F101" s="347">
        <f>'Open Int.'!D101*100</f>
        <v>3</v>
      </c>
      <c r="G101" s="176">
        <f>'Open Int.'!R101</f>
        <v>80.565408</v>
      </c>
      <c r="H101" s="176">
        <f>'Open Int.'!Z101</f>
        <v>2.5169759999999997</v>
      </c>
      <c r="I101" s="171">
        <f>'Open Int.'!O101</f>
        <v>0.98747591522158</v>
      </c>
      <c r="J101" s="185">
        <f>IF(Volume!D101=0,0,Volume!F101/Volume!D101)</f>
        <v>0</v>
      </c>
      <c r="K101" s="187">
        <f>IF('Open Int.'!E101=0,0,'Open Int.'!H101/'Open Int.'!E101)</f>
        <v>0.0625</v>
      </c>
    </row>
    <row r="102" spans="1:11" ht="15">
      <c r="A102" s="201" t="s">
        <v>6</v>
      </c>
      <c r="B102" s="287">
        <f>Margins!B102</f>
        <v>2250</v>
      </c>
      <c r="C102" s="287">
        <f>Volume!J102</f>
        <v>154.25</v>
      </c>
      <c r="D102" s="182">
        <f>Volume!M102</f>
        <v>-0.7080785323463111</v>
      </c>
      <c r="E102" s="175">
        <f>Volume!C102*100</f>
        <v>28.000000000000004</v>
      </c>
      <c r="F102" s="347">
        <f>'Open Int.'!D102*100</f>
        <v>3</v>
      </c>
      <c r="G102" s="176">
        <f>'Open Int.'!R102</f>
        <v>465.02904375</v>
      </c>
      <c r="H102" s="176">
        <f>'Open Int.'!Z102</f>
        <v>11.399276250000014</v>
      </c>
      <c r="I102" s="171">
        <f>'Open Int.'!O102</f>
        <v>0.9687290096275841</v>
      </c>
      <c r="J102" s="185">
        <f>IF(Volume!D102=0,0,Volume!F102/Volume!D102)</f>
        <v>0.07927332782824112</v>
      </c>
      <c r="K102" s="187">
        <f>IF('Open Int.'!E102=0,0,'Open Int.'!H102/'Open Int.'!E102)</f>
        <v>0.1590909090909091</v>
      </c>
    </row>
    <row r="103" spans="1:11" ht="15">
      <c r="A103" s="201" t="s">
        <v>177</v>
      </c>
      <c r="B103" s="287">
        <f>Margins!B103</f>
        <v>500</v>
      </c>
      <c r="C103" s="287">
        <f>Volume!J103</f>
        <v>417.45</v>
      </c>
      <c r="D103" s="182">
        <f>Volume!M103</f>
        <v>-1.5680264088658413</v>
      </c>
      <c r="E103" s="175">
        <f>Volume!C103*100</f>
        <v>-34</v>
      </c>
      <c r="F103" s="347">
        <f>'Open Int.'!D103*100</f>
        <v>3</v>
      </c>
      <c r="G103" s="176">
        <f>'Open Int.'!R103</f>
        <v>264.454575</v>
      </c>
      <c r="H103" s="176">
        <f>'Open Int.'!Z103</f>
        <v>3.908739999999966</v>
      </c>
      <c r="I103" s="171">
        <f>'Open Int.'!O103</f>
        <v>0.9843725335438043</v>
      </c>
      <c r="J103" s="185">
        <f>IF(Volume!D103=0,0,Volume!F103/Volume!D103)</f>
        <v>0.07317073170731707</v>
      </c>
      <c r="K103" s="187">
        <f>IF('Open Int.'!E103=0,0,'Open Int.'!H103/'Open Int.'!E103)</f>
        <v>0.129080118694362</v>
      </c>
    </row>
    <row r="104" spans="1:11" ht="15">
      <c r="A104" s="201" t="s">
        <v>168</v>
      </c>
      <c r="B104" s="287">
        <f>Margins!B104</f>
        <v>300</v>
      </c>
      <c r="C104" s="287">
        <f>Volume!J104</f>
        <v>685.9</v>
      </c>
      <c r="D104" s="182">
        <f>Volume!M104</f>
        <v>1.5847156398104163</v>
      </c>
      <c r="E104" s="175">
        <f>Volume!C104*100</f>
        <v>478</v>
      </c>
      <c r="F104" s="347">
        <f>'Open Int.'!D104*100</f>
        <v>0</v>
      </c>
      <c r="G104" s="176">
        <f>'Open Int.'!R104</f>
        <v>9.568305</v>
      </c>
      <c r="H104" s="176">
        <f>'Open Int.'!Z104</f>
        <v>0.14926499999999976</v>
      </c>
      <c r="I104" s="171">
        <f>'Open Int.'!O104</f>
        <v>0.9956989247311828</v>
      </c>
      <c r="J104" s="185">
        <f>IF(Volume!D104=0,0,Volume!F104/Volume!D104)</f>
        <v>0</v>
      </c>
      <c r="K104" s="187">
        <f>IF('Open Int.'!E104=0,0,'Open Int.'!H104/'Open Int.'!E104)</f>
        <v>0</v>
      </c>
    </row>
    <row r="105" spans="1:11" ht="15">
      <c r="A105" s="201" t="s">
        <v>132</v>
      </c>
      <c r="B105" s="287">
        <f>Margins!B105</f>
        <v>400</v>
      </c>
      <c r="C105" s="287">
        <f>Volume!J105</f>
        <v>774.55</v>
      </c>
      <c r="D105" s="182">
        <f>Volume!M105</f>
        <v>-4.411946192768111</v>
      </c>
      <c r="E105" s="175">
        <f>Volume!C105*100</f>
        <v>248</v>
      </c>
      <c r="F105" s="347">
        <f>'Open Int.'!D105*100</f>
        <v>11</v>
      </c>
      <c r="G105" s="176">
        <f>'Open Int.'!R105</f>
        <v>135.949016</v>
      </c>
      <c r="H105" s="176">
        <f>'Open Int.'!Z105</f>
        <v>8.342972000000003</v>
      </c>
      <c r="I105" s="171">
        <f>'Open Int.'!O105</f>
        <v>0.9781221513217867</v>
      </c>
      <c r="J105" s="185">
        <f>IF(Volume!D105=0,0,Volume!F105/Volume!D105)</f>
        <v>0</v>
      </c>
      <c r="K105" s="187">
        <f>IF('Open Int.'!E105=0,0,'Open Int.'!H105/'Open Int.'!E105)</f>
        <v>0</v>
      </c>
    </row>
    <row r="106" spans="1:11" ht="15">
      <c r="A106" s="201" t="s">
        <v>144</v>
      </c>
      <c r="B106" s="287">
        <f>Margins!B106</f>
        <v>125</v>
      </c>
      <c r="C106" s="287">
        <f>Volume!J106</f>
        <v>3853.6</v>
      </c>
      <c r="D106" s="182">
        <f>Volume!M106</f>
        <v>0.8782607557492631</v>
      </c>
      <c r="E106" s="175">
        <f>Volume!C106*100</f>
        <v>-40</v>
      </c>
      <c r="F106" s="347">
        <f>'Open Int.'!D106*100</f>
        <v>-5</v>
      </c>
      <c r="G106" s="176">
        <f>'Open Int.'!R106</f>
        <v>79.33599</v>
      </c>
      <c r="H106" s="176">
        <f>'Open Int.'!Z106</f>
        <v>-3.1293393750000007</v>
      </c>
      <c r="I106" s="171">
        <f>'Open Int.'!O106</f>
        <v>0.9890710382513661</v>
      </c>
      <c r="J106" s="185">
        <f>IF(Volume!D106=0,0,Volume!F106/Volume!D106)</f>
        <v>0</v>
      </c>
      <c r="K106" s="187">
        <f>IF('Open Int.'!E106=0,0,'Open Int.'!H106/'Open Int.'!E106)</f>
        <v>0</v>
      </c>
    </row>
    <row r="107" spans="1:11" ht="15">
      <c r="A107" s="201" t="s">
        <v>291</v>
      </c>
      <c r="B107" s="287">
        <f>Margins!B107</f>
        <v>300</v>
      </c>
      <c r="C107" s="287">
        <f>Volume!J107</f>
        <v>839.25</v>
      </c>
      <c r="D107" s="182">
        <f>Volume!M107</f>
        <v>-3.63417154667585</v>
      </c>
      <c r="E107" s="175">
        <f>Volume!C107*100</f>
        <v>12</v>
      </c>
      <c r="F107" s="347">
        <f>'Open Int.'!D107*100</f>
        <v>20</v>
      </c>
      <c r="G107" s="176">
        <f>'Open Int.'!R107</f>
        <v>180.321255</v>
      </c>
      <c r="H107" s="176">
        <f>'Open Int.'!Z107</f>
        <v>23.794398</v>
      </c>
      <c r="I107" s="171">
        <f>'Open Int.'!O107</f>
        <v>0.9616029042166993</v>
      </c>
      <c r="J107" s="185">
        <f>IF(Volume!D107=0,0,Volume!F107/Volume!D107)</f>
        <v>0</v>
      </c>
      <c r="K107" s="187">
        <f>IF('Open Int.'!E107=0,0,'Open Int.'!H107/'Open Int.'!E107)</f>
        <v>0.6</v>
      </c>
    </row>
    <row r="108" spans="1:11" ht="15">
      <c r="A108" s="201" t="s">
        <v>133</v>
      </c>
      <c r="B108" s="287">
        <f>Margins!B108</f>
        <v>6250</v>
      </c>
      <c r="C108" s="287">
        <f>Volume!J108</f>
        <v>36.75</v>
      </c>
      <c r="D108" s="182">
        <f>Volume!M108</f>
        <v>-0.6756756756756757</v>
      </c>
      <c r="E108" s="175">
        <f>Volume!C108*100</f>
        <v>-31</v>
      </c>
      <c r="F108" s="347">
        <f>'Open Int.'!D108*100</f>
        <v>4</v>
      </c>
      <c r="G108" s="176">
        <f>'Open Int.'!R108</f>
        <v>129.65859375</v>
      </c>
      <c r="H108" s="176">
        <f>'Open Int.'!Z108</f>
        <v>4.251718749999995</v>
      </c>
      <c r="I108" s="171">
        <f>'Open Int.'!O108</f>
        <v>0.9746678476527901</v>
      </c>
      <c r="J108" s="185">
        <f>IF(Volume!D108=0,0,Volume!F108/Volume!D108)</f>
        <v>0.04065040650406504</v>
      </c>
      <c r="K108" s="187">
        <f>IF('Open Int.'!E108=0,0,'Open Int.'!H108/'Open Int.'!E108)</f>
        <v>0.16756756756756758</v>
      </c>
    </row>
    <row r="109" spans="1:11" ht="15">
      <c r="A109" s="201" t="s">
        <v>169</v>
      </c>
      <c r="B109" s="287">
        <f>Margins!B109</f>
        <v>2000</v>
      </c>
      <c r="C109" s="287">
        <f>Volume!J109</f>
        <v>158.5</v>
      </c>
      <c r="D109" s="182">
        <f>Volume!M109</f>
        <v>0.5072923272035583</v>
      </c>
      <c r="E109" s="175">
        <f>Volume!C109*100</f>
        <v>-5</v>
      </c>
      <c r="F109" s="347">
        <f>'Open Int.'!D109*100</f>
        <v>2</v>
      </c>
      <c r="G109" s="176">
        <f>'Open Int.'!R109</f>
        <v>168.3587</v>
      </c>
      <c r="H109" s="176">
        <f>'Open Int.'!Z109</f>
        <v>4.6661</v>
      </c>
      <c r="I109" s="171">
        <f>'Open Int.'!O109</f>
        <v>0.9785351157974016</v>
      </c>
      <c r="J109" s="185">
        <f>IF(Volume!D109=0,0,Volume!F109/Volume!D109)</f>
        <v>0</v>
      </c>
      <c r="K109" s="187">
        <f>IF('Open Int.'!E109=0,0,'Open Int.'!H109/'Open Int.'!E109)</f>
        <v>0.4</v>
      </c>
    </row>
    <row r="110" spans="1:11" ht="15">
      <c r="A110" s="201" t="s">
        <v>292</v>
      </c>
      <c r="B110" s="287">
        <f>Margins!B110</f>
        <v>550</v>
      </c>
      <c r="C110" s="287">
        <f>Volume!J110</f>
        <v>723.4</v>
      </c>
      <c r="D110" s="182">
        <f>Volume!M110</f>
        <v>0.24944567627493827</v>
      </c>
      <c r="E110" s="175">
        <f>Volume!C110*100</f>
        <v>-61</v>
      </c>
      <c r="F110" s="347">
        <f>'Open Int.'!D110*100</f>
        <v>1</v>
      </c>
      <c r="G110" s="176">
        <f>'Open Int.'!R110</f>
        <v>138.975991</v>
      </c>
      <c r="H110" s="176">
        <f>'Open Int.'!Z110</f>
        <v>2.3698949999999854</v>
      </c>
      <c r="I110" s="171">
        <f>'Open Int.'!O110</f>
        <v>0.9876896650443745</v>
      </c>
      <c r="J110" s="185">
        <f>IF(Volume!D110=0,0,Volume!F110/Volume!D110)</f>
        <v>0</v>
      </c>
      <c r="K110" s="187">
        <f>IF('Open Int.'!E110=0,0,'Open Int.'!H110/'Open Int.'!E110)</f>
        <v>0.05263157894736842</v>
      </c>
    </row>
    <row r="111" spans="1:11" ht="15">
      <c r="A111" s="201" t="s">
        <v>416</v>
      </c>
      <c r="B111" s="287">
        <f>Margins!B111</f>
        <v>500</v>
      </c>
      <c r="C111" s="287">
        <f>Volume!J111</f>
        <v>530.8</v>
      </c>
      <c r="D111" s="182">
        <f>Volume!M111</f>
        <v>3.6111653328128055</v>
      </c>
      <c r="E111" s="175">
        <f>Volume!C111*100</f>
        <v>-37</v>
      </c>
      <c r="F111" s="347">
        <f>'Open Int.'!D111*100</f>
        <v>-1</v>
      </c>
      <c r="G111" s="176">
        <f>'Open Int.'!R111</f>
        <v>81.58395999999999</v>
      </c>
      <c r="H111" s="176">
        <f>'Open Int.'!Z111</f>
        <v>2.1774599999999964</v>
      </c>
      <c r="I111" s="171">
        <f>'Open Int.'!O111</f>
        <v>0.9970722186076773</v>
      </c>
      <c r="J111" s="185">
        <f>IF(Volume!D111=0,0,Volume!F111/Volume!D111)</f>
        <v>0</v>
      </c>
      <c r="K111" s="187">
        <f>IF('Open Int.'!E111=0,0,'Open Int.'!H111/'Open Int.'!E111)</f>
        <v>0</v>
      </c>
    </row>
    <row r="112" spans="1:11" ht="15">
      <c r="A112" s="201" t="s">
        <v>293</v>
      </c>
      <c r="B112" s="287">
        <f>Margins!B112</f>
        <v>550</v>
      </c>
      <c r="C112" s="287">
        <f>Volume!J112</f>
        <v>692.35</v>
      </c>
      <c r="D112" s="182">
        <f>Volume!M112</f>
        <v>3.9642615811997866</v>
      </c>
      <c r="E112" s="175">
        <f>Volume!C112*100</f>
        <v>36</v>
      </c>
      <c r="F112" s="347">
        <f>'Open Int.'!D112*100</f>
        <v>3</v>
      </c>
      <c r="G112" s="176">
        <f>'Open Int.'!R112</f>
        <v>226.83809225</v>
      </c>
      <c r="H112" s="176">
        <f>'Open Int.'!Z112</f>
        <v>15.71862324999995</v>
      </c>
      <c r="I112" s="171">
        <f>'Open Int.'!O112</f>
        <v>0.9978176934698674</v>
      </c>
      <c r="J112" s="185">
        <f>IF(Volume!D112=0,0,Volume!F112/Volume!D112)</f>
        <v>0</v>
      </c>
      <c r="K112" s="187">
        <f>IF('Open Int.'!E112=0,0,'Open Int.'!H112/'Open Int.'!E112)</f>
        <v>0</v>
      </c>
    </row>
    <row r="113" spans="1:11" ht="15">
      <c r="A113" s="201" t="s">
        <v>178</v>
      </c>
      <c r="B113" s="287">
        <f>Margins!B113</f>
        <v>1250</v>
      </c>
      <c r="C113" s="287">
        <f>Volume!J113</f>
        <v>184.25</v>
      </c>
      <c r="D113" s="182">
        <f>Volume!M113</f>
        <v>2.818080357142864</v>
      </c>
      <c r="E113" s="175">
        <f>Volume!C113*100</f>
        <v>299</v>
      </c>
      <c r="F113" s="347">
        <f>'Open Int.'!D113*100</f>
        <v>5</v>
      </c>
      <c r="G113" s="176">
        <f>'Open Int.'!R113</f>
        <v>54.72225</v>
      </c>
      <c r="H113" s="176">
        <f>'Open Int.'!Z113</f>
        <v>4.187850000000012</v>
      </c>
      <c r="I113" s="171">
        <f>'Open Int.'!O113</f>
        <v>0.9966329966329966</v>
      </c>
      <c r="J113" s="185">
        <f>IF(Volume!D113=0,0,Volume!F113/Volume!D113)</f>
        <v>0</v>
      </c>
      <c r="K113" s="187">
        <f>IF('Open Int.'!E113=0,0,'Open Int.'!H113/'Open Int.'!E113)</f>
        <v>0.10869565217391304</v>
      </c>
    </row>
    <row r="114" spans="1:11" ht="15">
      <c r="A114" s="201" t="s">
        <v>145</v>
      </c>
      <c r="B114" s="287">
        <f>Margins!B114</f>
        <v>1700</v>
      </c>
      <c r="C114" s="287">
        <f>Volume!J114</f>
        <v>215.6</v>
      </c>
      <c r="D114" s="182">
        <f>Volume!M114</f>
        <v>2.7155788470700277</v>
      </c>
      <c r="E114" s="175">
        <f>Volume!C114*100</f>
        <v>91</v>
      </c>
      <c r="F114" s="347">
        <f>'Open Int.'!D114*100</f>
        <v>5</v>
      </c>
      <c r="G114" s="176">
        <f>'Open Int.'!R114</f>
        <v>51.532712</v>
      </c>
      <c r="H114" s="176">
        <f>'Open Int.'!Z114</f>
        <v>3.717492</v>
      </c>
      <c r="I114" s="171">
        <f>'Open Int.'!O114</f>
        <v>0.9871977240398293</v>
      </c>
      <c r="J114" s="185">
        <f>IF(Volume!D114=0,0,Volume!F114/Volume!D114)</f>
        <v>0</v>
      </c>
      <c r="K114" s="187">
        <f>IF('Open Int.'!E114=0,0,'Open Int.'!H114/'Open Int.'!E114)</f>
        <v>0.06666666666666667</v>
      </c>
    </row>
    <row r="115" spans="1:11" ht="15">
      <c r="A115" s="201" t="s">
        <v>272</v>
      </c>
      <c r="B115" s="287">
        <f>Margins!B115</f>
        <v>850</v>
      </c>
      <c r="C115" s="287">
        <f>Volume!J115</f>
        <v>254.55</v>
      </c>
      <c r="D115" s="182">
        <f>Volume!M115</f>
        <v>2.931661949049737</v>
      </c>
      <c r="E115" s="175">
        <f>Volume!C115*100</f>
        <v>-17</v>
      </c>
      <c r="F115" s="347">
        <f>'Open Int.'!D115*100</f>
        <v>3</v>
      </c>
      <c r="G115" s="176">
        <f>'Open Int.'!R115</f>
        <v>98.057751</v>
      </c>
      <c r="H115" s="176">
        <f>'Open Int.'!Z115</f>
        <v>5.315304999999995</v>
      </c>
      <c r="I115" s="171">
        <f>'Open Int.'!O115</f>
        <v>0.9801412180052956</v>
      </c>
      <c r="J115" s="185">
        <f>IF(Volume!D115=0,0,Volume!F115/Volume!D115)</f>
        <v>0</v>
      </c>
      <c r="K115" s="187">
        <f>IF('Open Int.'!E115=0,0,'Open Int.'!H115/'Open Int.'!E115)</f>
        <v>0.07792207792207792</v>
      </c>
    </row>
    <row r="116" spans="1:11" ht="15">
      <c r="A116" s="201" t="s">
        <v>210</v>
      </c>
      <c r="B116" s="287">
        <f>Margins!B116</f>
        <v>200</v>
      </c>
      <c r="C116" s="287">
        <f>Volume!J116</f>
        <v>2415.35</v>
      </c>
      <c r="D116" s="182">
        <f>Volume!M116</f>
        <v>0.6542620798866425</v>
      </c>
      <c r="E116" s="175">
        <f>Volume!C116*100</f>
        <v>-30</v>
      </c>
      <c r="F116" s="347">
        <f>'Open Int.'!D116*100</f>
        <v>2</v>
      </c>
      <c r="G116" s="176">
        <f>'Open Int.'!R116</f>
        <v>732.913804</v>
      </c>
      <c r="H116" s="176">
        <f>'Open Int.'!Z116</f>
        <v>22.041488000000072</v>
      </c>
      <c r="I116" s="171">
        <f>'Open Int.'!O116</f>
        <v>0.9812813076720274</v>
      </c>
      <c r="J116" s="185">
        <f>IF(Volume!D116=0,0,Volume!F116/Volume!D116)</f>
        <v>0.11538461538461539</v>
      </c>
      <c r="K116" s="187">
        <f>IF('Open Int.'!E116=0,0,'Open Int.'!H116/'Open Int.'!E116)</f>
        <v>0.21067415730337077</v>
      </c>
    </row>
    <row r="117" spans="1:11" ht="15">
      <c r="A117" s="201" t="s">
        <v>294</v>
      </c>
      <c r="B117" s="287">
        <f>Margins!B117</f>
        <v>350</v>
      </c>
      <c r="C117" s="287">
        <f>Volume!J117</f>
        <v>714.35</v>
      </c>
      <c r="D117" s="182">
        <f>Volume!M117</f>
        <v>0.6126760563380313</v>
      </c>
      <c r="E117" s="175">
        <f>Volume!C117*100</f>
        <v>-62</v>
      </c>
      <c r="F117" s="347">
        <f>'Open Int.'!D117*100</f>
        <v>0</v>
      </c>
      <c r="G117" s="176">
        <f>'Open Int.'!R117</f>
        <v>334.6801185</v>
      </c>
      <c r="H117" s="176">
        <f>'Open Int.'!Z117</f>
        <v>0.7955185000000142</v>
      </c>
      <c r="I117" s="171">
        <f>'Open Int.'!O117</f>
        <v>0.9945465411624085</v>
      </c>
      <c r="J117" s="185">
        <f>IF(Volume!D117=0,0,Volume!F117/Volume!D117)</f>
        <v>0</v>
      </c>
      <c r="K117" s="187">
        <f>IF('Open Int.'!E117=0,0,'Open Int.'!H117/'Open Int.'!E117)</f>
        <v>0</v>
      </c>
    </row>
    <row r="118" spans="1:11" ht="15">
      <c r="A118" s="201" t="s">
        <v>7</v>
      </c>
      <c r="B118" s="287">
        <f>Margins!B118</f>
        <v>312</v>
      </c>
      <c r="C118" s="287">
        <f>Volume!J118</f>
        <v>824.95</v>
      </c>
      <c r="D118" s="182">
        <f>Volume!M118</f>
        <v>-0.07267882018047472</v>
      </c>
      <c r="E118" s="175">
        <f>Volume!C118*100</f>
        <v>-39</v>
      </c>
      <c r="F118" s="347">
        <f>'Open Int.'!D118*100</f>
        <v>4</v>
      </c>
      <c r="G118" s="176">
        <f>'Open Int.'!R118</f>
        <v>185.08512204000002</v>
      </c>
      <c r="H118" s="176">
        <f>'Open Int.'!Z118</f>
        <v>5.866802760000013</v>
      </c>
      <c r="I118" s="171">
        <f>'Open Int.'!O118</f>
        <v>0.9879015435961619</v>
      </c>
      <c r="J118" s="185">
        <f>IF(Volume!D118=0,0,Volume!F118/Volume!D118)</f>
        <v>0</v>
      </c>
      <c r="K118" s="187">
        <f>IF('Open Int.'!E118=0,0,'Open Int.'!H118/'Open Int.'!E118)</f>
        <v>0.062111801242236024</v>
      </c>
    </row>
    <row r="119" spans="1:11" ht="15">
      <c r="A119" s="201" t="s">
        <v>170</v>
      </c>
      <c r="B119" s="287">
        <f>Margins!B119</f>
        <v>600</v>
      </c>
      <c r="C119" s="287">
        <f>Volume!J119</f>
        <v>666.95</v>
      </c>
      <c r="D119" s="182">
        <f>Volume!M119</f>
        <v>1.1833421831146278</v>
      </c>
      <c r="E119" s="175">
        <f>Volume!C119*100</f>
        <v>142</v>
      </c>
      <c r="F119" s="347">
        <f>'Open Int.'!D119*100</f>
        <v>0</v>
      </c>
      <c r="G119" s="176">
        <f>'Open Int.'!R119</f>
        <v>77.713014</v>
      </c>
      <c r="H119" s="176">
        <f>'Open Int.'!Z119</f>
        <v>1.0670520000000039</v>
      </c>
      <c r="I119" s="171">
        <f>'Open Int.'!O119</f>
        <v>0.994335736354274</v>
      </c>
      <c r="J119" s="185">
        <f>IF(Volume!D119=0,0,Volume!F119/Volume!D119)</f>
        <v>0</v>
      </c>
      <c r="K119" s="187">
        <f>IF('Open Int.'!E119=0,0,'Open Int.'!H119/'Open Int.'!E119)</f>
        <v>0</v>
      </c>
    </row>
    <row r="120" spans="1:11" ht="15">
      <c r="A120" s="201" t="s">
        <v>223</v>
      </c>
      <c r="B120" s="287">
        <f>Margins!B120</f>
        <v>400</v>
      </c>
      <c r="C120" s="287">
        <f>Volume!J120</f>
        <v>827.65</v>
      </c>
      <c r="D120" s="182">
        <f>Volume!M120</f>
        <v>-0.43907133405509174</v>
      </c>
      <c r="E120" s="175">
        <f>Volume!C120*100</f>
        <v>3</v>
      </c>
      <c r="F120" s="347">
        <f>'Open Int.'!D120*100</f>
        <v>13</v>
      </c>
      <c r="G120" s="176">
        <f>'Open Int.'!R120</f>
        <v>188.37314</v>
      </c>
      <c r="H120" s="176">
        <f>'Open Int.'!Z120</f>
        <v>19.885256</v>
      </c>
      <c r="I120" s="171">
        <f>'Open Int.'!O120</f>
        <v>0.9871704745166959</v>
      </c>
      <c r="J120" s="185">
        <f>IF(Volume!D120=0,0,Volume!F120/Volume!D120)</f>
        <v>0.17647058823529413</v>
      </c>
      <c r="K120" s="187">
        <f>IF('Open Int.'!E120=0,0,'Open Int.'!H120/'Open Int.'!E120)</f>
        <v>0.09523809523809523</v>
      </c>
    </row>
    <row r="121" spans="1:11" ht="15">
      <c r="A121" s="201" t="s">
        <v>207</v>
      </c>
      <c r="B121" s="287">
        <f>Margins!B121</f>
        <v>1250</v>
      </c>
      <c r="C121" s="287">
        <f>Volume!J121</f>
        <v>260.05</v>
      </c>
      <c r="D121" s="182">
        <f>Volume!M121</f>
        <v>1.9204389574759968</v>
      </c>
      <c r="E121" s="175">
        <f>Volume!C121*100</f>
        <v>20</v>
      </c>
      <c r="F121" s="347">
        <f>'Open Int.'!D121*100</f>
        <v>-7.000000000000001</v>
      </c>
      <c r="G121" s="176">
        <f>'Open Int.'!R121</f>
        <v>41.738025</v>
      </c>
      <c r="H121" s="176">
        <f>'Open Int.'!Z121</f>
        <v>-1.7650500000000022</v>
      </c>
      <c r="I121" s="171">
        <f>'Open Int.'!O121</f>
        <v>0.9961059190031153</v>
      </c>
      <c r="J121" s="185">
        <f>IF(Volume!D121=0,0,Volume!F121/Volume!D121)</f>
        <v>0</v>
      </c>
      <c r="K121" s="187">
        <f>IF('Open Int.'!E121=0,0,'Open Int.'!H121/'Open Int.'!E121)</f>
        <v>0.045454545454545456</v>
      </c>
    </row>
    <row r="122" spans="1:11" ht="15">
      <c r="A122" s="201" t="s">
        <v>295</v>
      </c>
      <c r="B122" s="287">
        <f>Margins!B122</f>
        <v>250</v>
      </c>
      <c r="C122" s="287">
        <f>Volume!J122</f>
        <v>1219.45</v>
      </c>
      <c r="D122" s="182">
        <f>Volume!M122</f>
        <v>-0.5383140981199714</v>
      </c>
      <c r="E122" s="175">
        <f>Volume!C122*100</f>
        <v>-35</v>
      </c>
      <c r="F122" s="347">
        <f>'Open Int.'!D122*100</f>
        <v>0</v>
      </c>
      <c r="G122" s="176">
        <f>'Open Int.'!R122</f>
        <v>145.724275</v>
      </c>
      <c r="H122" s="176">
        <f>'Open Int.'!Z122</f>
        <v>-1.3710737499999937</v>
      </c>
      <c r="I122" s="171">
        <f>'Open Int.'!O122</f>
        <v>0.9868200836820084</v>
      </c>
      <c r="J122" s="185">
        <f>IF(Volume!D122=0,0,Volume!F122/Volume!D122)</f>
        <v>0</v>
      </c>
      <c r="K122" s="187">
        <f>IF('Open Int.'!E122=0,0,'Open Int.'!H122/'Open Int.'!E122)</f>
        <v>0</v>
      </c>
    </row>
    <row r="123" spans="1:11" ht="15">
      <c r="A123" s="201" t="s">
        <v>417</v>
      </c>
      <c r="B123" s="287">
        <f>Margins!B123</f>
        <v>550</v>
      </c>
      <c r="C123" s="287">
        <f>Volume!J123</f>
        <v>492.8</v>
      </c>
      <c r="D123" s="182">
        <f>Volume!M123</f>
        <v>-1.8131101813110113</v>
      </c>
      <c r="E123" s="175">
        <f>Volume!C123*100</f>
        <v>-51</v>
      </c>
      <c r="F123" s="347">
        <f>'Open Int.'!D123*100</f>
        <v>7.000000000000001</v>
      </c>
      <c r="G123" s="176">
        <f>'Open Int.'!R123</f>
        <v>162.407168</v>
      </c>
      <c r="H123" s="176">
        <f>'Open Int.'!Z123</f>
        <v>8.401662500000015</v>
      </c>
      <c r="I123" s="171">
        <f>'Open Int.'!O123</f>
        <v>0.9884846461949266</v>
      </c>
      <c r="J123" s="185">
        <f>IF(Volume!D123=0,0,Volume!F123/Volume!D123)</f>
        <v>0</v>
      </c>
      <c r="K123" s="187">
        <f>IF('Open Int.'!E123=0,0,'Open Int.'!H123/'Open Int.'!E123)</f>
        <v>0</v>
      </c>
    </row>
    <row r="124" spans="1:11" ht="15">
      <c r="A124" s="201" t="s">
        <v>277</v>
      </c>
      <c r="B124" s="287">
        <f>Margins!B124</f>
        <v>800</v>
      </c>
      <c r="C124" s="287">
        <f>Volume!J124</f>
        <v>282.65</v>
      </c>
      <c r="D124" s="182">
        <f>Volume!M124</f>
        <v>-5.736201434050373</v>
      </c>
      <c r="E124" s="175">
        <f>Volume!C124*100</f>
        <v>78</v>
      </c>
      <c r="F124" s="347">
        <f>'Open Int.'!D124*100</f>
        <v>11</v>
      </c>
      <c r="G124" s="176">
        <f>'Open Int.'!R124</f>
        <v>185.46362399999998</v>
      </c>
      <c r="H124" s="176">
        <f>'Open Int.'!Z124</f>
        <v>9.079859999999968</v>
      </c>
      <c r="I124" s="171">
        <f>'Open Int.'!O124</f>
        <v>0.9707388441843453</v>
      </c>
      <c r="J124" s="185">
        <f>IF(Volume!D124=0,0,Volume!F124/Volume!D124)</f>
        <v>0</v>
      </c>
      <c r="K124" s="187">
        <f>IF('Open Int.'!E124=0,0,'Open Int.'!H124/'Open Int.'!E124)</f>
        <v>0</v>
      </c>
    </row>
    <row r="125" spans="1:11" ht="15">
      <c r="A125" s="201" t="s">
        <v>146</v>
      </c>
      <c r="B125" s="287">
        <f>Margins!B125</f>
        <v>8900</v>
      </c>
      <c r="C125" s="287">
        <f>Volume!J125</f>
        <v>42.35</v>
      </c>
      <c r="D125" s="182">
        <f>Volume!M125</f>
        <v>1.194743130227001</v>
      </c>
      <c r="E125" s="175">
        <f>Volume!C125*100</f>
        <v>37</v>
      </c>
      <c r="F125" s="347">
        <f>'Open Int.'!D125*100</f>
        <v>-2</v>
      </c>
      <c r="G125" s="176">
        <f>'Open Int.'!R125</f>
        <v>54.803441</v>
      </c>
      <c r="H125" s="176">
        <f>'Open Int.'!Z125</f>
        <v>-0.5821044999999998</v>
      </c>
      <c r="I125" s="171">
        <f>'Open Int.'!O125</f>
        <v>0.859009628610729</v>
      </c>
      <c r="J125" s="185">
        <f>IF(Volume!D125=0,0,Volume!F125/Volume!D125)</f>
        <v>0.4</v>
      </c>
      <c r="K125" s="187">
        <f>IF('Open Int.'!E125=0,0,'Open Int.'!H125/'Open Int.'!E125)</f>
        <v>0.060810810810810814</v>
      </c>
    </row>
    <row r="126" spans="1:11" ht="15">
      <c r="A126" s="201" t="s">
        <v>8</v>
      </c>
      <c r="B126" s="287">
        <f>Margins!B126</f>
        <v>1600</v>
      </c>
      <c r="C126" s="287">
        <f>Volume!J126</f>
        <v>168</v>
      </c>
      <c r="D126" s="182">
        <f>Volume!M126</f>
        <v>3.194103194103187</v>
      </c>
      <c r="E126" s="175">
        <f>Volume!C126*100</f>
        <v>266</v>
      </c>
      <c r="F126" s="347">
        <f>'Open Int.'!D126*100</f>
        <v>9</v>
      </c>
      <c r="G126" s="176">
        <f>'Open Int.'!R126</f>
        <v>401.29152</v>
      </c>
      <c r="H126" s="176">
        <f>'Open Int.'!Z126</f>
        <v>46.20518399999992</v>
      </c>
      <c r="I126" s="171">
        <f>'Open Int.'!O126</f>
        <v>0.9894165717730592</v>
      </c>
      <c r="J126" s="185">
        <f>IF(Volume!D126=0,0,Volume!F126/Volume!D126)</f>
        <v>0.08239700374531835</v>
      </c>
      <c r="K126" s="187">
        <f>IF('Open Int.'!E126=0,0,'Open Int.'!H126/'Open Int.'!E126)</f>
        <v>0.16748366013071894</v>
      </c>
    </row>
    <row r="127" spans="1:11" ht="15">
      <c r="A127" s="201" t="s">
        <v>296</v>
      </c>
      <c r="B127" s="287">
        <f>Margins!B127</f>
        <v>1000</v>
      </c>
      <c r="C127" s="287">
        <f>Volume!J127</f>
        <v>198.25</v>
      </c>
      <c r="D127" s="182">
        <f>Volume!M127</f>
        <v>-1.734820322180917</v>
      </c>
      <c r="E127" s="175">
        <f>Volume!C127*100</f>
        <v>-23</v>
      </c>
      <c r="F127" s="347">
        <f>'Open Int.'!D127*100</f>
        <v>4</v>
      </c>
      <c r="G127" s="176">
        <f>'Open Int.'!R127</f>
        <v>74.997975</v>
      </c>
      <c r="H127" s="176">
        <f>'Open Int.'!Z127</f>
        <v>1.359224999999995</v>
      </c>
      <c r="I127" s="171">
        <f>'Open Int.'!O127</f>
        <v>0.9886333597673804</v>
      </c>
      <c r="J127" s="185">
        <f>IF(Volume!D127=0,0,Volume!F127/Volume!D127)</f>
        <v>0.16666666666666666</v>
      </c>
      <c r="K127" s="187">
        <f>IF('Open Int.'!E127=0,0,'Open Int.'!H127/'Open Int.'!E127)</f>
        <v>0.0707070707070707</v>
      </c>
    </row>
    <row r="128" spans="1:11" ht="15">
      <c r="A128" s="201" t="s">
        <v>179</v>
      </c>
      <c r="B128" s="287">
        <f>Margins!B128</f>
        <v>14000</v>
      </c>
      <c r="C128" s="287">
        <f>Volume!J128</f>
        <v>24.75</v>
      </c>
      <c r="D128" s="182">
        <f>Volume!M128</f>
        <v>5.5437100213219646</v>
      </c>
      <c r="E128" s="175">
        <f>Volume!C128*100</f>
        <v>-34</v>
      </c>
      <c r="F128" s="347">
        <f>'Open Int.'!D128*100</f>
        <v>-9</v>
      </c>
      <c r="G128" s="176">
        <f>'Open Int.'!R128</f>
        <v>122.41845</v>
      </c>
      <c r="H128" s="176">
        <f>'Open Int.'!Z128</f>
        <v>-4.206859999999992</v>
      </c>
      <c r="I128" s="171">
        <f>'Open Int.'!O128</f>
        <v>0.9827342202094537</v>
      </c>
      <c r="J128" s="185">
        <f>IF(Volume!D128=0,0,Volume!F128/Volume!D128)</f>
        <v>0.3142857142857143</v>
      </c>
      <c r="K128" s="187">
        <f>IF('Open Int.'!E128=0,0,'Open Int.'!H128/'Open Int.'!E128)</f>
        <v>0.1522491349480969</v>
      </c>
    </row>
    <row r="129" spans="1:11" ht="15">
      <c r="A129" s="201" t="s">
        <v>202</v>
      </c>
      <c r="B129" s="287">
        <f>Margins!B129</f>
        <v>1150</v>
      </c>
      <c r="C129" s="287">
        <f>Volume!J129</f>
        <v>299.35</v>
      </c>
      <c r="D129" s="182">
        <f>Volume!M129</f>
        <v>3.796809986130391</v>
      </c>
      <c r="E129" s="175">
        <f>Volume!C129*100</f>
        <v>72</v>
      </c>
      <c r="F129" s="347">
        <f>'Open Int.'!D129*100</f>
        <v>8</v>
      </c>
      <c r="G129" s="176">
        <f>'Open Int.'!R129</f>
        <v>142.4516845</v>
      </c>
      <c r="H129" s="176">
        <f>'Open Int.'!Z129</f>
        <v>15.558568499999993</v>
      </c>
      <c r="I129" s="171">
        <f>'Open Int.'!O129</f>
        <v>0.847027549540841</v>
      </c>
      <c r="J129" s="185">
        <f>IF(Volume!D129=0,0,Volume!F129/Volume!D129)</f>
        <v>0.08695652173913043</v>
      </c>
      <c r="K129" s="187">
        <f>IF('Open Int.'!E129=0,0,'Open Int.'!H129/'Open Int.'!E129)</f>
        <v>0.6875</v>
      </c>
    </row>
    <row r="130" spans="1:11" ht="15">
      <c r="A130" s="201" t="s">
        <v>171</v>
      </c>
      <c r="B130" s="287">
        <f>Margins!B130</f>
        <v>1100</v>
      </c>
      <c r="C130" s="287">
        <f>Volume!J130</f>
        <v>440.35</v>
      </c>
      <c r="D130" s="182">
        <f>Volume!M130</f>
        <v>-0.6766662907409495</v>
      </c>
      <c r="E130" s="175">
        <f>Volume!C130*100</f>
        <v>-39</v>
      </c>
      <c r="F130" s="347">
        <f>'Open Int.'!D130*100</f>
        <v>0</v>
      </c>
      <c r="G130" s="176">
        <f>'Open Int.'!R130</f>
        <v>207.0745875</v>
      </c>
      <c r="H130" s="176">
        <f>'Open Int.'!Z130</f>
        <v>-1.8984350000000063</v>
      </c>
      <c r="I130" s="171">
        <f>'Open Int.'!O130</f>
        <v>0.9843274853801169</v>
      </c>
      <c r="J130" s="185">
        <f>IF(Volume!D130=0,0,Volume!F130/Volume!D130)</f>
        <v>0</v>
      </c>
      <c r="K130" s="187">
        <f>IF('Open Int.'!E130=0,0,'Open Int.'!H130/'Open Int.'!E130)</f>
        <v>0.4</v>
      </c>
    </row>
    <row r="131" spans="1:11" ht="15">
      <c r="A131" s="201" t="s">
        <v>147</v>
      </c>
      <c r="B131" s="287">
        <f>Margins!B131</f>
        <v>5900</v>
      </c>
      <c r="C131" s="287">
        <f>Volume!J131</f>
        <v>67.45</v>
      </c>
      <c r="D131" s="182">
        <f>Volume!M131</f>
        <v>2.042360060514385</v>
      </c>
      <c r="E131" s="175">
        <f>Volume!C131*100</f>
        <v>14.000000000000002</v>
      </c>
      <c r="F131" s="347">
        <f>'Open Int.'!D131*100</f>
        <v>1</v>
      </c>
      <c r="G131" s="176">
        <f>'Open Int.'!R131</f>
        <v>44.2923915</v>
      </c>
      <c r="H131" s="176">
        <f>'Open Int.'!Z131</f>
        <v>1.4714895000000041</v>
      </c>
      <c r="I131" s="171">
        <f>'Open Int.'!O131</f>
        <v>0.9415992812219227</v>
      </c>
      <c r="J131" s="185">
        <f>IF(Volume!D131=0,0,Volume!F131/Volume!D131)</f>
        <v>0</v>
      </c>
      <c r="K131" s="187">
        <f>IF('Open Int.'!E131=0,0,'Open Int.'!H131/'Open Int.'!E131)</f>
        <v>0.024390243902439025</v>
      </c>
    </row>
    <row r="132" spans="1:11" ht="15">
      <c r="A132" s="201" t="s">
        <v>148</v>
      </c>
      <c r="B132" s="287">
        <f>Margins!B132</f>
        <v>1045</v>
      </c>
      <c r="C132" s="287">
        <f>Volume!J132</f>
        <v>284.5</v>
      </c>
      <c r="D132" s="182">
        <f>Volume!M132</f>
        <v>-0.17543859649122806</v>
      </c>
      <c r="E132" s="175">
        <f>Volume!C132*100</f>
        <v>26</v>
      </c>
      <c r="F132" s="347">
        <f>'Open Int.'!D132*100</f>
        <v>8</v>
      </c>
      <c r="G132" s="176">
        <f>'Open Int.'!R132</f>
        <v>37.2817335</v>
      </c>
      <c r="H132" s="176">
        <f>'Open Int.'!Z132</f>
        <v>2.555338500000005</v>
      </c>
      <c r="I132" s="171">
        <f>'Open Int.'!O132</f>
        <v>0.9952153110047847</v>
      </c>
      <c r="J132" s="185">
        <f>IF(Volume!D132=0,0,Volume!F132/Volume!D132)</f>
        <v>0</v>
      </c>
      <c r="K132" s="187">
        <f>IF('Open Int.'!E132=0,0,'Open Int.'!H132/'Open Int.'!E132)</f>
        <v>0.3333333333333333</v>
      </c>
    </row>
    <row r="133" spans="1:11" ht="15">
      <c r="A133" s="201" t="s">
        <v>122</v>
      </c>
      <c r="B133" s="287">
        <f>Margins!B133</f>
        <v>1625</v>
      </c>
      <c r="C133" s="287">
        <f>Volume!J133</f>
        <v>154.95</v>
      </c>
      <c r="D133" s="182">
        <f>Volume!M133</f>
        <v>-1.3685550604710413</v>
      </c>
      <c r="E133" s="175">
        <f>Volume!C133*100</f>
        <v>-34</v>
      </c>
      <c r="F133" s="347">
        <f>'Open Int.'!D133*100</f>
        <v>17</v>
      </c>
      <c r="G133" s="176">
        <f>'Open Int.'!R133</f>
        <v>217.4490825</v>
      </c>
      <c r="H133" s="176">
        <f>'Open Int.'!Z133</f>
        <v>27.719412500000004</v>
      </c>
      <c r="I133" s="171">
        <f>'Open Int.'!O133</f>
        <v>0.9661880500231589</v>
      </c>
      <c r="J133" s="185">
        <f>IF(Volume!D133=0,0,Volume!F133/Volume!D133)</f>
        <v>0.1419939577039275</v>
      </c>
      <c r="K133" s="187">
        <f>IF('Open Int.'!E133=0,0,'Open Int.'!H133/'Open Int.'!E133)</f>
        <v>0.1226027397260274</v>
      </c>
    </row>
    <row r="134" spans="1:11" ht="15">
      <c r="A134" s="201" t="s">
        <v>36</v>
      </c>
      <c r="B134" s="287">
        <f>Margins!B134</f>
        <v>225</v>
      </c>
      <c r="C134" s="287">
        <f>Volume!J134</f>
        <v>914.85</v>
      </c>
      <c r="D134" s="182">
        <f>Volume!M134</f>
        <v>1.53154652904945</v>
      </c>
      <c r="E134" s="175">
        <f>Volume!C134*100</f>
        <v>137</v>
      </c>
      <c r="F134" s="347">
        <f>'Open Int.'!D134*100</f>
        <v>8</v>
      </c>
      <c r="G134" s="176">
        <f>'Open Int.'!R134</f>
        <v>1059.320824875</v>
      </c>
      <c r="H134" s="176">
        <f>'Open Int.'!Z134</f>
        <v>89.471152125</v>
      </c>
      <c r="I134" s="171">
        <f>'Open Int.'!O134</f>
        <v>0.9635271942949304</v>
      </c>
      <c r="J134" s="185">
        <f>IF(Volume!D134=0,0,Volume!F134/Volume!D134)</f>
        <v>0.048109965635738834</v>
      </c>
      <c r="K134" s="187">
        <f>IF('Open Int.'!E134=0,0,'Open Int.'!H134/'Open Int.'!E134)</f>
        <v>0.21001926782273603</v>
      </c>
    </row>
    <row r="135" spans="1:11" ht="15">
      <c r="A135" s="201" t="s">
        <v>172</v>
      </c>
      <c r="B135" s="287">
        <f>Margins!B135</f>
        <v>1050</v>
      </c>
      <c r="C135" s="287">
        <f>Volume!J135</f>
        <v>241.15</v>
      </c>
      <c r="D135" s="182">
        <f>Volume!M135</f>
        <v>-0.062163282221303635</v>
      </c>
      <c r="E135" s="175">
        <f>Volume!C135*100</f>
        <v>27</v>
      </c>
      <c r="F135" s="347">
        <f>'Open Int.'!D135*100</f>
        <v>2</v>
      </c>
      <c r="G135" s="176">
        <f>'Open Int.'!R135</f>
        <v>189.39921</v>
      </c>
      <c r="H135" s="176">
        <f>'Open Int.'!Z135</f>
        <v>3.2012715000000185</v>
      </c>
      <c r="I135" s="171">
        <f>'Open Int.'!O135</f>
        <v>0.9725935828877005</v>
      </c>
      <c r="J135" s="185">
        <f>IF(Volume!D135=0,0,Volume!F135/Volume!D135)</f>
        <v>0</v>
      </c>
      <c r="K135" s="187">
        <f>IF('Open Int.'!E135=0,0,'Open Int.'!H135/'Open Int.'!E135)</f>
        <v>0</v>
      </c>
    </row>
    <row r="136" spans="1:11" ht="15">
      <c r="A136" s="201" t="s">
        <v>80</v>
      </c>
      <c r="B136" s="287">
        <f>Margins!B136</f>
        <v>1200</v>
      </c>
      <c r="C136" s="287">
        <f>Volume!J136</f>
        <v>260.05</v>
      </c>
      <c r="D136" s="182">
        <f>Volume!M136</f>
        <v>3.6468712634515765</v>
      </c>
      <c r="E136" s="175">
        <f>Volume!C136*100</f>
        <v>34</v>
      </c>
      <c r="F136" s="347">
        <f>'Open Int.'!D136*100</f>
        <v>7.000000000000001</v>
      </c>
      <c r="G136" s="176">
        <f>'Open Int.'!R136</f>
        <v>89.030718</v>
      </c>
      <c r="H136" s="176">
        <f>'Open Int.'!Z136</f>
        <v>9.003653999999997</v>
      </c>
      <c r="I136" s="171">
        <f>'Open Int.'!O136</f>
        <v>0.9929898352611286</v>
      </c>
      <c r="J136" s="185">
        <f>IF(Volume!D136=0,0,Volume!F136/Volume!D136)</f>
        <v>0</v>
      </c>
      <c r="K136" s="187">
        <f>IF('Open Int.'!E136=0,0,'Open Int.'!H136/'Open Int.'!E136)</f>
        <v>0</v>
      </c>
    </row>
    <row r="137" spans="1:11" ht="15">
      <c r="A137" s="201" t="s">
        <v>418</v>
      </c>
      <c r="B137" s="287">
        <f>Margins!B137</f>
        <v>500</v>
      </c>
      <c r="C137" s="287">
        <f>Volume!J137</f>
        <v>488.4</v>
      </c>
      <c r="D137" s="182">
        <f>Volume!M137</f>
        <v>-0.5497861942577978</v>
      </c>
      <c r="E137" s="175">
        <f>Volume!C137*100</f>
        <v>-62</v>
      </c>
      <c r="F137" s="347">
        <f>'Open Int.'!D137*100</f>
        <v>1</v>
      </c>
      <c r="G137" s="176">
        <f>'Open Int.'!R137</f>
        <v>80.24412</v>
      </c>
      <c r="H137" s="176">
        <f>'Open Int.'!Z137</f>
        <v>0.1948199999999929</v>
      </c>
      <c r="I137" s="171">
        <f>'Open Int.'!O137</f>
        <v>0.9905660377358491</v>
      </c>
      <c r="J137" s="185">
        <f>IF(Volume!D137=0,0,Volume!F137/Volume!D137)</f>
        <v>0</v>
      </c>
      <c r="K137" s="187">
        <f>IF('Open Int.'!E137=0,0,'Open Int.'!H137/'Open Int.'!E137)</f>
        <v>0</v>
      </c>
    </row>
    <row r="138" spans="1:11" ht="15">
      <c r="A138" s="201" t="s">
        <v>274</v>
      </c>
      <c r="B138" s="287">
        <f>Margins!B138</f>
        <v>700</v>
      </c>
      <c r="C138" s="287">
        <f>Volume!J138</f>
        <v>378.1</v>
      </c>
      <c r="D138" s="182">
        <f>Volume!M138</f>
        <v>-0.03965631196298143</v>
      </c>
      <c r="E138" s="175">
        <f>Volume!C138*100</f>
        <v>-51</v>
      </c>
      <c r="F138" s="347">
        <f>'Open Int.'!D138*100</f>
        <v>0</v>
      </c>
      <c r="G138" s="176">
        <f>'Open Int.'!R138</f>
        <v>233.465407</v>
      </c>
      <c r="H138" s="176">
        <f>'Open Int.'!Z138</f>
        <v>-0.7280805000000043</v>
      </c>
      <c r="I138" s="171">
        <f>'Open Int.'!O138</f>
        <v>0.9861693685523183</v>
      </c>
      <c r="J138" s="185">
        <f>IF(Volume!D138=0,0,Volume!F138/Volume!D138)</f>
        <v>0</v>
      </c>
      <c r="K138" s="187">
        <f>IF('Open Int.'!E138=0,0,'Open Int.'!H138/'Open Int.'!E138)</f>
        <v>0.14814814814814814</v>
      </c>
    </row>
    <row r="139" spans="1:11" ht="15">
      <c r="A139" s="201" t="s">
        <v>419</v>
      </c>
      <c r="B139" s="287">
        <f>Margins!B139</f>
        <v>500</v>
      </c>
      <c r="C139" s="287">
        <f>Volume!J139</f>
        <v>463.15</v>
      </c>
      <c r="D139" s="182">
        <f>Volume!M139</f>
        <v>1.2571053782247485</v>
      </c>
      <c r="E139" s="175">
        <f>Volume!C139*100</f>
        <v>-82</v>
      </c>
      <c r="F139" s="347">
        <f>'Open Int.'!D139*100</f>
        <v>-1</v>
      </c>
      <c r="G139" s="176">
        <f>'Open Int.'!R139</f>
        <v>35.0372975</v>
      </c>
      <c r="H139" s="176">
        <f>'Open Int.'!Z139</f>
        <v>0.25202750000000407</v>
      </c>
      <c r="I139" s="171">
        <f>'Open Int.'!O139</f>
        <v>1</v>
      </c>
      <c r="J139" s="185">
        <f>IF(Volume!D139=0,0,Volume!F139/Volume!D139)</f>
        <v>0</v>
      </c>
      <c r="K139" s="187">
        <f>IF('Open Int.'!E139=0,0,'Open Int.'!H139/'Open Int.'!E139)</f>
        <v>0</v>
      </c>
    </row>
    <row r="140" spans="1:11" ht="15">
      <c r="A140" s="201" t="s">
        <v>224</v>
      </c>
      <c r="B140" s="287">
        <f>Margins!B140</f>
        <v>650</v>
      </c>
      <c r="C140" s="287">
        <f>Volume!J140</f>
        <v>529.45</v>
      </c>
      <c r="D140" s="182">
        <f>Volume!M140</f>
        <v>3.2871634802965315</v>
      </c>
      <c r="E140" s="175">
        <f>Volume!C140*100</f>
        <v>22</v>
      </c>
      <c r="F140" s="347">
        <f>'Open Int.'!D140*100</f>
        <v>2</v>
      </c>
      <c r="G140" s="176">
        <f>'Open Int.'!R140</f>
        <v>329.03464425000004</v>
      </c>
      <c r="H140" s="176">
        <f>'Open Int.'!Z140</f>
        <v>16.868933250000055</v>
      </c>
      <c r="I140" s="171">
        <f>'Open Int.'!O140</f>
        <v>0.9927831816755569</v>
      </c>
      <c r="J140" s="185">
        <f>IF(Volume!D140=0,0,Volume!F140/Volume!D140)</f>
        <v>0</v>
      </c>
      <c r="K140" s="187">
        <f>IF('Open Int.'!E140=0,0,'Open Int.'!H140/'Open Int.'!E140)</f>
        <v>0</v>
      </c>
    </row>
    <row r="141" spans="1:11" ht="15">
      <c r="A141" s="201" t="s">
        <v>420</v>
      </c>
      <c r="B141" s="287">
        <f>Margins!B141</f>
        <v>550</v>
      </c>
      <c r="C141" s="287">
        <f>Volume!J141</f>
        <v>486.15</v>
      </c>
      <c r="D141" s="182">
        <f>Volume!M141</f>
        <v>-0.5624872161996318</v>
      </c>
      <c r="E141" s="175">
        <f>Volume!C141*100</f>
        <v>-71</v>
      </c>
      <c r="F141" s="347">
        <f>'Open Int.'!D141*100</f>
        <v>0</v>
      </c>
      <c r="G141" s="176">
        <f>'Open Int.'!R141</f>
        <v>53.44976175</v>
      </c>
      <c r="H141" s="176">
        <f>'Open Int.'!Z141</f>
        <v>-0.38301725000000175</v>
      </c>
      <c r="I141" s="171">
        <f>'Open Int.'!O141</f>
        <v>0.9909954977488744</v>
      </c>
      <c r="J141" s="185">
        <f>IF(Volume!D141=0,0,Volume!F141/Volume!D141)</f>
        <v>0</v>
      </c>
      <c r="K141" s="187">
        <f>IF('Open Int.'!E141=0,0,'Open Int.'!H141/'Open Int.'!E141)</f>
        <v>0</v>
      </c>
    </row>
    <row r="142" spans="1:11" ht="15">
      <c r="A142" s="201" t="s">
        <v>421</v>
      </c>
      <c r="B142" s="287">
        <f>Margins!B142</f>
        <v>4400</v>
      </c>
      <c r="C142" s="287">
        <f>Volume!J142</f>
        <v>61.7</v>
      </c>
      <c r="D142" s="182">
        <f>Volume!M142</f>
        <v>0.5704971475142647</v>
      </c>
      <c r="E142" s="175">
        <f>Volume!C142*100</f>
        <v>-38</v>
      </c>
      <c r="F142" s="347">
        <f>'Open Int.'!D142*100</f>
        <v>0</v>
      </c>
      <c r="G142" s="176">
        <f>'Open Int.'!R142</f>
        <v>191.12192</v>
      </c>
      <c r="H142" s="176">
        <f>'Open Int.'!Z142</f>
        <v>3.3516559999999913</v>
      </c>
      <c r="I142" s="171">
        <f>'Open Int.'!O142</f>
        <v>0.9642045454545455</v>
      </c>
      <c r="J142" s="185">
        <f>IF(Volume!D142=0,0,Volume!F142/Volume!D142)</f>
        <v>0.11591695501730104</v>
      </c>
      <c r="K142" s="187">
        <f>IF('Open Int.'!E142=0,0,'Open Int.'!H142/'Open Int.'!E142)</f>
        <v>0.18738049713193117</v>
      </c>
    </row>
    <row r="143" spans="1:11" ht="15">
      <c r="A143" s="201" t="s">
        <v>393</v>
      </c>
      <c r="B143" s="287">
        <f>Margins!B143</f>
        <v>2400</v>
      </c>
      <c r="C143" s="287">
        <f>Volume!J143</f>
        <v>195.65</v>
      </c>
      <c r="D143" s="182">
        <f>Volume!M143</f>
        <v>11.704253497002568</v>
      </c>
      <c r="E143" s="175">
        <f>Volume!C143*100</f>
        <v>314</v>
      </c>
      <c r="F143" s="347">
        <f>'Open Int.'!D143*100</f>
        <v>48</v>
      </c>
      <c r="G143" s="176">
        <f>'Open Int.'!R143</f>
        <v>267.320508</v>
      </c>
      <c r="H143" s="176">
        <f>'Open Int.'!Z143</f>
        <v>98.25171600000002</v>
      </c>
      <c r="I143" s="171">
        <f>'Open Int.'!O143</f>
        <v>0.9736518531529949</v>
      </c>
      <c r="J143" s="185">
        <f>IF(Volume!D143=0,0,Volume!F143/Volume!D143)</f>
        <v>0.21471025260029716</v>
      </c>
      <c r="K143" s="187">
        <f>IF('Open Int.'!E143=0,0,'Open Int.'!H143/'Open Int.'!E143)</f>
        <v>0.4868255959849435</v>
      </c>
    </row>
    <row r="144" spans="1:11" ht="15">
      <c r="A144" s="201" t="s">
        <v>81</v>
      </c>
      <c r="B144" s="287">
        <f>Margins!B144</f>
        <v>600</v>
      </c>
      <c r="C144" s="287">
        <f>Volume!J144</f>
        <v>572.55</v>
      </c>
      <c r="D144" s="182">
        <f>Volume!M144</f>
        <v>3.4884771802982293</v>
      </c>
      <c r="E144" s="175">
        <f>Volume!C144*100</f>
        <v>118</v>
      </c>
      <c r="F144" s="347">
        <f>'Open Int.'!D144*100</f>
        <v>12</v>
      </c>
      <c r="G144" s="176">
        <f>'Open Int.'!R144</f>
        <v>346.17518099999995</v>
      </c>
      <c r="H144" s="176">
        <f>'Open Int.'!Z144</f>
        <v>48.34964099999996</v>
      </c>
      <c r="I144" s="171">
        <f>'Open Int.'!O144</f>
        <v>0.9907710628163143</v>
      </c>
      <c r="J144" s="185">
        <f>IF(Volume!D144=0,0,Volume!F144/Volume!D144)</f>
        <v>0.4</v>
      </c>
      <c r="K144" s="187">
        <f>IF('Open Int.'!E144=0,0,'Open Int.'!H144/'Open Int.'!E144)</f>
        <v>0.5</v>
      </c>
    </row>
    <row r="145" spans="1:11" ht="15">
      <c r="A145" s="201" t="s">
        <v>225</v>
      </c>
      <c r="B145" s="287">
        <f>Margins!B145</f>
        <v>1400</v>
      </c>
      <c r="C145" s="287">
        <f>Volume!J145</f>
        <v>148.9</v>
      </c>
      <c r="D145" s="182">
        <f>Volume!M145</f>
        <v>-1.194426011944249</v>
      </c>
      <c r="E145" s="175">
        <f>Volume!C145*100</f>
        <v>-8</v>
      </c>
      <c r="F145" s="347">
        <f>'Open Int.'!D145*100</f>
        <v>0</v>
      </c>
      <c r="G145" s="176">
        <f>'Open Int.'!R145</f>
        <v>114.507078</v>
      </c>
      <c r="H145" s="176">
        <f>'Open Int.'!Z145</f>
        <v>-0.7512959999999964</v>
      </c>
      <c r="I145" s="171">
        <f>'Open Int.'!O145</f>
        <v>0.98798470780994</v>
      </c>
      <c r="J145" s="185">
        <f>IF(Volume!D145=0,0,Volume!F145/Volume!D145)</f>
        <v>0.047619047619047616</v>
      </c>
      <c r="K145" s="187">
        <f>IF('Open Int.'!E145=0,0,'Open Int.'!H145/'Open Int.'!E145)</f>
        <v>0.036303630363036306</v>
      </c>
    </row>
    <row r="146" spans="1:11" ht="15">
      <c r="A146" s="201" t="s">
        <v>297</v>
      </c>
      <c r="B146" s="287">
        <f>Margins!B146</f>
        <v>1100</v>
      </c>
      <c r="C146" s="287">
        <f>Volume!J146</f>
        <v>450.4</v>
      </c>
      <c r="D146" s="182">
        <f>Volume!M146</f>
        <v>-1.4980863860032854</v>
      </c>
      <c r="E146" s="175">
        <f>Volume!C146*100</f>
        <v>28.000000000000004</v>
      </c>
      <c r="F146" s="347">
        <f>'Open Int.'!D146*100</f>
        <v>-3</v>
      </c>
      <c r="G146" s="176">
        <f>'Open Int.'!R146</f>
        <v>445.053752</v>
      </c>
      <c r="H146" s="176">
        <f>'Open Int.'!Z146</f>
        <v>-18.638900500000034</v>
      </c>
      <c r="I146" s="171">
        <f>'Open Int.'!O146</f>
        <v>0.991650896137148</v>
      </c>
      <c r="J146" s="185">
        <f>IF(Volume!D146=0,0,Volume!F146/Volume!D146)</f>
        <v>0</v>
      </c>
      <c r="K146" s="187">
        <f>IF('Open Int.'!E146=0,0,'Open Int.'!H146/'Open Int.'!E146)</f>
        <v>0.09057971014492754</v>
      </c>
    </row>
    <row r="147" spans="1:11" ht="15">
      <c r="A147" s="201" t="s">
        <v>226</v>
      </c>
      <c r="B147" s="287">
        <f>Margins!B147</f>
        <v>1500</v>
      </c>
      <c r="C147" s="287">
        <f>Volume!J147</f>
        <v>277.35</v>
      </c>
      <c r="D147" s="182">
        <f>Volume!M147</f>
        <v>-0.01802451333812348</v>
      </c>
      <c r="E147" s="175">
        <f>Volume!C147*100</f>
        <v>-12</v>
      </c>
      <c r="F147" s="347">
        <f>'Open Int.'!D147*100</f>
        <v>3</v>
      </c>
      <c r="G147" s="176">
        <f>'Open Int.'!R147</f>
        <v>275.990985</v>
      </c>
      <c r="H147" s="176">
        <f>'Open Int.'!Z147</f>
        <v>9.021225000000015</v>
      </c>
      <c r="I147" s="171">
        <f>'Open Int.'!O147</f>
        <v>0.9701537533916189</v>
      </c>
      <c r="J147" s="185">
        <f>IF(Volume!D147=0,0,Volume!F147/Volume!D147)</f>
        <v>0</v>
      </c>
      <c r="K147" s="187">
        <f>IF('Open Int.'!E147=0,0,'Open Int.'!H147/'Open Int.'!E147)</f>
        <v>0.16216216216216217</v>
      </c>
    </row>
    <row r="148" spans="1:11" ht="15">
      <c r="A148" s="201" t="s">
        <v>422</v>
      </c>
      <c r="B148" s="287">
        <f>Margins!B148</f>
        <v>550</v>
      </c>
      <c r="C148" s="287">
        <f>Volume!J148</f>
        <v>549.45</v>
      </c>
      <c r="D148" s="182">
        <f>Volume!M148</f>
        <v>1.63706992230855</v>
      </c>
      <c r="E148" s="175">
        <f>Volume!C148*100</f>
        <v>50</v>
      </c>
      <c r="F148" s="347">
        <f>'Open Int.'!D148*100</f>
        <v>-1</v>
      </c>
      <c r="G148" s="176">
        <f>'Open Int.'!R148</f>
        <v>67.571361</v>
      </c>
      <c r="H148" s="176">
        <f>'Open Int.'!Z148</f>
        <v>0.4937129999999996</v>
      </c>
      <c r="I148" s="171">
        <f>'Open Int.'!O148</f>
        <v>0.9910554561717353</v>
      </c>
      <c r="J148" s="185">
        <f>IF(Volume!D148=0,0,Volume!F148/Volume!D148)</f>
        <v>0</v>
      </c>
      <c r="K148" s="187">
        <f>IF('Open Int.'!E148=0,0,'Open Int.'!H148/'Open Int.'!E148)</f>
        <v>0</v>
      </c>
    </row>
    <row r="149" spans="1:11" ht="15">
      <c r="A149" s="201" t="s">
        <v>227</v>
      </c>
      <c r="B149" s="287">
        <f>Margins!B149</f>
        <v>800</v>
      </c>
      <c r="C149" s="287">
        <f>Volume!J149</f>
        <v>345.9</v>
      </c>
      <c r="D149" s="182">
        <f>Volume!M149</f>
        <v>-1.9001701644923554</v>
      </c>
      <c r="E149" s="175">
        <f>Volume!C149*100</f>
        <v>-12</v>
      </c>
      <c r="F149" s="347">
        <f>'Open Int.'!D149*100</f>
        <v>7.000000000000001</v>
      </c>
      <c r="G149" s="176">
        <f>'Open Int.'!R149</f>
        <v>247.553712</v>
      </c>
      <c r="H149" s="176">
        <f>'Open Int.'!Z149</f>
        <v>13.08881599999998</v>
      </c>
      <c r="I149" s="171">
        <f>'Open Int.'!O149</f>
        <v>0.9619941873463</v>
      </c>
      <c r="J149" s="185">
        <f>IF(Volume!D149=0,0,Volume!F149/Volume!D149)</f>
        <v>0.1366906474820144</v>
      </c>
      <c r="K149" s="187">
        <f>IF('Open Int.'!E149=0,0,'Open Int.'!H149/'Open Int.'!E149)</f>
        <v>0.09544468546637744</v>
      </c>
    </row>
    <row r="150" spans="1:11" ht="15">
      <c r="A150" s="201" t="s">
        <v>234</v>
      </c>
      <c r="B150" s="287">
        <f>Margins!B150</f>
        <v>700</v>
      </c>
      <c r="C150" s="287">
        <f>Volume!J150</f>
        <v>573.55</v>
      </c>
      <c r="D150" s="182">
        <f>Volume!M150</f>
        <v>3.295812696983333</v>
      </c>
      <c r="E150" s="175">
        <f>Volume!C150*100</f>
        <v>86</v>
      </c>
      <c r="F150" s="347">
        <f>'Open Int.'!D150*100</f>
        <v>6</v>
      </c>
      <c r="G150" s="176">
        <f>'Open Int.'!R150</f>
        <v>1370.5894929999997</v>
      </c>
      <c r="H150" s="176">
        <f>'Open Int.'!Z150</f>
        <v>136.39089799999965</v>
      </c>
      <c r="I150" s="171">
        <f>'Open Int.'!O150</f>
        <v>0.9719960161696644</v>
      </c>
      <c r="J150" s="185">
        <f>IF(Volume!D150=0,0,Volume!F150/Volume!D150)</f>
        <v>0.10878112712975098</v>
      </c>
      <c r="K150" s="187">
        <f>IF('Open Int.'!E150=0,0,'Open Int.'!H150/'Open Int.'!E150)</f>
        <v>0.33736501079913606</v>
      </c>
    </row>
    <row r="151" spans="1:11" ht="15">
      <c r="A151" s="201" t="s">
        <v>98</v>
      </c>
      <c r="B151" s="287">
        <f>Margins!B151</f>
        <v>550</v>
      </c>
      <c r="C151" s="287">
        <f>Volume!J151</f>
        <v>704.55</v>
      </c>
      <c r="D151" s="182">
        <f>Volume!M151</f>
        <v>4.161738616203427</v>
      </c>
      <c r="E151" s="175">
        <f>Volume!C151*100</f>
        <v>36</v>
      </c>
      <c r="F151" s="347">
        <f>'Open Int.'!D151*100</f>
        <v>3</v>
      </c>
      <c r="G151" s="176">
        <f>'Open Int.'!R151</f>
        <v>625.70028675</v>
      </c>
      <c r="H151" s="176">
        <f>'Open Int.'!Z151</f>
        <v>43.340178750000064</v>
      </c>
      <c r="I151" s="171">
        <f>'Open Int.'!O151</f>
        <v>0.9892859354678888</v>
      </c>
      <c r="J151" s="185">
        <f>IF(Volume!D151=0,0,Volume!F151/Volume!D151)</f>
        <v>0.07142857142857142</v>
      </c>
      <c r="K151" s="187">
        <f>IF('Open Int.'!E151=0,0,'Open Int.'!H151/'Open Int.'!E151)</f>
        <v>0.15945611866501855</v>
      </c>
    </row>
    <row r="152" spans="1:11" ht="15">
      <c r="A152" s="201" t="s">
        <v>149</v>
      </c>
      <c r="B152" s="287">
        <f>Margins!B152</f>
        <v>550</v>
      </c>
      <c r="C152" s="287">
        <f>Volume!J152</f>
        <v>1178.2</v>
      </c>
      <c r="D152" s="182">
        <f>Volume!M152</f>
        <v>-0.8082168715271855</v>
      </c>
      <c r="E152" s="175">
        <f>Volume!C152*100</f>
        <v>-57.99999999999999</v>
      </c>
      <c r="F152" s="347">
        <f>'Open Int.'!D152*100</f>
        <v>-1</v>
      </c>
      <c r="G152" s="176">
        <f>'Open Int.'!R152</f>
        <v>849.800314</v>
      </c>
      <c r="H152" s="176">
        <f>'Open Int.'!Z152</f>
        <v>-9.602681000000075</v>
      </c>
      <c r="I152" s="171">
        <f>'Open Int.'!O152</f>
        <v>0.98810431599817</v>
      </c>
      <c r="J152" s="185">
        <f>IF(Volume!D152=0,0,Volume!F152/Volume!D152)</f>
        <v>0.19047619047619047</v>
      </c>
      <c r="K152" s="187">
        <f>IF('Open Int.'!E152=0,0,'Open Int.'!H152/'Open Int.'!E152)</f>
        <v>0.4010416666666667</v>
      </c>
    </row>
    <row r="153" spans="1:11" ht="15">
      <c r="A153" s="201" t="s">
        <v>203</v>
      </c>
      <c r="B153" s="287">
        <f>Margins!B153</f>
        <v>150</v>
      </c>
      <c r="C153" s="287">
        <f>Volume!J153</f>
        <v>1776.7</v>
      </c>
      <c r="D153" s="182">
        <f>Volume!M153</f>
        <v>0.20585995882801336</v>
      </c>
      <c r="E153" s="175">
        <f>Volume!C153*100</f>
        <v>-65</v>
      </c>
      <c r="F153" s="347">
        <f>'Open Int.'!D153*100</f>
        <v>1</v>
      </c>
      <c r="G153" s="176">
        <f>'Open Int.'!R153</f>
        <v>2233.84491</v>
      </c>
      <c r="H153" s="176">
        <f>'Open Int.'!Z153</f>
        <v>73.07320124999978</v>
      </c>
      <c r="I153" s="171">
        <f>'Open Int.'!O153</f>
        <v>0.9866738248628012</v>
      </c>
      <c r="J153" s="185">
        <f>IF(Volume!D153=0,0,Volume!F153/Volume!D153)</f>
        <v>0.2259437453737972</v>
      </c>
      <c r="K153" s="187">
        <f>IF('Open Int.'!E153=0,0,'Open Int.'!H153/'Open Int.'!E153)</f>
        <v>0.42027927352377475</v>
      </c>
    </row>
    <row r="154" spans="1:11" ht="15">
      <c r="A154" s="201" t="s">
        <v>298</v>
      </c>
      <c r="B154" s="287">
        <f>Margins!B154</f>
        <v>1000</v>
      </c>
      <c r="C154" s="287">
        <f>Volume!J154</f>
        <v>650.4</v>
      </c>
      <c r="D154" s="182">
        <f>Volume!M154</f>
        <v>-0.6719609040928494</v>
      </c>
      <c r="E154" s="175">
        <f>Volume!C154*100</f>
        <v>-52</v>
      </c>
      <c r="F154" s="347">
        <f>'Open Int.'!D154*100</f>
        <v>0</v>
      </c>
      <c r="G154" s="176">
        <f>'Open Int.'!R154</f>
        <v>161.88456</v>
      </c>
      <c r="H154" s="176">
        <f>'Open Int.'!Z154</f>
        <v>-0.4403599999999983</v>
      </c>
      <c r="I154" s="171">
        <f>'Open Int.'!O154</f>
        <v>0.9614302932904781</v>
      </c>
      <c r="J154" s="185">
        <f>IF(Volume!D154=0,0,Volume!F154/Volume!D154)</f>
        <v>0</v>
      </c>
      <c r="K154" s="187">
        <f>IF('Open Int.'!E154=0,0,'Open Int.'!H154/'Open Int.'!E154)</f>
        <v>0</v>
      </c>
    </row>
    <row r="155" spans="1:11" ht="15">
      <c r="A155" s="201" t="s">
        <v>423</v>
      </c>
      <c r="B155" s="287">
        <f>Margins!B155</f>
        <v>7150</v>
      </c>
      <c r="C155" s="287">
        <f>Volume!J155</f>
        <v>41.65</v>
      </c>
      <c r="D155" s="182">
        <f>Volume!M155</f>
        <v>1.4616321559074335</v>
      </c>
      <c r="E155" s="175">
        <f>Volume!C155*100</f>
        <v>-28.000000000000004</v>
      </c>
      <c r="F155" s="347">
        <f>'Open Int.'!D155*100</f>
        <v>-1</v>
      </c>
      <c r="G155" s="176">
        <f>'Open Int.'!R155</f>
        <v>454.558104</v>
      </c>
      <c r="H155" s="176">
        <f>'Open Int.'!Z155</f>
        <v>6.254748500000005</v>
      </c>
      <c r="I155" s="171">
        <f>'Open Int.'!O155</f>
        <v>0.9523060796645703</v>
      </c>
      <c r="J155" s="185">
        <f>IF(Volume!D155=0,0,Volume!F155/Volume!D155)</f>
        <v>0.189873417721519</v>
      </c>
      <c r="K155" s="187">
        <f>IF('Open Int.'!E155=0,0,'Open Int.'!H155/'Open Int.'!E155)</f>
        <v>0.2639660241751062</v>
      </c>
    </row>
    <row r="156" spans="1:11" ht="15">
      <c r="A156" s="201" t="s">
        <v>424</v>
      </c>
      <c r="B156" s="287">
        <f>Margins!B156</f>
        <v>450</v>
      </c>
      <c r="C156" s="287">
        <f>Volume!J156</f>
        <v>463.85</v>
      </c>
      <c r="D156" s="182">
        <f>Volume!M156</f>
        <v>0.06471793765505585</v>
      </c>
      <c r="E156" s="175">
        <f>Volume!C156*100</f>
        <v>-64</v>
      </c>
      <c r="F156" s="347">
        <f>'Open Int.'!D156*100</f>
        <v>-1</v>
      </c>
      <c r="G156" s="176">
        <f>'Open Int.'!R156</f>
        <v>69.466176</v>
      </c>
      <c r="H156" s="176">
        <f>'Open Int.'!Z156</f>
        <v>-0.33054749999999444</v>
      </c>
      <c r="I156" s="171">
        <f>'Open Int.'!O156</f>
        <v>0.9987980769230769</v>
      </c>
      <c r="J156" s="185">
        <f>IF(Volume!D156=0,0,Volume!F156/Volume!D156)</f>
        <v>0</v>
      </c>
      <c r="K156" s="187">
        <f>IF('Open Int.'!E156=0,0,'Open Int.'!H156/'Open Int.'!E156)</f>
        <v>0</v>
      </c>
    </row>
    <row r="157" spans="1:11" ht="15">
      <c r="A157" s="201" t="s">
        <v>216</v>
      </c>
      <c r="B157" s="287">
        <f>Margins!B157</f>
        <v>3350</v>
      </c>
      <c r="C157" s="287">
        <f>Volume!J157</f>
        <v>115.1</v>
      </c>
      <c r="D157" s="182">
        <f>Volume!M157</f>
        <v>-2.3748939779474223</v>
      </c>
      <c r="E157" s="175">
        <f>Volume!C157*100</f>
        <v>-5</v>
      </c>
      <c r="F157" s="347">
        <f>'Open Int.'!D157*100</f>
        <v>7.000000000000001</v>
      </c>
      <c r="G157" s="176">
        <f>'Open Int.'!R157</f>
        <v>937.0101085</v>
      </c>
      <c r="H157" s="176">
        <f>'Open Int.'!Z157</f>
        <v>37.240342000000055</v>
      </c>
      <c r="I157" s="171">
        <f>'Open Int.'!O157</f>
        <v>0.9242829513188757</v>
      </c>
      <c r="J157" s="185">
        <f>IF(Volume!D157=0,0,Volume!F157/Volume!D157)</f>
        <v>0.22819885900570497</v>
      </c>
      <c r="K157" s="187">
        <f>IF('Open Int.'!E157=0,0,'Open Int.'!H157/'Open Int.'!E157)</f>
        <v>0.31999183173371454</v>
      </c>
    </row>
    <row r="158" spans="1:11" ht="15">
      <c r="A158" s="201" t="s">
        <v>235</v>
      </c>
      <c r="B158" s="287">
        <f>Margins!B158</f>
        <v>2700</v>
      </c>
      <c r="C158" s="287">
        <f>Volume!J158</f>
        <v>157.75</v>
      </c>
      <c r="D158" s="182">
        <f>Volume!M158</f>
        <v>-1.1281729865246075</v>
      </c>
      <c r="E158" s="175">
        <f>Volume!C158*100</f>
        <v>-32</v>
      </c>
      <c r="F158" s="347">
        <f>'Open Int.'!D158*100</f>
        <v>4</v>
      </c>
      <c r="G158" s="176">
        <f>'Open Int.'!R158</f>
        <v>622.617165</v>
      </c>
      <c r="H158" s="176">
        <f>'Open Int.'!Z158</f>
        <v>32.22632250000004</v>
      </c>
      <c r="I158" s="171">
        <f>'Open Int.'!O158</f>
        <v>0.9675058147489397</v>
      </c>
      <c r="J158" s="185">
        <f>IF(Volume!D158=0,0,Volume!F158/Volume!D158)</f>
        <v>0.22683566433566432</v>
      </c>
      <c r="K158" s="187">
        <f>IF('Open Int.'!E158=0,0,'Open Int.'!H158/'Open Int.'!E158)</f>
        <v>0.5400651465798045</v>
      </c>
    </row>
    <row r="159" spans="1:11" ht="15">
      <c r="A159" s="201" t="s">
        <v>204</v>
      </c>
      <c r="B159" s="287">
        <f>Margins!B159</f>
        <v>600</v>
      </c>
      <c r="C159" s="287">
        <f>Volume!J159</f>
        <v>481.75</v>
      </c>
      <c r="D159" s="182">
        <f>Volume!M159</f>
        <v>-2.281947261663286</v>
      </c>
      <c r="E159" s="175">
        <f>Volume!C159*100</f>
        <v>173</v>
      </c>
      <c r="F159" s="347">
        <f>'Open Int.'!D159*100</f>
        <v>12</v>
      </c>
      <c r="G159" s="176">
        <f>'Open Int.'!R159</f>
        <v>603.24735</v>
      </c>
      <c r="H159" s="176">
        <f>'Open Int.'!Z159</f>
        <v>49.06605000000002</v>
      </c>
      <c r="I159" s="171">
        <f>'Open Int.'!O159</f>
        <v>0.6883085769046479</v>
      </c>
      <c r="J159" s="185">
        <f>IF(Volume!D159=0,0,Volume!F159/Volume!D159)</f>
        <v>0.1091314031180401</v>
      </c>
      <c r="K159" s="187">
        <f>IF('Open Int.'!E159=0,0,'Open Int.'!H159/'Open Int.'!E159)</f>
        <v>0.2709551656920078</v>
      </c>
    </row>
    <row r="160" spans="1:11" ht="15">
      <c r="A160" s="201" t="s">
        <v>205</v>
      </c>
      <c r="B160" s="287">
        <f>Margins!B160</f>
        <v>250</v>
      </c>
      <c r="C160" s="287">
        <f>Volume!J160</f>
        <v>1611.75</v>
      </c>
      <c r="D160" s="182">
        <f>Volume!M160</f>
        <v>3.320619250617004</v>
      </c>
      <c r="E160" s="175">
        <f>Volume!C160*100</f>
        <v>170</v>
      </c>
      <c r="F160" s="347">
        <f>'Open Int.'!D160*100</f>
        <v>7.000000000000001</v>
      </c>
      <c r="G160" s="176">
        <f>'Open Int.'!R160</f>
        <v>1986.03864375</v>
      </c>
      <c r="H160" s="176">
        <f>'Open Int.'!Z160</f>
        <v>180.47451624999985</v>
      </c>
      <c r="I160" s="171">
        <f>'Open Int.'!O160</f>
        <v>0.9722859055773093</v>
      </c>
      <c r="J160" s="185">
        <f>IF(Volume!D160=0,0,Volume!F160/Volume!D160)</f>
        <v>0.5521151330135194</v>
      </c>
      <c r="K160" s="187">
        <f>IF('Open Int.'!E160=0,0,'Open Int.'!H160/'Open Int.'!E160)</f>
        <v>0.9097717546362339</v>
      </c>
    </row>
    <row r="161" spans="1:11" ht="15">
      <c r="A161" s="201" t="s">
        <v>37</v>
      </c>
      <c r="B161" s="287">
        <f>Margins!B161</f>
        <v>1600</v>
      </c>
      <c r="C161" s="287">
        <f>Volume!J161</f>
        <v>224.2</v>
      </c>
      <c r="D161" s="182">
        <f>Volume!M161</f>
        <v>2.5148605395518975</v>
      </c>
      <c r="E161" s="175">
        <f>Volume!C161*100</f>
        <v>80</v>
      </c>
      <c r="F161" s="347">
        <f>'Open Int.'!D161*100</f>
        <v>3</v>
      </c>
      <c r="G161" s="176">
        <f>'Open Int.'!R161</f>
        <v>30.885792</v>
      </c>
      <c r="H161" s="176">
        <f>'Open Int.'!Z161</f>
        <v>1.2475679999999976</v>
      </c>
      <c r="I161" s="171">
        <f>'Open Int.'!O161</f>
        <v>0.9953542392566783</v>
      </c>
      <c r="J161" s="185">
        <f>IF(Volume!D161=0,0,Volume!F161/Volume!D161)</f>
        <v>0.10526315789473684</v>
      </c>
      <c r="K161" s="187">
        <f>IF('Open Int.'!E161=0,0,'Open Int.'!H161/'Open Int.'!E161)</f>
        <v>0.03278688524590164</v>
      </c>
    </row>
    <row r="162" spans="1:11" ht="15">
      <c r="A162" s="201" t="s">
        <v>299</v>
      </c>
      <c r="B162" s="287">
        <f>Margins!B162</f>
        <v>150</v>
      </c>
      <c r="C162" s="287">
        <f>Volume!J162</f>
        <v>1904.45</v>
      </c>
      <c r="D162" s="182">
        <f>Volume!M162</f>
        <v>-0.3479671393438263</v>
      </c>
      <c r="E162" s="175">
        <f>Volume!C162*100</f>
        <v>-26</v>
      </c>
      <c r="F162" s="347">
        <f>'Open Int.'!D162*100</f>
        <v>-2</v>
      </c>
      <c r="G162" s="176">
        <f>'Open Int.'!R162</f>
        <v>221.99221425</v>
      </c>
      <c r="H162" s="176">
        <f>'Open Int.'!Z162</f>
        <v>-6.107126250000022</v>
      </c>
      <c r="I162" s="171">
        <f>'Open Int.'!O162</f>
        <v>0.823703513061382</v>
      </c>
      <c r="J162" s="185">
        <f>IF(Volume!D162=0,0,Volume!F162/Volume!D162)</f>
        <v>0.04838709677419355</v>
      </c>
      <c r="K162" s="187">
        <f>IF('Open Int.'!E162=0,0,'Open Int.'!H162/'Open Int.'!E162)</f>
        <v>0.06285714285714286</v>
      </c>
    </row>
    <row r="163" spans="1:11" ht="15">
      <c r="A163" s="201" t="s">
        <v>425</v>
      </c>
      <c r="B163" s="287">
        <f>Margins!B163</f>
        <v>200</v>
      </c>
      <c r="C163" s="287">
        <f>Volume!J163</f>
        <v>1493.2</v>
      </c>
      <c r="D163" s="182">
        <f>Volume!M163</f>
        <v>9.424007035028591</v>
      </c>
      <c r="E163" s="175">
        <f>Volume!C163*100</f>
        <v>171</v>
      </c>
      <c r="F163" s="347">
        <f>'Open Int.'!D163*100</f>
        <v>44</v>
      </c>
      <c r="G163" s="176">
        <f>'Open Int.'!R163</f>
        <v>6.181848</v>
      </c>
      <c r="H163" s="176">
        <f>'Open Int.'!Z163</f>
        <v>2.2517999999999994</v>
      </c>
      <c r="I163" s="171">
        <f>'Open Int.'!O163</f>
        <v>0.9371980676328503</v>
      </c>
      <c r="J163" s="185">
        <f>IF(Volume!D163=0,0,Volume!F163/Volume!D163)</f>
        <v>0</v>
      </c>
      <c r="K163" s="187">
        <f>IF('Open Int.'!E163=0,0,'Open Int.'!H163/'Open Int.'!E163)</f>
        <v>0</v>
      </c>
    </row>
    <row r="164" spans="1:11" ht="15">
      <c r="A164" s="201" t="s">
        <v>228</v>
      </c>
      <c r="B164" s="287">
        <f>Margins!B164</f>
        <v>188</v>
      </c>
      <c r="C164" s="287">
        <f>Volume!J164</f>
        <v>1455.3</v>
      </c>
      <c r="D164" s="182">
        <f>Volume!M164</f>
        <v>-1.5391901491830453</v>
      </c>
      <c r="E164" s="175">
        <f>Volume!C164*100</f>
        <v>-30</v>
      </c>
      <c r="F164" s="347">
        <f>'Open Int.'!D164*100</f>
        <v>15</v>
      </c>
      <c r="G164" s="176">
        <f>'Open Int.'!R164</f>
        <v>167.63251428</v>
      </c>
      <c r="H164" s="176">
        <f>'Open Int.'!Z164</f>
        <v>20.053951540000014</v>
      </c>
      <c r="I164" s="171">
        <f>'Open Int.'!O164</f>
        <v>0.9836787987595887</v>
      </c>
      <c r="J164" s="185">
        <f>IF(Volume!D164=0,0,Volume!F164/Volume!D164)</f>
        <v>0</v>
      </c>
      <c r="K164" s="187">
        <f>IF('Open Int.'!E164=0,0,'Open Int.'!H164/'Open Int.'!E164)</f>
        <v>0</v>
      </c>
    </row>
    <row r="165" spans="1:11" ht="15">
      <c r="A165" s="201" t="s">
        <v>426</v>
      </c>
      <c r="B165" s="287">
        <f>Margins!B165</f>
        <v>2600</v>
      </c>
      <c r="C165" s="287">
        <f>Volume!J165</f>
        <v>106.8</v>
      </c>
      <c r="D165" s="182">
        <f>Volume!M165</f>
        <v>-2.73224043715847</v>
      </c>
      <c r="E165" s="175">
        <f>Volume!C165*100</f>
        <v>-6</v>
      </c>
      <c r="F165" s="347">
        <f>'Open Int.'!D165*100</f>
        <v>6</v>
      </c>
      <c r="G165" s="176">
        <f>'Open Int.'!R165</f>
        <v>141.783408</v>
      </c>
      <c r="H165" s="176">
        <f>'Open Int.'!Z165</f>
        <v>4.182048000000009</v>
      </c>
      <c r="I165" s="171">
        <f>'Open Int.'!O165</f>
        <v>0.9492753623188406</v>
      </c>
      <c r="J165" s="185">
        <f>IF(Volume!D165=0,0,Volume!F165/Volume!D165)</f>
        <v>0</v>
      </c>
      <c r="K165" s="187">
        <f>IF('Open Int.'!E165=0,0,'Open Int.'!H165/'Open Int.'!E165)</f>
        <v>0.5</v>
      </c>
    </row>
    <row r="166" spans="1:11" ht="15">
      <c r="A166" s="201" t="s">
        <v>276</v>
      </c>
      <c r="B166" s="287">
        <f>Margins!B166</f>
        <v>350</v>
      </c>
      <c r="C166" s="287">
        <f>Volume!J166</f>
        <v>927.25</v>
      </c>
      <c r="D166" s="182">
        <f>Volume!M166</f>
        <v>-0.1883745963401507</v>
      </c>
      <c r="E166" s="175">
        <f>Volume!C166*100</f>
        <v>-14.000000000000002</v>
      </c>
      <c r="F166" s="347">
        <f>'Open Int.'!D166*100</f>
        <v>0</v>
      </c>
      <c r="G166" s="176">
        <f>'Open Int.'!R166</f>
        <v>65.037315</v>
      </c>
      <c r="H166" s="176">
        <f>'Open Int.'!Z166</f>
        <v>-0.12274499999999477</v>
      </c>
      <c r="I166" s="171">
        <f>'Open Int.'!O166</f>
        <v>0.9775449101796407</v>
      </c>
      <c r="J166" s="185">
        <f>IF(Volume!D166=0,0,Volume!F166/Volume!D166)</f>
        <v>0</v>
      </c>
      <c r="K166" s="187">
        <f>IF('Open Int.'!E166=0,0,'Open Int.'!H166/'Open Int.'!E166)</f>
        <v>0</v>
      </c>
    </row>
    <row r="167" spans="1:11" ht="15">
      <c r="A167" s="201" t="s">
        <v>180</v>
      </c>
      <c r="B167" s="287">
        <f>Margins!B167</f>
        <v>1500</v>
      </c>
      <c r="C167" s="287">
        <f>Volume!J167</f>
        <v>174.95</v>
      </c>
      <c r="D167" s="182">
        <f>Volume!M167</f>
        <v>1.6560139453805893</v>
      </c>
      <c r="E167" s="175">
        <f>Volume!C167*100</f>
        <v>71</v>
      </c>
      <c r="F167" s="347">
        <f>'Open Int.'!D167*100</f>
        <v>2</v>
      </c>
      <c r="G167" s="176">
        <f>'Open Int.'!R167</f>
        <v>122.657445</v>
      </c>
      <c r="H167" s="176">
        <f>'Open Int.'!Z167</f>
        <v>4.3731149999999985</v>
      </c>
      <c r="I167" s="171">
        <f>'Open Int.'!O167</f>
        <v>0.9927257167308515</v>
      </c>
      <c r="J167" s="185">
        <f>IF(Volume!D167=0,0,Volume!F167/Volume!D167)</f>
        <v>0</v>
      </c>
      <c r="K167" s="187">
        <f>IF('Open Int.'!E167=0,0,'Open Int.'!H167/'Open Int.'!E167)</f>
        <v>0.0967741935483871</v>
      </c>
    </row>
    <row r="168" spans="1:11" ht="15">
      <c r="A168" s="201" t="s">
        <v>181</v>
      </c>
      <c r="B168" s="287">
        <f>Margins!B168</f>
        <v>850</v>
      </c>
      <c r="C168" s="287">
        <f>Volume!J168</f>
        <v>322.45</v>
      </c>
      <c r="D168" s="182">
        <f>Volume!M168</f>
        <v>-2.317479551651025</v>
      </c>
      <c r="E168" s="175">
        <f>Volume!C168*100</f>
        <v>-28.999999999999996</v>
      </c>
      <c r="F168" s="347">
        <f>'Open Int.'!D168*100</f>
        <v>4</v>
      </c>
      <c r="G168" s="176">
        <f>'Open Int.'!R168</f>
        <v>25.79116325</v>
      </c>
      <c r="H168" s="176">
        <f>'Open Int.'!Z168</f>
        <v>0.5104547499999974</v>
      </c>
      <c r="I168" s="171">
        <f>'Open Int.'!O168</f>
        <v>0.9989373007438895</v>
      </c>
      <c r="J168" s="185">
        <f>IF(Volume!D168=0,0,Volume!F168/Volume!D168)</f>
        <v>0</v>
      </c>
      <c r="K168" s="187">
        <f>IF('Open Int.'!E168=0,0,'Open Int.'!H168/'Open Int.'!E168)</f>
        <v>0</v>
      </c>
    </row>
    <row r="169" spans="1:11" ht="15">
      <c r="A169" s="201" t="s">
        <v>150</v>
      </c>
      <c r="B169" s="287">
        <f>Margins!B169</f>
        <v>438</v>
      </c>
      <c r="C169" s="287">
        <f>Volume!J169</f>
        <v>665.55</v>
      </c>
      <c r="D169" s="182">
        <f>Volume!M169</f>
        <v>0.030059367250309128</v>
      </c>
      <c r="E169" s="175">
        <f>Volume!C169*100</f>
        <v>-44</v>
      </c>
      <c r="F169" s="347">
        <f>'Open Int.'!D169*100</f>
        <v>2</v>
      </c>
      <c r="G169" s="176">
        <f>'Open Int.'!R169</f>
        <v>284.42718513</v>
      </c>
      <c r="H169" s="176">
        <f>'Open Int.'!Z169</f>
        <v>4.689959459999955</v>
      </c>
      <c r="I169" s="171">
        <f>'Open Int.'!O169</f>
        <v>0.981244234908271</v>
      </c>
      <c r="J169" s="185">
        <f>IF(Volume!D169=0,0,Volume!F169/Volume!D169)</f>
        <v>0</v>
      </c>
      <c r="K169" s="187">
        <f>IF('Open Int.'!E169=0,0,'Open Int.'!H169/'Open Int.'!E169)</f>
        <v>0.08823529411764706</v>
      </c>
    </row>
    <row r="170" spans="1:11" ht="15">
      <c r="A170" s="201" t="s">
        <v>427</v>
      </c>
      <c r="B170" s="287">
        <f>Margins!B170</f>
        <v>1250</v>
      </c>
      <c r="C170" s="287">
        <f>Volume!J170</f>
        <v>179.1</v>
      </c>
      <c r="D170" s="182">
        <f>Volume!M170</f>
        <v>-1.2134583563155084</v>
      </c>
      <c r="E170" s="175">
        <f>Volume!C170*100</f>
        <v>-66</v>
      </c>
      <c r="F170" s="347">
        <f>'Open Int.'!D170*100</f>
        <v>2</v>
      </c>
      <c r="G170" s="176">
        <f>'Open Int.'!R170</f>
        <v>89.81865</v>
      </c>
      <c r="H170" s="176">
        <f>'Open Int.'!Z170</f>
        <v>0.777687499999999</v>
      </c>
      <c r="I170" s="171">
        <f>'Open Int.'!O170</f>
        <v>0.9695912263210369</v>
      </c>
      <c r="J170" s="185">
        <f>IF(Volume!D170=0,0,Volume!F170/Volume!D170)</f>
        <v>0</v>
      </c>
      <c r="K170" s="187">
        <f>IF('Open Int.'!E170=0,0,'Open Int.'!H170/'Open Int.'!E170)</f>
        <v>0</v>
      </c>
    </row>
    <row r="171" spans="1:11" ht="15">
      <c r="A171" s="201" t="s">
        <v>428</v>
      </c>
      <c r="B171" s="287">
        <f>Margins!B171</f>
        <v>1050</v>
      </c>
      <c r="C171" s="287">
        <f>Volume!J171</f>
        <v>242.35</v>
      </c>
      <c r="D171" s="182">
        <f>Volume!M171</f>
        <v>-1.443676291175279</v>
      </c>
      <c r="E171" s="175">
        <f>Volume!C171*100</f>
        <v>-46</v>
      </c>
      <c r="F171" s="347">
        <f>'Open Int.'!D171*100</f>
        <v>1</v>
      </c>
      <c r="G171" s="176">
        <f>'Open Int.'!R171</f>
        <v>79.06305225</v>
      </c>
      <c r="H171" s="176">
        <f>'Open Int.'!Z171</f>
        <v>-0.2802712499999984</v>
      </c>
      <c r="I171" s="171">
        <f>'Open Int.'!O171</f>
        <v>0.9880914065014483</v>
      </c>
      <c r="J171" s="185">
        <f>IF(Volume!D171=0,0,Volume!F171/Volume!D171)</f>
        <v>0</v>
      </c>
      <c r="K171" s="187">
        <f>IF('Open Int.'!E171=0,0,'Open Int.'!H171/'Open Int.'!E171)</f>
        <v>0.09523809523809523</v>
      </c>
    </row>
    <row r="172" spans="1:11" ht="15">
      <c r="A172" s="201" t="s">
        <v>151</v>
      </c>
      <c r="B172" s="287">
        <f>Margins!B172</f>
        <v>225</v>
      </c>
      <c r="C172" s="287">
        <f>Volume!J172</f>
        <v>1000.15</v>
      </c>
      <c r="D172" s="182">
        <f>Volume!M172</f>
        <v>-1.5697273890365164</v>
      </c>
      <c r="E172" s="175">
        <f>Volume!C172*100</f>
        <v>-2</v>
      </c>
      <c r="F172" s="347">
        <f>'Open Int.'!D172*100</f>
        <v>5</v>
      </c>
      <c r="G172" s="176">
        <f>'Open Int.'!R172</f>
        <v>203.47551675</v>
      </c>
      <c r="H172" s="176">
        <f>'Open Int.'!Z172</f>
        <v>5.854227750000007</v>
      </c>
      <c r="I172" s="171">
        <f>'Open Int.'!O172</f>
        <v>0.9310993143109931</v>
      </c>
      <c r="J172" s="185">
        <f>IF(Volume!D172=0,0,Volume!F172/Volume!D172)</f>
        <v>0</v>
      </c>
      <c r="K172" s="187">
        <f>IF('Open Int.'!E172=0,0,'Open Int.'!H172/'Open Int.'!E172)</f>
        <v>0</v>
      </c>
    </row>
    <row r="173" spans="1:11" ht="15">
      <c r="A173" s="201" t="s">
        <v>214</v>
      </c>
      <c r="B173" s="287">
        <f>Margins!B173</f>
        <v>125</v>
      </c>
      <c r="C173" s="287">
        <f>Volume!J173</f>
        <v>1725.1</v>
      </c>
      <c r="D173" s="182">
        <f>Volume!M173</f>
        <v>8.292529817953541</v>
      </c>
      <c r="E173" s="175">
        <f>Volume!C173*100</f>
        <v>1008</v>
      </c>
      <c r="F173" s="347">
        <f>'Open Int.'!D173*100</f>
        <v>16</v>
      </c>
      <c r="G173" s="176">
        <f>'Open Int.'!R173</f>
        <v>69.780295</v>
      </c>
      <c r="H173" s="176">
        <f>'Open Int.'!Z173</f>
        <v>14.144769999999994</v>
      </c>
      <c r="I173" s="171">
        <f>'Open Int.'!O173</f>
        <v>0.9746600741656366</v>
      </c>
      <c r="J173" s="185">
        <f>IF(Volume!D173=0,0,Volume!F173/Volume!D173)</f>
        <v>0</v>
      </c>
      <c r="K173" s="187">
        <f>IF('Open Int.'!E173=0,0,'Open Int.'!H173/'Open Int.'!E173)</f>
        <v>0</v>
      </c>
    </row>
    <row r="174" spans="1:11" ht="15">
      <c r="A174" s="201" t="s">
        <v>229</v>
      </c>
      <c r="B174" s="287">
        <f>Margins!B174</f>
        <v>200</v>
      </c>
      <c r="C174" s="287">
        <f>Volume!J174</f>
        <v>1463.2</v>
      </c>
      <c r="D174" s="182">
        <f>Volume!M174</f>
        <v>-0.6619369292915577</v>
      </c>
      <c r="E174" s="175">
        <f>Volume!C174*100</f>
        <v>-63</v>
      </c>
      <c r="F174" s="347">
        <f>'Open Int.'!D174*100</f>
        <v>1</v>
      </c>
      <c r="G174" s="176">
        <f>'Open Int.'!R174</f>
        <v>352.162976</v>
      </c>
      <c r="H174" s="176">
        <f>'Open Int.'!Z174</f>
        <v>2.72031800000002</v>
      </c>
      <c r="I174" s="171">
        <f>'Open Int.'!O174</f>
        <v>0.9847099883662955</v>
      </c>
      <c r="J174" s="185">
        <f>IF(Volume!D174=0,0,Volume!F174/Volume!D174)</f>
        <v>0</v>
      </c>
      <c r="K174" s="187">
        <f>IF('Open Int.'!E174=0,0,'Open Int.'!H174/'Open Int.'!E174)</f>
        <v>0.05555555555555555</v>
      </c>
    </row>
    <row r="175" spans="1:11" ht="15">
      <c r="A175" s="201" t="s">
        <v>91</v>
      </c>
      <c r="B175" s="287">
        <f>Margins!B175</f>
        <v>3800</v>
      </c>
      <c r="C175" s="287">
        <f>Volume!J175</f>
        <v>88.4</v>
      </c>
      <c r="D175" s="182">
        <f>Volume!M175</f>
        <v>6.5702230259192325</v>
      </c>
      <c r="E175" s="175">
        <f>Volume!C175*100</f>
        <v>39</v>
      </c>
      <c r="F175" s="347">
        <f>'Open Int.'!D175*100</f>
        <v>15</v>
      </c>
      <c r="G175" s="176">
        <f>'Open Int.'!R175</f>
        <v>81.12468</v>
      </c>
      <c r="H175" s="176">
        <f>'Open Int.'!Z175</f>
        <v>14.268638999999993</v>
      </c>
      <c r="I175" s="171">
        <f>'Open Int.'!O175</f>
        <v>0.9701863354037267</v>
      </c>
      <c r="J175" s="185">
        <f>IF(Volume!D175=0,0,Volume!F175/Volume!D175)</f>
        <v>0.09382716049382717</v>
      </c>
      <c r="K175" s="187">
        <f>IF('Open Int.'!E175=0,0,'Open Int.'!H175/'Open Int.'!E175)</f>
        <v>0.25073746312684364</v>
      </c>
    </row>
    <row r="176" spans="1:13" ht="15">
      <c r="A176" s="201" t="s">
        <v>152</v>
      </c>
      <c r="B176" s="287">
        <f>Margins!B176</f>
        <v>1350</v>
      </c>
      <c r="C176" s="287">
        <f>Volume!J176</f>
        <v>252.65</v>
      </c>
      <c r="D176" s="182">
        <f>Volume!M176</f>
        <v>3.2066993464052262</v>
      </c>
      <c r="E176" s="175">
        <f>Volume!C176*100</f>
        <v>122</v>
      </c>
      <c r="F176" s="347">
        <f>'Open Int.'!D176*100</f>
        <v>2</v>
      </c>
      <c r="G176" s="176">
        <f>'Open Int.'!R176</f>
        <v>96.49082475</v>
      </c>
      <c r="H176" s="176">
        <f>'Open Int.'!Z176</f>
        <v>4.980912750000002</v>
      </c>
      <c r="I176" s="171">
        <f>'Open Int.'!O176</f>
        <v>0.9621774478614351</v>
      </c>
      <c r="J176" s="185">
        <f>IF(Volume!D176=0,0,Volume!F176/Volume!D176)</f>
        <v>0.07407407407407407</v>
      </c>
      <c r="K176" s="187">
        <f>IF('Open Int.'!E176=0,0,'Open Int.'!H176/'Open Int.'!E176)</f>
        <v>0.2727272727272727</v>
      </c>
      <c r="M176" s="96"/>
    </row>
    <row r="177" spans="1:13" ht="15">
      <c r="A177" s="201" t="s">
        <v>208</v>
      </c>
      <c r="B177" s="287">
        <f>Margins!B177</f>
        <v>412</v>
      </c>
      <c r="C177" s="287">
        <f>Volume!J177</f>
        <v>759.5</v>
      </c>
      <c r="D177" s="182">
        <f>Volume!M177</f>
        <v>-0.9842904634639142</v>
      </c>
      <c r="E177" s="175">
        <f>Volume!C177*100</f>
        <v>28.000000000000004</v>
      </c>
      <c r="F177" s="347">
        <f>'Open Int.'!D177*100</f>
        <v>19</v>
      </c>
      <c r="G177" s="176">
        <f>'Open Int.'!R177</f>
        <v>500.9127312</v>
      </c>
      <c r="H177" s="176">
        <f>'Open Int.'!Z177</f>
        <v>76.96573030000002</v>
      </c>
      <c r="I177" s="171">
        <f>'Open Int.'!O177</f>
        <v>0.9907546226886557</v>
      </c>
      <c r="J177" s="185">
        <f>IF(Volume!D177=0,0,Volume!F177/Volume!D177)</f>
        <v>0.2616279069767442</v>
      </c>
      <c r="K177" s="187">
        <f>IF('Open Int.'!E177=0,0,'Open Int.'!H177/'Open Int.'!E177)</f>
        <v>0.34025974025974026</v>
      </c>
      <c r="M177" s="96"/>
    </row>
    <row r="178" spans="1:13" ht="15">
      <c r="A178" s="177" t="s">
        <v>230</v>
      </c>
      <c r="B178" s="287">
        <f>Margins!B178</f>
        <v>400</v>
      </c>
      <c r="C178" s="287">
        <f>Volume!J178</f>
        <v>694.15</v>
      </c>
      <c r="D178" s="182">
        <f>Volume!M178</f>
        <v>0.9966535719482065</v>
      </c>
      <c r="E178" s="175">
        <f>Volume!C178*100</f>
        <v>-25</v>
      </c>
      <c r="F178" s="347">
        <f>'Open Int.'!D178*100</f>
        <v>4</v>
      </c>
      <c r="G178" s="176">
        <f>'Open Int.'!R178</f>
        <v>139.357554</v>
      </c>
      <c r="H178" s="176">
        <f>'Open Int.'!Z178</f>
        <v>6.076337999999993</v>
      </c>
      <c r="I178" s="171">
        <f>'Open Int.'!O178</f>
        <v>0.9776847977684798</v>
      </c>
      <c r="J178" s="185">
        <f>IF(Volume!D178=0,0,Volume!F178/Volume!D178)</f>
        <v>0</v>
      </c>
      <c r="K178" s="187">
        <f>IF('Open Int.'!E178=0,0,'Open Int.'!H178/'Open Int.'!E178)</f>
        <v>0.1590909090909091</v>
      </c>
      <c r="M178" s="96"/>
    </row>
    <row r="179" spans="1:13" ht="15">
      <c r="A179" s="177" t="s">
        <v>185</v>
      </c>
      <c r="B179" s="287">
        <f>Margins!B179</f>
        <v>675</v>
      </c>
      <c r="C179" s="287">
        <f>Volume!J179</f>
        <v>694.8</v>
      </c>
      <c r="D179" s="182">
        <f>Volume!M179</f>
        <v>-0.14371945961483185</v>
      </c>
      <c r="E179" s="175">
        <f>Volume!C179*100</f>
        <v>-11</v>
      </c>
      <c r="F179" s="347">
        <f>'Open Int.'!D179*100</f>
        <v>4</v>
      </c>
      <c r="G179" s="176">
        <f>'Open Int.'!R179</f>
        <v>928.037412</v>
      </c>
      <c r="H179" s="176">
        <f>'Open Int.'!Z179</f>
        <v>44.644513500000016</v>
      </c>
      <c r="I179" s="171">
        <f>'Open Int.'!O179</f>
        <v>0.9778148372751162</v>
      </c>
      <c r="J179" s="185">
        <f>IF(Volume!D179=0,0,Volume!F179/Volume!D179)</f>
        <v>0.3539576365663322</v>
      </c>
      <c r="K179" s="187">
        <f>IF('Open Int.'!E179=0,0,'Open Int.'!H179/'Open Int.'!E179)</f>
        <v>0.8720379146919431</v>
      </c>
      <c r="M179" s="96"/>
    </row>
    <row r="180" spans="1:13" ht="15">
      <c r="A180" s="177" t="s">
        <v>206</v>
      </c>
      <c r="B180" s="287">
        <f>Margins!B180</f>
        <v>550</v>
      </c>
      <c r="C180" s="287">
        <f>Volume!J180</f>
        <v>854.25</v>
      </c>
      <c r="D180" s="182">
        <f>Volume!M180</f>
        <v>-1.1913712335897235</v>
      </c>
      <c r="E180" s="175">
        <f>Volume!C180*100</f>
        <v>-73</v>
      </c>
      <c r="F180" s="347">
        <f>'Open Int.'!D180*100</f>
        <v>4</v>
      </c>
      <c r="G180" s="176">
        <f>'Open Int.'!R180</f>
        <v>206.7285</v>
      </c>
      <c r="H180" s="176">
        <f>'Open Int.'!Z180</f>
        <v>5.067889750000006</v>
      </c>
      <c r="I180" s="171">
        <f>'Open Int.'!O180</f>
        <v>0.9915909090909091</v>
      </c>
      <c r="J180" s="185">
        <f>IF(Volume!D180=0,0,Volume!F180/Volume!D180)</f>
        <v>0</v>
      </c>
      <c r="K180" s="187">
        <f>IF('Open Int.'!E180=0,0,'Open Int.'!H180/'Open Int.'!E180)</f>
        <v>0</v>
      </c>
      <c r="M180" s="96"/>
    </row>
    <row r="181" spans="1:13" ht="15">
      <c r="A181" s="177" t="s">
        <v>118</v>
      </c>
      <c r="B181" s="287">
        <f>Margins!B181</f>
        <v>250</v>
      </c>
      <c r="C181" s="287">
        <f>Volume!J181</f>
        <v>1128.3</v>
      </c>
      <c r="D181" s="182">
        <f>Volume!M181</f>
        <v>-0.6778169014084547</v>
      </c>
      <c r="E181" s="175">
        <f>Volume!C181*100</f>
        <v>12</v>
      </c>
      <c r="F181" s="347">
        <f>'Open Int.'!D181*100</f>
        <v>8</v>
      </c>
      <c r="G181" s="176">
        <f>'Open Int.'!R181</f>
        <v>671.1974625</v>
      </c>
      <c r="H181" s="176">
        <f>'Open Int.'!Z181</f>
        <v>57.27466249999998</v>
      </c>
      <c r="I181" s="171">
        <f>'Open Int.'!O181</f>
        <v>0.9702458499684807</v>
      </c>
      <c r="J181" s="185">
        <f>IF(Volume!D181=0,0,Volume!F181/Volume!D181)</f>
        <v>0.45395590142671854</v>
      </c>
      <c r="K181" s="187">
        <f>IF('Open Int.'!E181=0,0,'Open Int.'!H181/'Open Int.'!E181)</f>
        <v>0.2046279491833031</v>
      </c>
      <c r="M181" s="96"/>
    </row>
    <row r="182" spans="1:13" ht="15">
      <c r="A182" s="177" t="s">
        <v>231</v>
      </c>
      <c r="B182" s="287">
        <f>Margins!B182</f>
        <v>206</v>
      </c>
      <c r="C182" s="287">
        <f>Volume!J182</f>
        <v>1276.6</v>
      </c>
      <c r="D182" s="182">
        <f>Volume!M182</f>
        <v>0.8532153578764382</v>
      </c>
      <c r="E182" s="175">
        <f>Volume!C182*100</f>
        <v>-14.000000000000002</v>
      </c>
      <c r="F182" s="347">
        <f>'Open Int.'!D182*100</f>
        <v>1</v>
      </c>
      <c r="G182" s="176">
        <f>'Open Int.'!R182</f>
        <v>211.96155759999996</v>
      </c>
      <c r="H182" s="176">
        <f>'Open Int.'!Z182</f>
        <v>3.93137815999998</v>
      </c>
      <c r="I182" s="171">
        <f>'Open Int.'!O182</f>
        <v>0.9903225806451613</v>
      </c>
      <c r="J182" s="185">
        <f>IF(Volume!D182=0,0,Volume!F182/Volume!D182)</f>
        <v>0</v>
      </c>
      <c r="K182" s="187">
        <f>IF('Open Int.'!E182=0,0,'Open Int.'!H182/'Open Int.'!E182)</f>
        <v>0.1111111111111111</v>
      </c>
      <c r="M182" s="96"/>
    </row>
    <row r="183" spans="1:13" ht="15">
      <c r="A183" s="177" t="s">
        <v>300</v>
      </c>
      <c r="B183" s="287">
        <f>Margins!B183</f>
        <v>7700</v>
      </c>
      <c r="C183" s="287">
        <f>Volume!J183</f>
        <v>56.6</v>
      </c>
      <c r="D183" s="182">
        <f>Volume!M183</f>
        <v>-0.2643171806167376</v>
      </c>
      <c r="E183" s="175">
        <f>Volume!C183*100</f>
        <v>-61</v>
      </c>
      <c r="F183" s="347">
        <f>'Open Int.'!D183*100</f>
        <v>0</v>
      </c>
      <c r="G183" s="176">
        <f>'Open Int.'!R183</f>
        <v>18.871006</v>
      </c>
      <c r="H183" s="176">
        <f>'Open Int.'!Z183</f>
        <v>-0.09370900000000049</v>
      </c>
      <c r="I183" s="171">
        <f>'Open Int.'!O183</f>
        <v>0.9907621247113164</v>
      </c>
      <c r="J183" s="185">
        <f>IF(Volume!D183=0,0,Volume!F183/Volume!D183)</f>
        <v>0</v>
      </c>
      <c r="K183" s="187">
        <f>IF('Open Int.'!E183=0,0,'Open Int.'!H183/'Open Int.'!E183)</f>
        <v>0.11764705882352941</v>
      </c>
      <c r="M183" s="96"/>
    </row>
    <row r="184" spans="1:13" ht="15">
      <c r="A184" s="177" t="s">
        <v>301</v>
      </c>
      <c r="B184" s="287">
        <f>Margins!B184</f>
        <v>10450</v>
      </c>
      <c r="C184" s="287">
        <f>Volume!J184</f>
        <v>28.15</v>
      </c>
      <c r="D184" s="182">
        <f>Volume!M184</f>
        <v>-0.3539823008849608</v>
      </c>
      <c r="E184" s="175">
        <f>Volume!C184*100</f>
        <v>-77</v>
      </c>
      <c r="F184" s="347">
        <f>'Open Int.'!D184*100</f>
        <v>-2</v>
      </c>
      <c r="G184" s="176">
        <f>'Open Int.'!R184</f>
        <v>280.871129</v>
      </c>
      <c r="H184" s="176">
        <f>'Open Int.'!Z184</f>
        <v>-7.964781000000016</v>
      </c>
      <c r="I184" s="171">
        <f>'Open Int.'!O184</f>
        <v>0.9813573523250942</v>
      </c>
      <c r="J184" s="185">
        <f>IF(Volume!D184=0,0,Volume!F184/Volume!D184)</f>
        <v>0.15942028985507245</v>
      </c>
      <c r="K184" s="187">
        <f>IF('Open Int.'!E184=0,0,'Open Int.'!H184/'Open Int.'!E184)</f>
        <v>0.17805953693495039</v>
      </c>
      <c r="M184" s="96"/>
    </row>
    <row r="185" spans="1:13" ht="15">
      <c r="A185" s="177" t="s">
        <v>173</v>
      </c>
      <c r="B185" s="287">
        <f>Margins!B185</f>
        <v>2950</v>
      </c>
      <c r="C185" s="287">
        <f>Volume!J185</f>
        <v>63</v>
      </c>
      <c r="D185" s="182">
        <f>Volume!M185</f>
        <v>-0.7874015748031495</v>
      </c>
      <c r="E185" s="175">
        <f>Volume!C185*100</f>
        <v>-65</v>
      </c>
      <c r="F185" s="347">
        <f>'Open Int.'!D185*100</f>
        <v>0</v>
      </c>
      <c r="G185" s="176">
        <f>'Open Int.'!R185</f>
        <v>47.24307</v>
      </c>
      <c r="H185" s="176">
        <f>'Open Int.'!Z185</f>
        <v>-0.2812824999999961</v>
      </c>
      <c r="I185" s="171">
        <f>'Open Int.'!O185</f>
        <v>0.96852871754524</v>
      </c>
      <c r="J185" s="185">
        <f>IF(Volume!D185=0,0,Volume!F185/Volume!D185)</f>
        <v>0</v>
      </c>
      <c r="K185" s="187">
        <f>IF('Open Int.'!E185=0,0,'Open Int.'!H185/'Open Int.'!E185)</f>
        <v>0.1044776119402985</v>
      </c>
      <c r="M185" s="96"/>
    </row>
    <row r="186" spans="1:13" ht="15">
      <c r="A186" s="177" t="s">
        <v>302</v>
      </c>
      <c r="B186" s="287">
        <f>Margins!B186</f>
        <v>200</v>
      </c>
      <c r="C186" s="287">
        <f>Volume!J186</f>
        <v>965.75</v>
      </c>
      <c r="D186" s="182">
        <f>Volume!M186</f>
        <v>4.107152482078372</v>
      </c>
      <c r="E186" s="175">
        <f>Volume!C186*100</f>
        <v>-34</v>
      </c>
      <c r="F186" s="347">
        <f>'Open Int.'!D186*100</f>
        <v>-6</v>
      </c>
      <c r="G186" s="176">
        <f>'Open Int.'!R186</f>
        <v>87.53558</v>
      </c>
      <c r="H186" s="176">
        <f>'Open Int.'!Z186</f>
        <v>-1.685797000000008</v>
      </c>
      <c r="I186" s="171">
        <f>'Open Int.'!O186</f>
        <v>0.9980141218005296</v>
      </c>
      <c r="J186" s="185">
        <f>IF(Volume!D186=0,0,Volume!F186/Volume!D186)</f>
        <v>0</v>
      </c>
      <c r="K186" s="187">
        <f>IF('Open Int.'!E186=0,0,'Open Int.'!H186/'Open Int.'!E186)</f>
        <v>0</v>
      </c>
      <c r="M186" s="96"/>
    </row>
    <row r="187" spans="1:13" ht="15">
      <c r="A187" s="177" t="s">
        <v>82</v>
      </c>
      <c r="B187" s="287">
        <f>Margins!B187</f>
        <v>2100</v>
      </c>
      <c r="C187" s="287">
        <f>Volume!J187</f>
        <v>156.9</v>
      </c>
      <c r="D187" s="182">
        <f>Volume!M187</f>
        <v>6.445047489823609</v>
      </c>
      <c r="E187" s="175">
        <f>Volume!C187*100</f>
        <v>244</v>
      </c>
      <c r="F187" s="347">
        <f>'Open Int.'!D187*100</f>
        <v>8</v>
      </c>
      <c r="G187" s="176">
        <f>'Open Int.'!R187</f>
        <v>221.285484</v>
      </c>
      <c r="H187" s="176">
        <f>'Open Int.'!Z187</f>
        <v>28.62778800000001</v>
      </c>
      <c r="I187" s="171">
        <f>'Open Int.'!O187</f>
        <v>0.9894282310899345</v>
      </c>
      <c r="J187" s="185">
        <f>IF(Volume!D187=0,0,Volume!F187/Volume!D187)</f>
        <v>0.028985507246376812</v>
      </c>
      <c r="K187" s="187">
        <f>IF('Open Int.'!E187=0,0,'Open Int.'!H187/'Open Int.'!E187)</f>
        <v>0.1871345029239766</v>
      </c>
      <c r="M187" s="96"/>
    </row>
    <row r="188" spans="1:13" ht="15">
      <c r="A188" s="177" t="s">
        <v>429</v>
      </c>
      <c r="B188" s="287">
        <f>Margins!B188</f>
        <v>700</v>
      </c>
      <c r="C188" s="287">
        <f>Volume!J188</f>
        <v>305.05</v>
      </c>
      <c r="D188" s="182">
        <f>Volume!M188</f>
        <v>-2.9584857642754923</v>
      </c>
      <c r="E188" s="175">
        <f>Volume!C188*100</f>
        <v>-46</v>
      </c>
      <c r="F188" s="347">
        <f>'Open Int.'!D188*100</f>
        <v>22</v>
      </c>
      <c r="G188" s="176">
        <f>'Open Int.'!R188</f>
        <v>13.7303005</v>
      </c>
      <c r="H188" s="176">
        <f>'Open Int.'!Z188</f>
        <v>2.0899199999999993</v>
      </c>
      <c r="I188" s="171">
        <f>'Open Int.'!O188</f>
        <v>0.9937791601866252</v>
      </c>
      <c r="J188" s="185">
        <f>IF(Volume!D188=0,0,Volume!F188/Volume!D188)</f>
        <v>0</v>
      </c>
      <c r="K188" s="187">
        <f>IF('Open Int.'!E188=0,0,'Open Int.'!H188/'Open Int.'!E188)</f>
        <v>0</v>
      </c>
      <c r="M188" s="96"/>
    </row>
    <row r="189" spans="1:13" ht="15">
      <c r="A189" s="177" t="s">
        <v>430</v>
      </c>
      <c r="B189" s="287">
        <f>Margins!B189</f>
        <v>450</v>
      </c>
      <c r="C189" s="287">
        <f>Volume!J189</f>
        <v>558.75</v>
      </c>
      <c r="D189" s="182">
        <f>Volume!M189</f>
        <v>-0.5605979711692433</v>
      </c>
      <c r="E189" s="175">
        <f>Volume!C189*100</f>
        <v>-54</v>
      </c>
      <c r="F189" s="347">
        <f>'Open Int.'!D189*100</f>
        <v>2</v>
      </c>
      <c r="G189" s="176">
        <f>'Open Int.'!R189</f>
        <v>246.509325</v>
      </c>
      <c r="H189" s="176">
        <f>'Open Int.'!Z189</f>
        <v>5.1339419999999905</v>
      </c>
      <c r="I189" s="171">
        <f>'Open Int.'!O189</f>
        <v>0.9701142390860873</v>
      </c>
      <c r="J189" s="185">
        <f>IF(Volume!D189=0,0,Volume!F189/Volume!D189)</f>
        <v>0.023076923076923078</v>
      </c>
      <c r="K189" s="187">
        <f>IF('Open Int.'!E189=0,0,'Open Int.'!H189/'Open Int.'!E189)</f>
        <v>0.10678210678210678</v>
      </c>
      <c r="M189" s="96"/>
    </row>
    <row r="190" spans="1:13" ht="15">
      <c r="A190" s="177" t="s">
        <v>153</v>
      </c>
      <c r="B190" s="287">
        <f>Margins!B190</f>
        <v>450</v>
      </c>
      <c r="C190" s="287">
        <f>Volume!J190</f>
        <v>645.75</v>
      </c>
      <c r="D190" s="182">
        <f>Volume!M190</f>
        <v>0.147332506203481</v>
      </c>
      <c r="E190" s="175">
        <f>Volume!C190*100</f>
        <v>-41</v>
      </c>
      <c r="F190" s="347">
        <f>'Open Int.'!D190*100</f>
        <v>10</v>
      </c>
      <c r="G190" s="176">
        <f>'Open Int.'!R190</f>
        <v>47.56917375</v>
      </c>
      <c r="H190" s="176">
        <f>'Open Int.'!Z190</f>
        <v>4.480413750000004</v>
      </c>
      <c r="I190" s="171">
        <f>'Open Int.'!O190</f>
        <v>0.9761759315821625</v>
      </c>
      <c r="J190" s="185">
        <f>IF(Volume!D190=0,0,Volume!F190/Volume!D190)</f>
        <v>0</v>
      </c>
      <c r="K190" s="187">
        <f>IF('Open Int.'!E190=0,0,'Open Int.'!H190/'Open Int.'!E190)</f>
        <v>1</v>
      </c>
      <c r="M190" s="96"/>
    </row>
    <row r="191" spans="1:13" ht="15">
      <c r="A191" s="177" t="s">
        <v>154</v>
      </c>
      <c r="B191" s="287">
        <f>Margins!B191</f>
        <v>6900</v>
      </c>
      <c r="C191" s="287">
        <f>Volume!J191</f>
        <v>56.55</v>
      </c>
      <c r="D191" s="182">
        <f>Volume!M191</f>
        <v>6.097560975609757</v>
      </c>
      <c r="E191" s="175">
        <f>Volume!C191*100</f>
        <v>182</v>
      </c>
      <c r="F191" s="347">
        <f>'Open Int.'!D191*100</f>
        <v>11</v>
      </c>
      <c r="G191" s="176">
        <f>'Open Int.'!R191</f>
        <v>47.0965365</v>
      </c>
      <c r="H191" s="176">
        <f>'Open Int.'!Z191</f>
        <v>7.230268500000001</v>
      </c>
      <c r="I191" s="171">
        <f>'Open Int.'!O191</f>
        <v>0.9660314830157415</v>
      </c>
      <c r="J191" s="185">
        <f>IF(Volume!D191=0,0,Volume!F191/Volume!D191)</f>
        <v>0</v>
      </c>
      <c r="K191" s="187">
        <f>IF('Open Int.'!E191=0,0,'Open Int.'!H191/'Open Int.'!E191)</f>
        <v>0</v>
      </c>
      <c r="M191" s="96"/>
    </row>
    <row r="192" spans="1:13" ht="15">
      <c r="A192" s="177" t="s">
        <v>303</v>
      </c>
      <c r="B192" s="287">
        <f>Margins!B192</f>
        <v>3600</v>
      </c>
      <c r="C192" s="287">
        <f>Volume!J192</f>
        <v>130.85</v>
      </c>
      <c r="D192" s="182">
        <f>Volume!M192</f>
        <v>4.221425726802068</v>
      </c>
      <c r="E192" s="175">
        <f>Volume!C192*100</f>
        <v>-4</v>
      </c>
      <c r="F192" s="347">
        <f>'Open Int.'!D192*100</f>
        <v>10</v>
      </c>
      <c r="G192" s="176">
        <f>'Open Int.'!R192</f>
        <v>145.08648</v>
      </c>
      <c r="H192" s="176">
        <f>'Open Int.'!Z192</f>
        <v>18.441683999999995</v>
      </c>
      <c r="I192" s="171">
        <f>'Open Int.'!O192</f>
        <v>0.986038961038961</v>
      </c>
      <c r="J192" s="185">
        <f>IF(Volume!D192=0,0,Volume!F192/Volume!D192)</f>
        <v>0.24242424242424243</v>
      </c>
      <c r="K192" s="187">
        <f>IF('Open Int.'!E192=0,0,'Open Int.'!H192/'Open Int.'!E192)</f>
        <v>0.3111111111111111</v>
      </c>
      <c r="M192" s="96"/>
    </row>
    <row r="193" spans="1:13" ht="15">
      <c r="A193" s="177" t="s">
        <v>155</v>
      </c>
      <c r="B193" s="287">
        <f>Margins!B193</f>
        <v>525</v>
      </c>
      <c r="C193" s="287">
        <f>Volume!J193</f>
        <v>483.55</v>
      </c>
      <c r="D193" s="182">
        <f>Volume!M193</f>
        <v>0.5719633943427621</v>
      </c>
      <c r="E193" s="175">
        <f>Volume!C193*100</f>
        <v>-7.000000000000001</v>
      </c>
      <c r="F193" s="347">
        <f>'Open Int.'!D193*100</f>
        <v>4</v>
      </c>
      <c r="G193" s="176">
        <f>'Open Int.'!R193</f>
        <v>100.17463575</v>
      </c>
      <c r="H193" s="176">
        <f>'Open Int.'!Z193</f>
        <v>4.658907749999997</v>
      </c>
      <c r="I193" s="171">
        <f>'Open Int.'!O193</f>
        <v>0.9835276229092752</v>
      </c>
      <c r="J193" s="185">
        <f>IF(Volume!D193=0,0,Volume!F193/Volume!D193)</f>
        <v>0</v>
      </c>
      <c r="K193" s="187">
        <f>IF('Open Int.'!E193=0,0,'Open Int.'!H193/'Open Int.'!E193)</f>
        <v>0</v>
      </c>
      <c r="M193" s="96"/>
    </row>
    <row r="194" spans="1:13" ht="15">
      <c r="A194" s="177" t="s">
        <v>38</v>
      </c>
      <c r="B194" s="287">
        <f>Margins!B194</f>
        <v>600</v>
      </c>
      <c r="C194" s="287">
        <f>Volume!J194</f>
        <v>502.45</v>
      </c>
      <c r="D194" s="182">
        <f>Volume!M194</f>
        <v>-1.970539459564914</v>
      </c>
      <c r="E194" s="175">
        <f>Volume!C194*100</f>
        <v>19</v>
      </c>
      <c r="F194" s="347">
        <f>'Open Int.'!D194*100</f>
        <v>6</v>
      </c>
      <c r="G194" s="176">
        <f>'Open Int.'!R194</f>
        <v>423.56535</v>
      </c>
      <c r="H194" s="176">
        <f>'Open Int.'!Z194</f>
        <v>17.564244000000087</v>
      </c>
      <c r="I194" s="171">
        <f>'Open Int.'!O194</f>
        <v>0.9627758007117437</v>
      </c>
      <c r="J194" s="185">
        <f>IF(Volume!D194=0,0,Volume!F194/Volume!D194)</f>
        <v>0.013888888888888888</v>
      </c>
      <c r="K194" s="187">
        <f>IF('Open Int.'!E194=0,0,'Open Int.'!H194/'Open Int.'!E194)</f>
        <v>0.025396825396825397</v>
      </c>
      <c r="M194" s="96"/>
    </row>
    <row r="195" spans="1:13" ht="15">
      <c r="A195" s="177" t="s">
        <v>156</v>
      </c>
      <c r="B195" s="287">
        <f>Margins!B195</f>
        <v>600</v>
      </c>
      <c r="C195" s="287">
        <f>Volume!J195</f>
        <v>390.9</v>
      </c>
      <c r="D195" s="182">
        <f>Volume!M195</f>
        <v>0.8253804488006161</v>
      </c>
      <c r="E195" s="175">
        <f>Volume!C195*100</f>
        <v>-52</v>
      </c>
      <c r="F195" s="347">
        <f>'Open Int.'!D195*100</f>
        <v>-2</v>
      </c>
      <c r="G195" s="176">
        <f>'Open Int.'!R195</f>
        <v>25.775945999999998</v>
      </c>
      <c r="H195" s="176">
        <f>'Open Int.'!Z195</f>
        <v>-0.44032800000000094</v>
      </c>
      <c r="I195" s="171">
        <f>'Open Int.'!O195</f>
        <v>0.9909008189262967</v>
      </c>
      <c r="J195" s="185">
        <f>IF(Volume!D195=0,0,Volume!F195/Volume!D195)</f>
        <v>0</v>
      </c>
      <c r="K195" s="187">
        <f>IF('Open Int.'!E195=0,0,'Open Int.'!H195/'Open Int.'!E195)</f>
        <v>0</v>
      </c>
      <c r="M195" s="96"/>
    </row>
    <row r="196" spans="1:13" ht="15">
      <c r="A196" s="177" t="s">
        <v>394</v>
      </c>
      <c r="B196" s="287">
        <f>Margins!B196</f>
        <v>700</v>
      </c>
      <c r="C196" s="287">
        <f>Volume!J196</f>
        <v>335.8</v>
      </c>
      <c r="D196" s="182">
        <f>Volume!M196</f>
        <v>-2.0705745115193834</v>
      </c>
      <c r="E196" s="175">
        <f>Volume!C196*100</f>
        <v>-53</v>
      </c>
      <c r="F196" s="347">
        <f>'Open Int.'!D196*100</f>
        <v>8</v>
      </c>
      <c r="G196" s="176">
        <f>'Open Int.'!R196</f>
        <v>156.032828</v>
      </c>
      <c r="H196" s="176">
        <f>'Open Int.'!Z196</f>
        <v>8.582398999999981</v>
      </c>
      <c r="I196" s="171">
        <f>'Open Int.'!O196</f>
        <v>0.9877975293763182</v>
      </c>
      <c r="J196" s="185">
        <f>IF(Volume!D196=0,0,Volume!F196/Volume!D196)</f>
        <v>0.5</v>
      </c>
      <c r="K196" s="187">
        <f>IF('Open Int.'!E196=0,0,'Open Int.'!H196/'Open Int.'!E196)</f>
        <v>0.13333333333333333</v>
      </c>
      <c r="M196" s="96"/>
    </row>
    <row r="197" spans="6:9" ht="15" hidden="1">
      <c r="F197" s="10"/>
      <c r="G197" s="174">
        <f>'Open Int.'!R197</f>
        <v>85347.33549726501</v>
      </c>
      <c r="H197" s="131">
        <f>'Open Int.'!Z197</f>
        <v>3102.1987318249944</v>
      </c>
      <c r="I197" s="100"/>
    </row>
    <row r="198" spans="6:9" ht="15">
      <c r="F198" s="10"/>
      <c r="I198" s="100"/>
    </row>
    <row r="199" spans="6:9" ht="15">
      <c r="F199" s="10"/>
      <c r="I199" s="100"/>
    </row>
    <row r="200" spans="6:9" ht="15">
      <c r="F200" s="10"/>
      <c r="I200" s="100"/>
    </row>
    <row r="201" spans="1:8" ht="15.75">
      <c r="A201" s="13"/>
      <c r="B201" s="13"/>
      <c r="C201" s="13"/>
      <c r="D201" s="14"/>
      <c r="E201" s="15"/>
      <c r="F201" s="8"/>
      <c r="G201" s="73"/>
      <c r="H201" s="73"/>
    </row>
    <row r="202" spans="2:10" ht="15.75" thickBot="1">
      <c r="B202" s="40" t="s">
        <v>53</v>
      </c>
      <c r="C202" s="41"/>
      <c r="D202" s="16"/>
      <c r="E202" s="11"/>
      <c r="F202" s="11"/>
      <c r="G202" s="12"/>
      <c r="H202" s="17"/>
      <c r="I202" s="17"/>
      <c r="J202" s="7"/>
    </row>
    <row r="203" spans="1:11" ht="15.75" thickBot="1">
      <c r="A203" s="29"/>
      <c r="B203" s="130" t="s">
        <v>182</v>
      </c>
      <c r="C203" s="130" t="s">
        <v>74</v>
      </c>
      <c r="D203" s="253" t="s">
        <v>9</v>
      </c>
      <c r="E203" s="130" t="s">
        <v>84</v>
      </c>
      <c r="F203" s="130" t="s">
        <v>49</v>
      </c>
      <c r="G203" s="18"/>
      <c r="I203" s="11"/>
      <c r="K203" s="12"/>
    </row>
    <row r="204" spans="1:11" ht="15">
      <c r="A204" s="192" t="s">
        <v>60</v>
      </c>
      <c r="B204" s="236">
        <f>'Open Int.'!$V$4</f>
        <v>231.7509255</v>
      </c>
      <c r="C204" s="236">
        <f>'Open Int.'!$V$6</f>
        <v>49.1835105</v>
      </c>
      <c r="D204" s="236">
        <f>'Open Int.'!$V$8</f>
        <v>17910.28004175</v>
      </c>
      <c r="E204" s="250">
        <f>F204-(D204+C204+B204)</f>
        <v>42926.24209273499</v>
      </c>
      <c r="F204" s="250">
        <f>'Open Int.'!$V$197</f>
        <v>61117.45657048499</v>
      </c>
      <c r="G204" s="19"/>
      <c r="H204" s="42" t="s">
        <v>59</v>
      </c>
      <c r="I204" s="43"/>
      <c r="J204" s="65">
        <f>F207</f>
        <v>85347.33549726498</v>
      </c>
      <c r="K204" s="17"/>
    </row>
    <row r="205" spans="1:11" ht="15">
      <c r="A205" s="202" t="s">
        <v>61</v>
      </c>
      <c r="B205" s="237">
        <f>'Open Int.'!$W$4</f>
        <v>0</v>
      </c>
      <c r="C205" s="237">
        <f>'Open Int.'!$W$6</f>
        <v>0</v>
      </c>
      <c r="D205" s="237">
        <f>'Open Int.'!$W$8</f>
        <v>7586.66132775</v>
      </c>
      <c r="E205" s="252">
        <f>F205-(D205+C205+B205)</f>
        <v>3303.0438584450076</v>
      </c>
      <c r="F205" s="237">
        <f>'Open Int.'!$W$197</f>
        <v>10889.705186195008</v>
      </c>
      <c r="G205" s="20"/>
      <c r="H205" s="42" t="s">
        <v>66</v>
      </c>
      <c r="I205" s="43"/>
      <c r="J205" s="65">
        <f>'Open Int.'!$Z$197</f>
        <v>3102.1987318249944</v>
      </c>
      <c r="K205" s="132">
        <f>J205/(J204-J205)</f>
        <v>0.03771893213178485</v>
      </c>
    </row>
    <row r="206" spans="1:11" ht="15.75" thickBot="1">
      <c r="A206" s="204" t="s">
        <v>62</v>
      </c>
      <c r="B206" s="237">
        <f>'Open Int.'!$X$4</f>
        <v>0</v>
      </c>
      <c r="C206" s="237">
        <f>'Open Int.'!$X$6</f>
        <v>0</v>
      </c>
      <c r="D206" s="237">
        <f>'Open Int.'!$X$8</f>
        <v>12251.412240749998</v>
      </c>
      <c r="E206" s="252">
        <f>F206-(D206+C206+B206)</f>
        <v>1088.761499834991</v>
      </c>
      <c r="F206" s="237">
        <f>'Open Int.'!$X$197</f>
        <v>13340.173740584989</v>
      </c>
      <c r="G206" s="19"/>
      <c r="H206" s="348"/>
      <c r="I206" s="348"/>
      <c r="J206" s="349"/>
      <c r="K206" s="350"/>
    </row>
    <row r="207" spans="1:10" ht="15.75" thickBot="1">
      <c r="A207" s="201" t="s">
        <v>11</v>
      </c>
      <c r="B207" s="30">
        <f>SUM(B204:B206)</f>
        <v>231.7509255</v>
      </c>
      <c r="C207" s="30">
        <f>SUM(C204:C206)</f>
        <v>49.1835105</v>
      </c>
      <c r="D207" s="254">
        <f>SUM(D204:D206)</f>
        <v>37748.35361025</v>
      </c>
      <c r="E207" s="254">
        <f>SUM(E204:E206)</f>
        <v>47318.04745101499</v>
      </c>
      <c r="F207" s="30">
        <f>SUM(F204:F206)</f>
        <v>85347.33549726498</v>
      </c>
      <c r="G207" s="22"/>
      <c r="H207" s="44" t="s">
        <v>67</v>
      </c>
      <c r="I207" s="45"/>
      <c r="J207" s="21">
        <f>Volume!P198</f>
        <v>0.20953779969651823</v>
      </c>
    </row>
    <row r="208" spans="1:11" ht="15">
      <c r="A208" s="192" t="s">
        <v>54</v>
      </c>
      <c r="B208" s="237">
        <f>'Open Int.'!$S$4</f>
        <v>226.105392</v>
      </c>
      <c r="C208" s="237">
        <f>'Open Int.'!$S$6</f>
        <v>49.055228</v>
      </c>
      <c r="D208" s="237">
        <f>'Open Int.'!$S$8</f>
        <v>32209.23827025</v>
      </c>
      <c r="E208" s="252">
        <f>F208-(D208+C208+B208)</f>
        <v>45763.921357175044</v>
      </c>
      <c r="F208" s="237">
        <f>'Open Int.'!$S$197</f>
        <v>78248.32024742504</v>
      </c>
      <c r="G208" s="20"/>
      <c r="H208" s="44" t="s">
        <v>68</v>
      </c>
      <c r="I208" s="45"/>
      <c r="J208" s="23">
        <f>'Open Int.'!E198</f>
        <v>0.35322100320173627</v>
      </c>
      <c r="K208" s="12"/>
    </row>
    <row r="209" spans="1:10" ht="15.75" thickBot="1">
      <c r="A209" s="204" t="s">
        <v>65</v>
      </c>
      <c r="B209" s="251">
        <f>B207-B208</f>
        <v>5.645533499999999</v>
      </c>
      <c r="C209" s="251">
        <f>C207-C208</f>
        <v>0.1282824999999974</v>
      </c>
      <c r="D209" s="255">
        <f>D207-D208</f>
        <v>5539.11534</v>
      </c>
      <c r="E209" s="251">
        <f>E207-E208</f>
        <v>1554.1260938399428</v>
      </c>
      <c r="F209" s="251">
        <f>F207-F208</f>
        <v>7099.01524983994</v>
      </c>
      <c r="G209" s="20"/>
      <c r="J209" s="66"/>
    </row>
    <row r="210" ht="15">
      <c r="G210" s="90"/>
    </row>
    <row r="211" spans="4:9" ht="15">
      <c r="D211" s="50"/>
      <c r="E211" s="26"/>
      <c r="I211" s="24"/>
    </row>
    <row r="212" spans="3:8" ht="15">
      <c r="C212" s="50"/>
      <c r="D212" s="50"/>
      <c r="E212" s="98"/>
      <c r="F212" s="266"/>
      <c r="H212" s="26"/>
    </row>
    <row r="213" spans="4:7" ht="15">
      <c r="D213" s="50"/>
      <c r="E213" s="26"/>
      <c r="F213" s="26"/>
      <c r="G213" s="26"/>
    </row>
    <row r="214" spans="4:5" ht="15">
      <c r="D214" s="50"/>
      <c r="E214" s="26"/>
    </row>
    <row r="217" ht="15">
      <c r="A217" s="7" t="s">
        <v>120</v>
      </c>
    </row>
    <row r="218" ht="15">
      <c r="A218" s="7" t="s">
        <v>115</v>
      </c>
    </row>
    <row r="232" ht="15">
      <c r="G232"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09"/>
  <sheetViews>
    <sheetView workbookViewId="0" topLeftCell="A1">
      <selection activeCell="C85" sqref="C85"/>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39279.76717951389</v>
      </c>
    </row>
    <row r="2" spans="1:3" ht="13.5">
      <c r="A2" s="94" t="s">
        <v>128</v>
      </c>
      <c r="B2" s="94" t="s">
        <v>129</v>
      </c>
      <c r="C2" s="95" t="s">
        <v>130</v>
      </c>
    </row>
    <row r="3" spans="1:3" ht="13.5">
      <c r="A3" s="25" t="s">
        <v>399</v>
      </c>
      <c r="B3" s="92">
        <v>39289</v>
      </c>
      <c r="C3" s="93">
        <f>B3-D1</f>
        <v>9.23282048611145</v>
      </c>
    </row>
    <row r="4" spans="1:3" ht="13.5">
      <c r="A4" s="25" t="s">
        <v>480</v>
      </c>
      <c r="B4" s="92">
        <v>39324</v>
      </c>
      <c r="C4" s="93">
        <f>B4-D1</f>
        <v>44.23282048611145</v>
      </c>
    </row>
    <row r="5" spans="1:3" ht="13.5">
      <c r="A5" s="25" t="s">
        <v>485</v>
      </c>
      <c r="B5" s="92">
        <v>39352</v>
      </c>
      <c r="C5" s="93">
        <f>B5-D1</f>
        <v>72.23282048611145</v>
      </c>
    </row>
    <row r="6" spans="1:3" ht="13.5">
      <c r="A6" s="51"/>
      <c r="B6" s="97"/>
      <c r="C6" s="93"/>
    </row>
    <row r="7" spans="1:3" ht="13.5">
      <c r="A7" s="440" t="s">
        <v>131</v>
      </c>
      <c r="B7" s="440"/>
      <c r="C7" s="440"/>
    </row>
    <row r="8" spans="1:3" ht="13.5">
      <c r="A8" s="91" t="s">
        <v>114</v>
      </c>
      <c r="B8" s="91" t="s">
        <v>116</v>
      </c>
      <c r="C8" s="91" t="s">
        <v>125</v>
      </c>
    </row>
    <row r="9" spans="1:8" ht="14.25">
      <c r="A9" s="379" t="s">
        <v>172</v>
      </c>
      <c r="B9" s="380">
        <v>39275</v>
      </c>
      <c r="C9" s="379" t="s">
        <v>461</v>
      </c>
      <c r="D9" s="376"/>
      <c r="E9"/>
      <c r="G9"/>
      <c r="H9"/>
    </row>
    <row r="10" spans="1:8" ht="14.25">
      <c r="A10" s="379" t="s">
        <v>160</v>
      </c>
      <c r="B10" s="380">
        <v>39275</v>
      </c>
      <c r="C10" s="379" t="s">
        <v>462</v>
      </c>
      <c r="D10"/>
      <c r="E10"/>
      <c r="G10"/>
      <c r="H10"/>
    </row>
    <row r="11" spans="1:8" ht="14.25">
      <c r="A11" s="379" t="s">
        <v>296</v>
      </c>
      <c r="B11" s="380">
        <v>39275</v>
      </c>
      <c r="C11" s="379" t="s">
        <v>487</v>
      </c>
      <c r="D11" s="376"/>
      <c r="E11"/>
      <c r="G11"/>
      <c r="H11"/>
    </row>
    <row r="12" spans="1:8" ht="14.25">
      <c r="A12" s="379" t="s">
        <v>405</v>
      </c>
      <c r="B12" s="380">
        <v>39276</v>
      </c>
      <c r="C12" s="379" t="s">
        <v>465</v>
      </c>
      <c r="D12" s="376"/>
      <c r="E12"/>
      <c r="G12"/>
      <c r="H12"/>
    </row>
    <row r="13" spans="1:8" ht="14.25">
      <c r="A13" s="379" t="s">
        <v>155</v>
      </c>
      <c r="B13" s="380">
        <v>39276</v>
      </c>
      <c r="C13" s="379" t="s">
        <v>490</v>
      </c>
      <c r="D13"/>
      <c r="E13" s="376"/>
      <c r="G13"/>
      <c r="H13"/>
    </row>
    <row r="14" spans="1:8" ht="14.25">
      <c r="A14" s="379" t="s">
        <v>6</v>
      </c>
      <c r="B14" s="380">
        <v>39279</v>
      </c>
      <c r="C14" s="379" t="s">
        <v>467</v>
      </c>
      <c r="D14" s="376"/>
      <c r="E14"/>
      <c r="G14"/>
      <c r="H14"/>
    </row>
    <row r="15" spans="1:8" ht="14.25">
      <c r="A15" s="379" t="s">
        <v>230</v>
      </c>
      <c r="B15" s="380">
        <v>39280</v>
      </c>
      <c r="C15" s="379" t="s">
        <v>468</v>
      </c>
      <c r="D15" s="376"/>
      <c r="E15" s="376"/>
      <c r="G15"/>
      <c r="H15"/>
    </row>
    <row r="16" spans="1:8" ht="14.25">
      <c r="A16" s="379" t="s">
        <v>417</v>
      </c>
      <c r="B16" s="380">
        <v>39280</v>
      </c>
      <c r="C16" s="379" t="s">
        <v>477</v>
      </c>
      <c r="D16"/>
      <c r="E16"/>
      <c r="G16"/>
      <c r="H16"/>
    </row>
    <row r="17" spans="1:8" ht="14.25">
      <c r="A17" s="379" t="s">
        <v>210</v>
      </c>
      <c r="B17" s="380">
        <v>39280</v>
      </c>
      <c r="C17" s="379" t="s">
        <v>493</v>
      </c>
      <c r="D17"/>
      <c r="E17"/>
      <c r="G17"/>
      <c r="H17"/>
    </row>
    <row r="18" spans="1:8" ht="14.25">
      <c r="A18" s="379" t="s">
        <v>218</v>
      </c>
      <c r="B18" s="380">
        <v>39281</v>
      </c>
      <c r="C18" s="379" t="s">
        <v>466</v>
      </c>
      <c r="D18"/>
      <c r="E18"/>
      <c r="G18"/>
      <c r="H18"/>
    </row>
    <row r="19" spans="1:8" ht="14.25">
      <c r="A19" s="379" t="s">
        <v>297</v>
      </c>
      <c r="B19" s="380">
        <v>39281</v>
      </c>
      <c r="C19" s="379" t="s">
        <v>476</v>
      </c>
      <c r="D19" s="376"/>
      <c r="E19"/>
      <c r="G19"/>
      <c r="H19"/>
    </row>
    <row r="20" spans="1:8" ht="14.25">
      <c r="A20" s="379" t="s">
        <v>142</v>
      </c>
      <c r="B20" s="380">
        <v>39281</v>
      </c>
      <c r="C20" s="379" t="s">
        <v>482</v>
      </c>
      <c r="D20" s="376"/>
      <c r="E20" s="376"/>
      <c r="G20"/>
      <c r="H20"/>
    </row>
    <row r="21" spans="1:8" ht="14.25">
      <c r="A21" s="379" t="s">
        <v>226</v>
      </c>
      <c r="B21" s="380">
        <v>39281</v>
      </c>
      <c r="C21" s="379" t="s">
        <v>492</v>
      </c>
      <c r="D21"/>
      <c r="E21" s="376"/>
      <c r="G21"/>
      <c r="H21"/>
    </row>
    <row r="22" spans="1:8" ht="14.25">
      <c r="A22" s="379" t="s">
        <v>183</v>
      </c>
      <c r="B22" s="380">
        <v>39282</v>
      </c>
      <c r="C22" s="379" t="s">
        <v>475</v>
      </c>
      <c r="D22" s="376"/>
      <c r="E22"/>
      <c r="G22"/>
      <c r="H22"/>
    </row>
    <row r="23" spans="1:8" ht="14.25">
      <c r="A23" s="379" t="s">
        <v>137</v>
      </c>
      <c r="B23" s="380">
        <v>39282</v>
      </c>
      <c r="C23" s="379" t="s">
        <v>483</v>
      </c>
      <c r="D23"/>
      <c r="E23"/>
      <c r="G23"/>
      <c r="H23"/>
    </row>
    <row r="24" spans="1:8" ht="14.25">
      <c r="A24" s="379" t="s">
        <v>430</v>
      </c>
      <c r="B24" s="380">
        <v>39283</v>
      </c>
      <c r="C24" s="379" t="s">
        <v>481</v>
      </c>
      <c r="D24" s="376"/>
      <c r="E24"/>
      <c r="G24"/>
      <c r="H24"/>
    </row>
    <row r="25" spans="1:8" ht="14.25">
      <c r="A25" s="379" t="s">
        <v>206</v>
      </c>
      <c r="B25" s="380">
        <v>39286</v>
      </c>
      <c r="C25" s="379" t="s">
        <v>484</v>
      </c>
      <c r="D25"/>
      <c r="E25" s="376"/>
      <c r="F25"/>
      <c r="G25"/>
      <c r="H25"/>
    </row>
    <row r="26" spans="1:8" ht="14.25">
      <c r="A26" s="379" t="s">
        <v>214</v>
      </c>
      <c r="B26" s="380">
        <v>39286</v>
      </c>
      <c r="C26" s="379" t="s">
        <v>489</v>
      </c>
      <c r="D26"/>
      <c r="E26" s="376"/>
      <c r="F26"/>
      <c r="G26"/>
      <c r="H26"/>
    </row>
    <row r="27" spans="1:8" ht="14.25">
      <c r="A27" s="379" t="s">
        <v>274</v>
      </c>
      <c r="B27" s="380">
        <v>39293</v>
      </c>
      <c r="C27" s="379" t="s">
        <v>481</v>
      </c>
      <c r="D27"/>
      <c r="E27"/>
      <c r="G27"/>
      <c r="H27"/>
    </row>
    <row r="28" spans="1:8" ht="14.25">
      <c r="A28" s="379" t="s">
        <v>146</v>
      </c>
      <c r="B28" s="380">
        <v>39295</v>
      </c>
      <c r="C28" s="379" t="s">
        <v>500</v>
      </c>
      <c r="D28"/>
      <c r="E28"/>
      <c r="G28"/>
      <c r="H28"/>
    </row>
    <row r="29" spans="1:8" ht="14.25">
      <c r="A29" s="379" t="s">
        <v>169</v>
      </c>
      <c r="B29" s="380">
        <v>39296</v>
      </c>
      <c r="C29" s="379" t="s">
        <v>487</v>
      </c>
      <c r="D29"/>
      <c r="E29"/>
      <c r="G29"/>
      <c r="H29"/>
    </row>
    <row r="30" spans="1:8" ht="14.25">
      <c r="A30" s="379" t="s">
        <v>276</v>
      </c>
      <c r="B30" s="380">
        <v>39296</v>
      </c>
      <c r="C30" s="379" t="s">
        <v>488</v>
      </c>
      <c r="D30" s="376"/>
      <c r="E30"/>
      <c r="G30" t="s">
        <v>486</v>
      </c>
      <c r="H30" t="s">
        <v>486</v>
      </c>
    </row>
    <row r="31" spans="1:8" ht="14.25">
      <c r="A31" s="379" t="s">
        <v>287</v>
      </c>
      <c r="B31" s="380">
        <v>39296</v>
      </c>
      <c r="C31" s="379" t="s">
        <v>497</v>
      </c>
      <c r="D31"/>
      <c r="E31" s="376"/>
      <c r="G31" t="s">
        <v>486</v>
      </c>
      <c r="H31" t="s">
        <v>486</v>
      </c>
    </row>
    <row r="32" spans="1:8" ht="14.25">
      <c r="A32" s="379" t="s">
        <v>414</v>
      </c>
      <c r="B32" s="380">
        <v>39297</v>
      </c>
      <c r="C32" s="379" t="s">
        <v>499</v>
      </c>
      <c r="D32"/>
      <c r="E32"/>
      <c r="G32" t="s">
        <v>486</v>
      </c>
      <c r="H32" t="s">
        <v>486</v>
      </c>
    </row>
    <row r="33" spans="1:8" ht="14.25">
      <c r="A33" s="379" t="s">
        <v>279</v>
      </c>
      <c r="B33" s="380">
        <v>39302</v>
      </c>
      <c r="C33" s="379" t="s">
        <v>495</v>
      </c>
      <c r="D33"/>
      <c r="E33"/>
      <c r="G33" t="s">
        <v>486</v>
      </c>
      <c r="H33" t="s">
        <v>486</v>
      </c>
    </row>
    <row r="34" spans="1:8" ht="14.25">
      <c r="A34" s="379" t="s">
        <v>173</v>
      </c>
      <c r="B34" s="380">
        <v>39304</v>
      </c>
      <c r="C34" s="379" t="s">
        <v>501</v>
      </c>
      <c r="D34" s="376"/>
      <c r="E34"/>
      <c r="G34" t="s">
        <v>486</v>
      </c>
      <c r="H34" t="s">
        <v>486</v>
      </c>
    </row>
    <row r="35" spans="1:8" ht="14.25">
      <c r="A35" s="379" t="s">
        <v>392</v>
      </c>
      <c r="B35" s="380">
        <v>39308</v>
      </c>
      <c r="C35" s="379" t="s">
        <v>496</v>
      </c>
      <c r="D35" s="376"/>
      <c r="E35"/>
      <c r="G35" t="s">
        <v>486</v>
      </c>
      <c r="H35" t="s">
        <v>486</v>
      </c>
    </row>
    <row r="36" spans="1:8" ht="14.25">
      <c r="A36" s="379" t="s">
        <v>166</v>
      </c>
      <c r="B36" s="380">
        <v>39308</v>
      </c>
      <c r="C36" s="379" t="s">
        <v>498</v>
      </c>
      <c r="D36"/>
      <c r="E36"/>
      <c r="G36" t="s">
        <v>486</v>
      </c>
      <c r="H36" t="s">
        <v>486</v>
      </c>
    </row>
    <row r="109" ht="13.5">
      <c r="M109"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9"/>
  <sheetViews>
    <sheetView workbookViewId="0" topLeftCell="A1">
      <selection activeCell="E265" sqref="E265"/>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7" t="s">
        <v>237</v>
      </c>
      <c r="B1" s="398"/>
      <c r="C1" s="398"/>
      <c r="D1" s="398"/>
    </row>
    <row r="2" spans="1:4" ht="17.25" customHeight="1">
      <c r="A2" s="358" t="s">
        <v>238</v>
      </c>
      <c r="B2" s="358" t="s">
        <v>59</v>
      </c>
      <c r="C2" s="359" t="s">
        <v>70</v>
      </c>
      <c r="D2" s="363" t="s">
        <v>239</v>
      </c>
    </row>
    <row r="3" spans="1:4" ht="15">
      <c r="A3" s="358" t="s">
        <v>270</v>
      </c>
      <c r="B3" s="358">
        <f>SUM(B4:B8)</f>
        <v>40342675</v>
      </c>
      <c r="C3" s="358">
        <f>SUM(C4:C8)</f>
        <v>967050</v>
      </c>
      <c r="D3" s="363">
        <f aca="true" t="shared" si="0" ref="D3:D8">C3/(B3-C3)</f>
        <v>0.024559610164918016</v>
      </c>
    </row>
    <row r="4" spans="1:4" ht="14.25">
      <c r="A4" s="360" t="s">
        <v>182</v>
      </c>
      <c r="B4" s="361">
        <f>VLOOKUP(A4,'Open Int.'!$A$4:$O$196,2,FALSE)</f>
        <v>326350</v>
      </c>
      <c r="C4" s="361">
        <f>VLOOKUP(A4,'Open Int.'!$A$4:$O$196,3,FALSE)</f>
        <v>33750</v>
      </c>
      <c r="D4" s="362">
        <f t="shared" si="0"/>
        <v>0.11534518113465482</v>
      </c>
    </row>
    <row r="5" spans="1:4" ht="14.25">
      <c r="A5" s="360" t="s">
        <v>463</v>
      </c>
      <c r="B5" s="361">
        <f>VLOOKUP(A5,'Open Int.'!$A$4:$O$196,2,FALSE)</f>
        <v>18000</v>
      </c>
      <c r="C5" s="361">
        <f>VLOOKUP(A5,'Open Int.'!$A$4:$O$196,3,FALSE)</f>
        <v>1050</v>
      </c>
      <c r="D5" s="362">
        <f t="shared" si="0"/>
        <v>0.061946902654867256</v>
      </c>
    </row>
    <row r="6" spans="1:4" ht="14.25">
      <c r="A6" s="360" t="s">
        <v>74</v>
      </c>
      <c r="B6" s="361">
        <f>VLOOKUP(A6,'Open Int.'!$A$4:$O$196,2,FALSE)</f>
        <v>95850</v>
      </c>
      <c r="C6" s="361">
        <f>VLOOKUP(A6,'Open Int.'!$A$4:$O$196,3,FALSE)</f>
        <v>5450</v>
      </c>
      <c r="D6" s="362">
        <f t="shared" si="0"/>
        <v>0.06028761061946902</v>
      </c>
    </row>
    <row r="7" spans="1:4" ht="14.25">
      <c r="A7" s="360" t="s">
        <v>464</v>
      </c>
      <c r="B7" s="361">
        <f>VLOOKUP(A7,'Open Int.'!$A$4:$O$196,2,FALSE)</f>
        <v>209025</v>
      </c>
      <c r="C7" s="361">
        <f>VLOOKUP(A7,'Open Int.'!$A$4:$O$196,3,FALSE)</f>
        <v>1300</v>
      </c>
      <c r="D7" s="362">
        <f t="shared" si="0"/>
        <v>0.006258274160548803</v>
      </c>
    </row>
    <row r="8" spans="1:4" ht="14.25">
      <c r="A8" s="360" t="s">
        <v>9</v>
      </c>
      <c r="B8" s="361">
        <f>VLOOKUP(A8,'Open Int.'!$A$4:$O$196,2,FALSE)</f>
        <v>39693450</v>
      </c>
      <c r="C8" s="361">
        <f>VLOOKUP(A8,'Open Int.'!$A$4:$O$196,3,FALSE)</f>
        <v>925500</v>
      </c>
      <c r="D8" s="362">
        <f t="shared" si="0"/>
        <v>0.023872812464935597</v>
      </c>
    </row>
    <row r="9" spans="1:4" ht="14.25">
      <c r="A9" s="360"/>
      <c r="B9" s="361"/>
      <c r="C9" s="361"/>
      <c r="D9" s="362"/>
    </row>
    <row r="10" spans="1:4" ht="15">
      <c r="A10" s="358" t="s">
        <v>242</v>
      </c>
      <c r="B10" s="358">
        <f>B15+B11</f>
        <v>45763369</v>
      </c>
      <c r="C10" s="358">
        <f>C15+C11</f>
        <v>1607749</v>
      </c>
      <c r="D10" s="363">
        <f>C10/(B10-C10)</f>
        <v>0.03641097101569404</v>
      </c>
    </row>
    <row r="11" spans="1:4" ht="15" outlineLevel="1">
      <c r="A11" s="358" t="s">
        <v>240</v>
      </c>
      <c r="B11" s="358">
        <f>SUM(B12:B14)</f>
        <v>9935700</v>
      </c>
      <c r="C11" s="358">
        <f>SUM(C12:C14)</f>
        <v>-16800</v>
      </c>
      <c r="D11" s="363">
        <f aca="true" t="shared" si="1" ref="D11:D20">C11/(B11-C11)</f>
        <v>-0.0016880180859080633</v>
      </c>
    </row>
    <row r="12" spans="1:4" ht="14.25" outlineLevel="2">
      <c r="A12" s="360" t="s">
        <v>329</v>
      </c>
      <c r="B12" s="361">
        <f>VLOOKUP(A12,'Open Int.'!$A$4:$O$196,2,FALSE)</f>
        <v>1483700</v>
      </c>
      <c r="C12" s="361">
        <f>VLOOKUP(A12,'Open Int.'!$A$4:$O$196,3,FALSE)</f>
        <v>-39900</v>
      </c>
      <c r="D12" s="362">
        <f t="shared" si="1"/>
        <v>-0.026187975846678917</v>
      </c>
    </row>
    <row r="13" spans="1:4" ht="14.25" outlineLevel="2">
      <c r="A13" s="360" t="s">
        <v>330</v>
      </c>
      <c r="B13" s="361">
        <f>VLOOKUP(A13,'Open Int.'!$A$4:$O$196,2,FALSE)</f>
        <v>1608000</v>
      </c>
      <c r="C13" s="361">
        <f>VLOOKUP(A13,'Open Int.'!$A$4:$O$196,3,FALSE)</f>
        <v>17200</v>
      </c>
      <c r="D13" s="362">
        <f t="shared" si="1"/>
        <v>0.010812169977369876</v>
      </c>
    </row>
    <row r="14" spans="1:4" ht="14.25" outlineLevel="2">
      <c r="A14" s="360" t="s">
        <v>331</v>
      </c>
      <c r="B14" s="361">
        <f>VLOOKUP(A14,'Open Int.'!$A$4:$O$196,2,FALSE)</f>
        <v>6844000</v>
      </c>
      <c r="C14" s="361">
        <f>VLOOKUP(A14,'Open Int.'!$A$4:$O$196,3,FALSE)</f>
        <v>5900</v>
      </c>
      <c r="D14" s="362">
        <f t="shared" si="1"/>
        <v>0.0008628127696289905</v>
      </c>
    </row>
    <row r="15" spans="1:4" ht="15">
      <c r="A15" s="358" t="s">
        <v>241</v>
      </c>
      <c r="B15" s="358">
        <f>SUM(B16:B20)</f>
        <v>35827669</v>
      </c>
      <c r="C15" s="358">
        <f>SUM(C16:C20)</f>
        <v>1624549</v>
      </c>
      <c r="D15" s="363">
        <f t="shared" si="1"/>
        <v>0.04749709967979529</v>
      </c>
    </row>
    <row r="16" spans="1:4" ht="14.25" outlineLevel="2">
      <c r="A16" s="360" t="s">
        <v>332</v>
      </c>
      <c r="B16" s="361">
        <f>VLOOKUP(A16,'Open Int.'!$A$4:$O$196,2,FALSE)</f>
        <v>18350325</v>
      </c>
      <c r="C16" s="361">
        <f>VLOOKUP(A16,'Open Int.'!$A$4:$O$196,3,FALSE)</f>
        <v>243525</v>
      </c>
      <c r="D16" s="362">
        <f t="shared" si="1"/>
        <v>0.013449367088607595</v>
      </c>
    </row>
    <row r="17" spans="1:4" ht="14.25" outlineLevel="2">
      <c r="A17" s="360" t="s">
        <v>333</v>
      </c>
      <c r="B17" s="361">
        <f>VLOOKUP(A17,'Open Int.'!$A$4:$O$196,2,FALSE)</f>
        <v>6674400</v>
      </c>
      <c r="C17" s="361">
        <f>VLOOKUP(A17,'Open Int.'!$A$4:$O$196,3,FALSE)</f>
        <v>19200</v>
      </c>
      <c r="D17" s="362">
        <f t="shared" si="1"/>
        <v>0.00288496213487198</v>
      </c>
    </row>
    <row r="18" spans="1:4" ht="14.25" outlineLevel="2">
      <c r="A18" s="360" t="s">
        <v>7</v>
      </c>
      <c r="B18" s="361">
        <f>VLOOKUP(A18,'Open Int.'!$A$4:$O$196,2,FALSE)</f>
        <v>2190240</v>
      </c>
      <c r="C18" s="361">
        <f>VLOOKUP(A18,'Open Int.'!$A$4:$O$196,3,FALSE)</f>
        <v>77376</v>
      </c>
      <c r="D18" s="362">
        <f t="shared" si="1"/>
        <v>0.03662138216184288</v>
      </c>
    </row>
    <row r="19" spans="1:4" ht="14.25" outlineLevel="2">
      <c r="A19" s="360" t="s">
        <v>44</v>
      </c>
      <c r="B19" s="361">
        <f>VLOOKUP(A19,'Open Int.'!$A$4:$O$196,2,FALSE)</f>
        <v>2230000</v>
      </c>
      <c r="C19" s="361">
        <f>VLOOKUP(A19,'Open Int.'!$A$4:$O$196,3,FALSE)</f>
        <v>252800</v>
      </c>
      <c r="D19" s="362">
        <f t="shared" si="1"/>
        <v>0.12785757637062511</v>
      </c>
    </row>
    <row r="20" spans="1:4" ht="14.25" outlineLevel="2">
      <c r="A20" s="360" t="s">
        <v>306</v>
      </c>
      <c r="B20" s="361">
        <f>VLOOKUP(A20,'Open Int.'!$A$4:$O$196,2,FALSE)</f>
        <v>6382704</v>
      </c>
      <c r="C20" s="361">
        <f>VLOOKUP(A20,'Open Int.'!$A$4:$O$196,3,FALSE)</f>
        <v>1031648</v>
      </c>
      <c r="D20" s="362">
        <f t="shared" si="1"/>
        <v>0.19279334770557438</v>
      </c>
    </row>
    <row r="21" spans="1:4" ht="15" outlineLevel="1">
      <c r="A21" s="358" t="s">
        <v>243</v>
      </c>
      <c r="B21" s="358">
        <f>SUM(B22:B25)</f>
        <v>20066950</v>
      </c>
      <c r="C21" s="358">
        <f>SUM(C22:C25)</f>
        <v>133400</v>
      </c>
      <c r="D21" s="363">
        <f aca="true" t="shared" si="2" ref="D21:D28">C21/(B21-C21)</f>
        <v>0.006692234950623446</v>
      </c>
    </row>
    <row r="22" spans="1:4" ht="14.25" outlineLevel="1">
      <c r="A22" s="360" t="s">
        <v>180</v>
      </c>
      <c r="B22" s="361">
        <f>VLOOKUP(A22,'Open Int.'!$A$4:$O$196,2,FALSE)</f>
        <v>6552000</v>
      </c>
      <c r="C22" s="361">
        <f>VLOOKUP(A22,'Open Int.'!$A$4:$O$196,3,FALSE)</f>
        <v>105000</v>
      </c>
      <c r="D22" s="362">
        <f t="shared" si="2"/>
        <v>0.016286644951140065</v>
      </c>
    </row>
    <row r="23" spans="1:4" ht="14.25" outlineLevel="1">
      <c r="A23" s="360" t="s">
        <v>308</v>
      </c>
      <c r="B23" s="361">
        <f>VLOOKUP(A23,'Open Int.'!$A$4:$O$196,2,FALSE)</f>
        <v>1525200</v>
      </c>
      <c r="C23" s="361">
        <f>VLOOKUP(A23,'Open Int.'!$A$4:$O$196,3,FALSE)</f>
        <v>3000</v>
      </c>
      <c r="D23" s="362">
        <f t="shared" si="2"/>
        <v>0.001970831690973591</v>
      </c>
    </row>
    <row r="24" spans="1:4" ht="14.25" outlineLevel="1">
      <c r="A24" s="360" t="s">
        <v>334</v>
      </c>
      <c r="B24" s="361">
        <f>VLOOKUP(A24,'Open Int.'!$A$4:$O$196,2,FALSE)</f>
        <v>11168000</v>
      </c>
      <c r="C24" s="361">
        <f>VLOOKUP(A24,'Open Int.'!$A$4:$O$196,3,FALSE)</f>
        <v>71000</v>
      </c>
      <c r="D24" s="362">
        <f t="shared" si="2"/>
        <v>0.006398125619536812</v>
      </c>
    </row>
    <row r="25" spans="1:4" ht="14.25" outlineLevel="1">
      <c r="A25" s="360" t="s">
        <v>335</v>
      </c>
      <c r="B25" s="361">
        <f>VLOOKUP(A25,'Open Int.'!$A$4:$O$196,2,FALSE)</f>
        <v>821750</v>
      </c>
      <c r="C25" s="361">
        <f>VLOOKUP(A25,'Open Int.'!$A$4:$O$196,3,FALSE)</f>
        <v>-45600</v>
      </c>
      <c r="D25" s="362">
        <f t="shared" si="2"/>
        <v>-0.05257393209200438</v>
      </c>
    </row>
    <row r="26" spans="1:4" ht="14.25" outlineLevel="1">
      <c r="A26" s="360"/>
      <c r="B26" s="361"/>
      <c r="C26" s="361"/>
      <c r="D26" s="362"/>
    </row>
    <row r="27" spans="1:4" ht="15">
      <c r="A27" s="358" t="s">
        <v>246</v>
      </c>
      <c r="B27" s="358">
        <f>B44+B28</f>
        <v>183323450</v>
      </c>
      <c r="C27" s="358">
        <f>C44+C28</f>
        <v>13294800</v>
      </c>
      <c r="D27" s="363">
        <f>C27/(B27-C27)</f>
        <v>0.07819152831008186</v>
      </c>
    </row>
    <row r="28" spans="1:4" ht="15" outlineLevel="1">
      <c r="A28" s="358" t="s">
        <v>244</v>
      </c>
      <c r="B28" s="358">
        <f>SUM(B29:B43)</f>
        <v>94426800</v>
      </c>
      <c r="C28" s="358">
        <f>SUM(C29:C43)</f>
        <v>11191950</v>
      </c>
      <c r="D28" s="363">
        <f t="shared" si="2"/>
        <v>0.13446230755506858</v>
      </c>
    </row>
    <row r="29" spans="1:4" ht="14.25" outlineLevel="2">
      <c r="A29" s="360" t="s">
        <v>135</v>
      </c>
      <c r="B29" s="361">
        <f>VLOOKUP(A29,'Open Int.'!$A$4:$O$196,2,FALSE)</f>
        <v>4782400</v>
      </c>
      <c r="C29" s="361">
        <f>VLOOKUP(A29,'Open Int.'!$A$4:$O$196,3,FALSE)</f>
        <v>1425900</v>
      </c>
      <c r="D29" s="362">
        <f aca="true" t="shared" si="3" ref="D29:D44">C29/(B29-C29)</f>
        <v>0.4248175182481752</v>
      </c>
    </row>
    <row r="30" spans="1:4" ht="14.25" outlineLevel="2">
      <c r="A30" s="360" t="s">
        <v>336</v>
      </c>
      <c r="B30" s="361">
        <f>VLOOKUP(A30,'Open Int.'!$A$4:$O$196,2,FALSE)</f>
        <v>4646000</v>
      </c>
      <c r="C30" s="361">
        <f>VLOOKUP(A30,'Open Int.'!$A$4:$O$196,3,FALSE)</f>
        <v>1078700</v>
      </c>
      <c r="D30" s="362">
        <f t="shared" si="3"/>
        <v>0.30238555770470665</v>
      </c>
    </row>
    <row r="31" spans="1:4" ht="14.25" outlineLevel="2">
      <c r="A31" s="360" t="s">
        <v>337</v>
      </c>
      <c r="B31" s="361">
        <f>VLOOKUP(A31,'Open Int.'!$A$4:$O$196,2,FALSE)</f>
        <v>7858200</v>
      </c>
      <c r="C31" s="361">
        <f>VLOOKUP(A31,'Open Int.'!$A$4:$O$196,3,FALSE)</f>
        <v>672000</v>
      </c>
      <c r="D31" s="362">
        <f t="shared" si="3"/>
        <v>0.09351256575102279</v>
      </c>
    </row>
    <row r="32" spans="1:4" ht="14.25" outlineLevel="2">
      <c r="A32" s="360" t="s">
        <v>338</v>
      </c>
      <c r="B32" s="361">
        <f>VLOOKUP(A32,'Open Int.'!$A$4:$O$196,2,FALSE)</f>
        <v>4770900</v>
      </c>
      <c r="C32" s="361">
        <f>VLOOKUP(A32,'Open Int.'!$A$4:$O$196,3,FALSE)</f>
        <v>-39900</v>
      </c>
      <c r="D32" s="362">
        <f t="shared" si="3"/>
        <v>-0.008293838862559242</v>
      </c>
    </row>
    <row r="33" spans="1:4" ht="14.25" outlineLevel="2">
      <c r="A33" s="360" t="s">
        <v>339</v>
      </c>
      <c r="B33" s="361">
        <f>VLOOKUP(A33,'Open Int.'!$A$4:$O$196,2,FALSE)</f>
        <v>2488000</v>
      </c>
      <c r="C33" s="361">
        <f>VLOOKUP(A33,'Open Int.'!$A$4:$O$196,3,FALSE)</f>
        <v>342400</v>
      </c>
      <c r="D33" s="362">
        <f t="shared" si="3"/>
        <v>0.15958240119313946</v>
      </c>
    </row>
    <row r="34" spans="1:4" ht="14.25" outlineLevel="2">
      <c r="A34" s="360" t="s">
        <v>340</v>
      </c>
      <c r="B34" s="361">
        <f>VLOOKUP(A34,'Open Int.'!$A$4:$O$196,2,FALSE)</f>
        <v>522000</v>
      </c>
      <c r="C34" s="361">
        <f>VLOOKUP(A34,'Open Int.'!$A$4:$O$196,3,FALSE)</f>
        <v>63600</v>
      </c>
      <c r="D34" s="362">
        <f t="shared" si="3"/>
        <v>0.1387434554973822</v>
      </c>
    </row>
    <row r="35" spans="1:4" ht="14.25" outlineLevel="2">
      <c r="A35" s="360" t="s">
        <v>452</v>
      </c>
      <c r="B35" s="361">
        <f>VLOOKUP(A35,'Open Int.'!$A$4:$O$196,2,FALSE)</f>
        <v>14684250</v>
      </c>
      <c r="C35" s="361">
        <f>VLOOKUP(A35,'Open Int.'!$A$4:$O$196,3,FALSE)</f>
        <v>1286250</v>
      </c>
      <c r="D35" s="362">
        <f t="shared" si="3"/>
        <v>0.09600313479623825</v>
      </c>
    </row>
    <row r="36" spans="1:4" ht="14.25" outlineLevel="2">
      <c r="A36" s="360" t="s">
        <v>395</v>
      </c>
      <c r="B36" s="361">
        <f>VLOOKUP(A36,'Open Int.'!$A$4:$O$196,2,FALSE)</f>
        <v>2787400</v>
      </c>
      <c r="C36" s="361">
        <f>VLOOKUP(A36,'Open Int.'!$A$4:$O$196,3,FALSE)</f>
        <v>1828200</v>
      </c>
      <c r="D36" s="362">
        <f t="shared" si="3"/>
        <v>1.9059633027522935</v>
      </c>
    </row>
    <row r="37" spans="1:4" ht="14.25" outlineLevel="2">
      <c r="A37" s="360" t="s">
        <v>143</v>
      </c>
      <c r="B37" s="361">
        <f>VLOOKUP(A37,'Open Int.'!$A$4:$O$196,2,FALSE)</f>
        <v>2357050</v>
      </c>
      <c r="C37" s="361">
        <f>VLOOKUP(A37,'Open Int.'!$A$4:$O$196,3,FALSE)</f>
        <v>200600</v>
      </c>
      <c r="D37" s="362">
        <f t="shared" si="3"/>
        <v>0.09302325581395349</v>
      </c>
    </row>
    <row r="38" spans="1:4" ht="14.25" outlineLevel="2">
      <c r="A38" s="360" t="s">
        <v>341</v>
      </c>
      <c r="B38" s="361">
        <f>VLOOKUP(A38,'Open Int.'!$A$4:$O$196,2,FALSE)</f>
        <v>3412800</v>
      </c>
      <c r="C38" s="361">
        <f>VLOOKUP(A38,'Open Int.'!$A$4:$O$196,3,FALSE)</f>
        <v>234000</v>
      </c>
      <c r="D38" s="362">
        <f t="shared" si="3"/>
        <v>0.07361268403171008</v>
      </c>
    </row>
    <row r="39" spans="1:4" ht="14.25" outlineLevel="2">
      <c r="A39" s="360" t="s">
        <v>81</v>
      </c>
      <c r="B39" s="361">
        <f>VLOOKUP(A39,'Open Int.'!$A$4:$O$196,2,FALSE)</f>
        <v>6039000</v>
      </c>
      <c r="C39" s="361">
        <f>VLOOKUP(A39,'Open Int.'!$A$4:$O$196,3,FALSE)</f>
        <v>661800</v>
      </c>
      <c r="D39" s="362">
        <f t="shared" si="3"/>
        <v>0.1230752064271368</v>
      </c>
    </row>
    <row r="40" spans="1:4" ht="14.25" outlineLevel="2">
      <c r="A40" s="360" t="s">
        <v>205</v>
      </c>
      <c r="B40" s="361">
        <f>VLOOKUP(A40,'Open Int.'!$A$4:$O$196,2,FALSE)</f>
        <v>10983500</v>
      </c>
      <c r="C40" s="361">
        <f>VLOOKUP(A40,'Open Int.'!$A$4:$O$196,3,FALSE)</f>
        <v>690500</v>
      </c>
      <c r="D40" s="362">
        <f t="shared" si="3"/>
        <v>0.06708442630914213</v>
      </c>
    </row>
    <row r="41" spans="1:4" ht="14.25" outlineLevel="2">
      <c r="A41" s="360" t="s">
        <v>342</v>
      </c>
      <c r="B41" s="361">
        <f>VLOOKUP(A41,'Open Int.'!$A$4:$O$196,2,FALSE)</f>
        <v>7565800</v>
      </c>
      <c r="C41" s="361">
        <f>VLOOKUP(A41,'Open Int.'!$A$4:$O$196,3,FALSE)</f>
        <v>961400</v>
      </c>
      <c r="D41" s="362">
        <f t="shared" si="3"/>
        <v>0.14556962025316456</v>
      </c>
    </row>
    <row r="42" spans="1:4" ht="14.25" outlineLevel="2">
      <c r="A42" s="360" t="s">
        <v>343</v>
      </c>
      <c r="B42" s="361">
        <f>VLOOKUP(A42,'Open Int.'!$A$4:$O$196,2,FALSE)</f>
        <v>13677300</v>
      </c>
      <c r="C42" s="361">
        <f>VLOOKUP(A42,'Open Int.'!$A$4:$O$196,3,FALSE)</f>
        <v>1020600</v>
      </c>
      <c r="D42" s="362">
        <f t="shared" si="3"/>
        <v>0.08063713290194126</v>
      </c>
    </row>
    <row r="43" spans="1:4" ht="14.25" outlineLevel="2">
      <c r="A43" s="360" t="s">
        <v>344</v>
      </c>
      <c r="B43" s="361">
        <f>VLOOKUP(A43,'Open Int.'!$A$4:$O$196,2,FALSE)</f>
        <v>7852200</v>
      </c>
      <c r="C43" s="361">
        <f>VLOOKUP(A43,'Open Int.'!$A$4:$O$196,3,FALSE)</f>
        <v>765900</v>
      </c>
      <c r="D43" s="362">
        <f t="shared" si="3"/>
        <v>0.10808179162609542</v>
      </c>
    </row>
    <row r="44" spans="1:4" ht="15">
      <c r="A44" s="358" t="s">
        <v>245</v>
      </c>
      <c r="B44" s="358">
        <f>SUM(B45:B53)</f>
        <v>88896650</v>
      </c>
      <c r="C44" s="358">
        <f>SUM(C45:C53)</f>
        <v>2102850</v>
      </c>
      <c r="D44" s="363">
        <f t="shared" si="3"/>
        <v>0.024228113067984117</v>
      </c>
    </row>
    <row r="45" spans="1:4" ht="14.25" outlineLevel="2">
      <c r="A45" s="360" t="s">
        <v>345</v>
      </c>
      <c r="B45" s="361">
        <f>VLOOKUP(A45,'Open Int.'!$A$4:$O$196,2,FALSE)</f>
        <v>599300</v>
      </c>
      <c r="C45" s="361">
        <f>VLOOKUP(A45,'Open Int.'!$A$4:$O$196,3,FALSE)</f>
        <v>9100</v>
      </c>
      <c r="D45" s="362">
        <f aca="true" t="shared" si="4" ref="D45:D53">C45/(B45-C45)</f>
        <v>0.015418502202643172</v>
      </c>
    </row>
    <row r="46" spans="1:4" ht="14.25" outlineLevel="2">
      <c r="A46" s="360" t="s">
        <v>319</v>
      </c>
      <c r="B46" s="361">
        <f>VLOOKUP(A46,'Open Int.'!$A$4:$O$196,2,FALSE)</f>
        <v>3270850</v>
      </c>
      <c r="C46" s="361">
        <f>VLOOKUP(A46,'Open Int.'!$A$4:$O$196,3,FALSE)</f>
        <v>105050</v>
      </c>
      <c r="D46" s="362">
        <f t="shared" si="4"/>
        <v>0.033182765809589995</v>
      </c>
    </row>
    <row r="47" spans="1:4" ht="14.25" outlineLevel="2">
      <c r="A47" s="360" t="s">
        <v>346</v>
      </c>
      <c r="B47" s="361">
        <f>VLOOKUP(A47,'Open Int.'!$A$4:$O$196,2,FALSE)</f>
        <v>1970200</v>
      </c>
      <c r="C47" s="361">
        <f>VLOOKUP(A47,'Open Int.'!$A$4:$O$196,3,FALSE)</f>
        <v>121800</v>
      </c>
      <c r="D47" s="362">
        <f t="shared" si="4"/>
        <v>0.06589482795931617</v>
      </c>
    </row>
    <row r="48" spans="1:4" ht="14.25" outlineLevel="2">
      <c r="A48" s="360" t="s">
        <v>305</v>
      </c>
      <c r="B48" s="361">
        <f>VLOOKUP(A48,'Open Int.'!$A$4:$O$196,2,FALSE)</f>
        <v>15824550</v>
      </c>
      <c r="C48" s="361">
        <f>VLOOKUP(A48,'Open Int.'!$A$4:$O$196,3,FALSE)</f>
        <v>605150</v>
      </c>
      <c r="D48" s="362">
        <f t="shared" si="4"/>
        <v>0.03976175144880876</v>
      </c>
    </row>
    <row r="49" spans="1:4" ht="14.25" outlineLevel="2">
      <c r="A49" s="360" t="s">
        <v>141</v>
      </c>
      <c r="B49" s="361">
        <f>VLOOKUP(A49,'Open Int.'!$A$4:$O$196,2,FALSE)</f>
        <v>51249600</v>
      </c>
      <c r="C49" s="361">
        <f>VLOOKUP(A49,'Open Int.'!$A$4:$O$196,3,FALSE)</f>
        <v>1370400</v>
      </c>
      <c r="D49" s="362">
        <f t="shared" si="4"/>
        <v>0.02747437809748352</v>
      </c>
    </row>
    <row r="50" spans="1:4" ht="14.25" outlineLevel="2">
      <c r="A50" s="360" t="s">
        <v>348</v>
      </c>
      <c r="B50" s="361">
        <f>VLOOKUP(A50,'Open Int.'!$A$4:$O$196,2,FALSE)</f>
        <v>12200650</v>
      </c>
      <c r="C50" s="361">
        <f>VLOOKUP(A50,'Open Int.'!$A$4:$O$196,3,FALSE)</f>
        <v>-319550</v>
      </c>
      <c r="D50" s="362">
        <f t="shared" si="4"/>
        <v>-0.025522755227552277</v>
      </c>
    </row>
    <row r="51" spans="1:4" ht="14.25" outlineLevel="2">
      <c r="A51" s="360" t="s">
        <v>347</v>
      </c>
      <c r="B51" s="361">
        <f>VLOOKUP(A51,'Open Int.'!$A$4:$O$196,2,FALSE)</f>
        <v>139500</v>
      </c>
      <c r="C51" s="361">
        <f>VLOOKUP(A51,'Open Int.'!$A$4:$O$196,3,FALSE)</f>
        <v>0</v>
      </c>
      <c r="D51" s="362">
        <f t="shared" si="4"/>
        <v>0</v>
      </c>
    </row>
    <row r="52" spans="1:4" ht="14.25" outlineLevel="2">
      <c r="A52" s="360" t="s">
        <v>349</v>
      </c>
      <c r="B52" s="361">
        <f>VLOOKUP(A52,'Open Int.'!$A$4:$O$196,2,FALSE)</f>
        <v>2906250</v>
      </c>
      <c r="C52" s="361">
        <f>VLOOKUP(A52,'Open Int.'!$A$4:$O$196,3,FALSE)</f>
        <v>142500</v>
      </c>
      <c r="D52" s="362">
        <f t="shared" si="4"/>
        <v>0.051560379918588875</v>
      </c>
    </row>
    <row r="53" spans="1:4" ht="14.25" outlineLevel="2">
      <c r="A53" s="360" t="s">
        <v>350</v>
      </c>
      <c r="B53" s="361">
        <f>VLOOKUP(A53,'Open Int.'!$A$4:$O$196,2,FALSE)</f>
        <v>735750</v>
      </c>
      <c r="C53" s="361">
        <f>VLOOKUP(A53,'Open Int.'!$A$4:$O$196,3,FALSE)</f>
        <v>68400</v>
      </c>
      <c r="D53" s="362">
        <f t="shared" si="4"/>
        <v>0.10249494268374916</v>
      </c>
    </row>
    <row r="54" spans="1:4" ht="15" outlineLevel="1">
      <c r="A54" s="358" t="s">
        <v>247</v>
      </c>
      <c r="B54" s="358">
        <f>SUM(B55:B63)</f>
        <v>29418036</v>
      </c>
      <c r="C54" s="358">
        <f>SUM(C55:C63)</f>
        <v>348508</v>
      </c>
      <c r="D54" s="363">
        <f aca="true" t="shared" si="5" ref="D54:D85">C54/(B54-C54)</f>
        <v>0.011988773949133264</v>
      </c>
    </row>
    <row r="55" spans="1:4" ht="14.25" outlineLevel="1">
      <c r="A55" s="360" t="s">
        <v>134</v>
      </c>
      <c r="B55" s="361">
        <f>VLOOKUP(A55,'Open Int.'!$A$4:$O$196,2,FALSE)</f>
        <v>1833000</v>
      </c>
      <c r="C55" s="361">
        <f>VLOOKUP(A55,'Open Int.'!$A$4:$O$196,3,FALSE)</f>
        <v>23000</v>
      </c>
      <c r="D55" s="362">
        <f t="shared" si="5"/>
        <v>0.01270718232044199</v>
      </c>
    </row>
    <row r="56" spans="1:4" ht="14.25" outlineLevel="1">
      <c r="A56" s="360" t="s">
        <v>279</v>
      </c>
      <c r="B56" s="361">
        <f>VLOOKUP(A56,'Open Int.'!$A$4:$O$196,2,FALSE)</f>
        <v>1009800</v>
      </c>
      <c r="C56" s="361">
        <f>VLOOKUP(A56,'Open Int.'!$A$4:$O$196,3,FALSE)</f>
        <v>18600</v>
      </c>
      <c r="D56" s="362">
        <f t="shared" si="5"/>
        <v>0.018765133171912834</v>
      </c>
    </row>
    <row r="57" spans="1:4" ht="14.25" outlineLevel="1">
      <c r="A57" s="360" t="s">
        <v>444</v>
      </c>
      <c r="B57" s="361">
        <f>VLOOKUP(A57,'Open Int.'!$A$4:$O$196,2,FALSE)</f>
        <v>781400</v>
      </c>
      <c r="C57" s="361">
        <f>VLOOKUP(A57,'Open Int.'!$A$4:$O$196,3,FALSE)</f>
        <v>14200</v>
      </c>
      <c r="D57" s="362">
        <f t="shared" si="5"/>
        <v>0.01850886339937435</v>
      </c>
    </row>
    <row r="58" spans="1:4" ht="14.25" outlineLevel="1">
      <c r="A58" s="360" t="s">
        <v>405</v>
      </c>
      <c r="B58" s="361">
        <f>VLOOKUP(A58,'Open Int.'!$A$4:$O$196,2,FALSE)</f>
        <v>1571200</v>
      </c>
      <c r="C58" s="361">
        <f>VLOOKUP(A58,'Open Int.'!$A$4:$O$196,3,FALSE)</f>
        <v>-5600</v>
      </c>
      <c r="D58" s="362">
        <f t="shared" si="5"/>
        <v>-0.0035514967021816335</v>
      </c>
    </row>
    <row r="59" spans="1:4" ht="14.25">
      <c r="A59" s="360" t="s">
        <v>210</v>
      </c>
      <c r="B59" s="361">
        <f>VLOOKUP(A59,'Open Int.'!$A$4:$O$196,2,FALSE)</f>
        <v>2948200</v>
      </c>
      <c r="C59" s="361">
        <f>VLOOKUP(A59,'Open Int.'!$A$4:$O$196,3,FALSE)</f>
        <v>69400</v>
      </c>
      <c r="D59" s="362">
        <f t="shared" si="5"/>
        <v>0.024107266916770877</v>
      </c>
    </row>
    <row r="60" spans="1:4" ht="14.25" outlineLevel="1">
      <c r="A60" s="360" t="s">
        <v>445</v>
      </c>
      <c r="B60" s="361">
        <f>VLOOKUP(A60,'Open Int.'!$A$4:$O$196,2,FALSE)</f>
        <v>756000</v>
      </c>
      <c r="C60" s="361">
        <f>VLOOKUP(A60,'Open Int.'!$A$4:$O$196,3,FALSE)</f>
        <v>-4000</v>
      </c>
      <c r="D60" s="362">
        <f t="shared" si="5"/>
        <v>-0.005263157894736842</v>
      </c>
    </row>
    <row r="61" spans="1:4" ht="14.25">
      <c r="A61" s="360" t="s">
        <v>323</v>
      </c>
      <c r="B61" s="361">
        <f>VLOOKUP(A61,'Open Int.'!$A$4:$O$196,2,FALSE)</f>
        <v>9550200</v>
      </c>
      <c r="C61" s="361">
        <f>VLOOKUP(A61,'Open Int.'!$A$4:$O$196,3,FALSE)</f>
        <v>-247500</v>
      </c>
      <c r="D61" s="362">
        <f t="shared" si="5"/>
        <v>-0.02526103065005052</v>
      </c>
    </row>
    <row r="62" spans="1:4" ht="14.25">
      <c r="A62" s="360" t="s">
        <v>351</v>
      </c>
      <c r="B62" s="361">
        <f>VLOOKUP(A62,'Open Int.'!$A$4:$O$196,2,FALSE)</f>
        <v>9822000</v>
      </c>
      <c r="C62" s="361">
        <f>VLOOKUP(A62,'Open Int.'!$A$4:$O$196,3,FALSE)</f>
        <v>327000</v>
      </c>
      <c r="D62" s="362">
        <f t="shared" si="5"/>
        <v>0.0344391785150079</v>
      </c>
    </row>
    <row r="63" spans="1:4" ht="14.25" outlineLevel="1">
      <c r="A63" s="360" t="s">
        <v>248</v>
      </c>
      <c r="B63" s="361">
        <f>VLOOKUP(A63,'Open Int.'!$A$4:$O$196,2,FALSE)</f>
        <v>1146236</v>
      </c>
      <c r="C63" s="361">
        <f>VLOOKUP(A63,'Open Int.'!$A$4:$O$196,3,FALSE)</f>
        <v>153408</v>
      </c>
      <c r="D63" s="362">
        <f t="shared" si="5"/>
        <v>0.15451619011550843</v>
      </c>
    </row>
    <row r="64" spans="1:4" ht="15" outlineLevel="1">
      <c r="A64" s="358" t="s">
        <v>249</v>
      </c>
      <c r="B64" s="358">
        <f>SUM(B65:B72)</f>
        <v>36054257</v>
      </c>
      <c r="C64" s="358">
        <f>SUM(C65:C72)</f>
        <v>713736</v>
      </c>
      <c r="D64" s="363">
        <f t="shared" si="5"/>
        <v>0.020195967116613815</v>
      </c>
    </row>
    <row r="65" spans="1:4" ht="14.25">
      <c r="A65" s="360" t="s">
        <v>0</v>
      </c>
      <c r="B65" s="361">
        <f>VLOOKUP(A65,'Open Int.'!$A$4:$O$196,2,FALSE)</f>
        <v>3175875</v>
      </c>
      <c r="C65" s="361">
        <f>VLOOKUP(A65,'Open Int.'!$A$4:$O$196,3,FALSE)</f>
        <v>66750</v>
      </c>
      <c r="D65" s="362">
        <f t="shared" si="5"/>
        <v>0.021469062839223254</v>
      </c>
    </row>
    <row r="66" spans="1:4" ht="14.25">
      <c r="A66" s="360" t="s">
        <v>448</v>
      </c>
      <c r="B66" s="361">
        <f>VLOOKUP(A66,'Open Int.'!$A$4:$O$196,2,FALSE)</f>
        <v>2049350</v>
      </c>
      <c r="C66" s="361">
        <f>VLOOKUP(A66,'Open Int.'!$A$4:$O$196,3,FALSE)</f>
        <v>225250</v>
      </c>
      <c r="D66" s="362">
        <f t="shared" si="5"/>
        <v>0.12348555452003727</v>
      </c>
    </row>
    <row r="67" spans="1:4" ht="14.25">
      <c r="A67" s="360" t="s">
        <v>222</v>
      </c>
      <c r="B67" s="361">
        <f>VLOOKUP(A67,'Open Int.'!$A$4:$O$196,2,FALSE)</f>
        <v>848584</v>
      </c>
      <c r="C67" s="361">
        <f>VLOOKUP(A67,'Open Int.'!$A$4:$O$196,3,FALSE)</f>
        <v>29568</v>
      </c>
      <c r="D67" s="362">
        <f t="shared" si="5"/>
        <v>0.036101858815944986</v>
      </c>
    </row>
    <row r="68" spans="1:4" ht="14.25">
      <c r="A68" s="360" t="s">
        <v>352</v>
      </c>
      <c r="B68" s="361">
        <f>VLOOKUP(A68,'Open Int.'!$A$4:$O$196,2,FALSE)</f>
        <v>17792998</v>
      </c>
      <c r="C68" s="361">
        <f>VLOOKUP(A68,'Open Int.'!$A$4:$O$196,3,FALSE)</f>
        <v>699018</v>
      </c>
      <c r="D68" s="362">
        <f t="shared" si="5"/>
        <v>0.04089264173703257</v>
      </c>
    </row>
    <row r="69" spans="1:4" ht="14.25" outlineLevel="1">
      <c r="A69" s="360" t="s">
        <v>353</v>
      </c>
      <c r="B69" s="361">
        <f>VLOOKUP(A69,'Open Int.'!$A$4:$O$196,2,FALSE)</f>
        <v>9095850</v>
      </c>
      <c r="C69" s="361">
        <f>VLOOKUP(A69,'Open Int.'!$A$4:$O$196,3,FALSE)</f>
        <v>-616250</v>
      </c>
      <c r="D69" s="362">
        <f t="shared" si="5"/>
        <v>-0.06345177664974619</v>
      </c>
    </row>
    <row r="70" spans="1:4" ht="14.25" outlineLevel="1">
      <c r="A70" s="360" t="s">
        <v>317</v>
      </c>
      <c r="B70" s="361">
        <f>VLOOKUP(A70,'Open Int.'!$A$4:$O$196,2,FALSE)</f>
        <v>2143800</v>
      </c>
      <c r="C70" s="361">
        <f>VLOOKUP(A70,'Open Int.'!$A$4:$O$196,3,FALSE)</f>
        <v>352200</v>
      </c>
      <c r="D70" s="362">
        <f t="shared" si="5"/>
        <v>0.19658405894172806</v>
      </c>
    </row>
    <row r="71" spans="1:4" ht="14.25">
      <c r="A71" s="360" t="s">
        <v>449</v>
      </c>
      <c r="B71" s="361">
        <f>VLOOKUP(A71,'Open Int.'!$A$4:$O$196,2,FALSE)</f>
        <v>41400</v>
      </c>
      <c r="C71" s="361">
        <f>VLOOKUP(A71,'Open Int.'!$A$4:$O$196,3,FALSE)</f>
        <v>12600</v>
      </c>
      <c r="D71" s="362">
        <f t="shared" si="5"/>
        <v>0.4375</v>
      </c>
    </row>
    <row r="72" spans="1:4" ht="14.25" outlineLevel="1">
      <c r="A72" s="360" t="s">
        <v>327</v>
      </c>
      <c r="B72" s="361">
        <f>VLOOKUP(A72,'Open Int.'!$A$4:$O$196,2,FALSE)</f>
        <v>906400</v>
      </c>
      <c r="C72" s="361">
        <f>VLOOKUP(A72,'Open Int.'!$A$4:$O$196,3,FALSE)</f>
        <v>-55400</v>
      </c>
      <c r="D72" s="362">
        <f t="shared" si="5"/>
        <v>-0.057600332709503016</v>
      </c>
    </row>
    <row r="73" spans="1:4" ht="15" outlineLevel="1">
      <c r="A73" s="358" t="s">
        <v>267</v>
      </c>
      <c r="B73" s="358">
        <f>SUM(B74:B80)</f>
        <v>79379350</v>
      </c>
      <c r="C73" s="358">
        <f>SUM(C74:C80)</f>
        <v>-4436000</v>
      </c>
      <c r="D73" s="363">
        <f t="shared" si="5"/>
        <v>-0.05292586620469878</v>
      </c>
    </row>
    <row r="74" spans="1:4" ht="14.25">
      <c r="A74" s="360" t="s">
        <v>446</v>
      </c>
      <c r="B74" s="361">
        <f>VLOOKUP(A74,'Open Int.'!$A$4:$O$196,2,FALSE)</f>
        <v>20626650</v>
      </c>
      <c r="C74" s="361">
        <f>VLOOKUP(A74,'Open Int.'!$A$4:$O$196,3,FALSE)</f>
        <v>455400</v>
      </c>
      <c r="D74" s="362">
        <f t="shared" si="5"/>
        <v>0.022576687116564416</v>
      </c>
    </row>
    <row r="75" spans="1:4" ht="14.25">
      <c r="A75" s="360" t="s">
        <v>382</v>
      </c>
      <c r="B75" s="361">
        <f>VLOOKUP(A75,'Open Int.'!$A$4:$O$196,2,FALSE)</f>
        <v>6775800</v>
      </c>
      <c r="C75" s="361">
        <f>VLOOKUP(A75,'Open Int.'!$A$4:$O$196,3,FALSE)</f>
        <v>-814200</v>
      </c>
      <c r="D75" s="362">
        <f t="shared" si="5"/>
        <v>-0.10727272727272727</v>
      </c>
    </row>
    <row r="76" spans="1:4" ht="14.25">
      <c r="A76" s="360" t="s">
        <v>166</v>
      </c>
      <c r="B76" s="361">
        <f>VLOOKUP(A76,'Open Int.'!$A$4:$O$196,2,FALSE)</f>
        <v>4044450</v>
      </c>
      <c r="C76" s="361">
        <f>VLOOKUP(A76,'Open Int.'!$A$4:$O$196,3,FALSE)</f>
        <v>-206500</v>
      </c>
      <c r="D76" s="362">
        <f t="shared" si="5"/>
        <v>-0.048577376821651634</v>
      </c>
    </row>
    <row r="77" spans="1:4" ht="14.25">
      <c r="A77" s="360" t="s">
        <v>316</v>
      </c>
      <c r="B77" s="361">
        <f>VLOOKUP(A77,'Open Int.'!$A$4:$O$196,2,FALSE)</f>
        <v>3620400</v>
      </c>
      <c r="C77" s="361">
        <f>VLOOKUP(A77,'Open Int.'!$A$4:$O$196,3,FALSE)</f>
        <v>98000</v>
      </c>
      <c r="D77" s="362">
        <f t="shared" si="5"/>
        <v>0.02782193958664547</v>
      </c>
    </row>
    <row r="78" spans="1:4" ht="14.25" outlineLevel="1">
      <c r="A78" s="360" t="s">
        <v>383</v>
      </c>
      <c r="B78" s="361">
        <f>VLOOKUP(A78,'Open Int.'!$A$4:$O$196,2,FALSE)</f>
        <v>40138000</v>
      </c>
      <c r="C78" s="361">
        <f>VLOOKUP(A78,'Open Int.'!$A$4:$O$196,3,FALSE)</f>
        <v>-4116000</v>
      </c>
      <c r="D78" s="362">
        <f t="shared" si="5"/>
        <v>-0.09300854160075925</v>
      </c>
    </row>
    <row r="79" spans="1:4" ht="14.25" outlineLevel="1">
      <c r="A79" s="360" t="s">
        <v>384</v>
      </c>
      <c r="B79" s="361">
        <f>VLOOKUP(A79,'Open Int.'!$A$4:$O$196,2,FALSE)</f>
        <v>3724650</v>
      </c>
      <c r="C79" s="361">
        <f>VLOOKUP(A79,'Open Int.'!$A$4:$O$196,3,FALSE)</f>
        <v>67500</v>
      </c>
      <c r="D79" s="362">
        <f t="shared" si="5"/>
        <v>0.01845699520118125</v>
      </c>
    </row>
    <row r="80" spans="1:4" ht="14.25" outlineLevel="1">
      <c r="A80" s="360" t="s">
        <v>447</v>
      </c>
      <c r="B80" s="361">
        <f>VLOOKUP(A80,'Open Int.'!$A$4:$O$196,2,FALSE)</f>
        <v>449400</v>
      </c>
      <c r="C80" s="361">
        <f>VLOOKUP(A80,'Open Int.'!$A$4:$O$196,3,FALSE)</f>
        <v>79800</v>
      </c>
      <c r="D80" s="362">
        <f t="shared" si="5"/>
        <v>0.2159090909090909</v>
      </c>
    </row>
    <row r="81" spans="1:4" ht="15" outlineLevel="1">
      <c r="A81" s="358" t="s">
        <v>250</v>
      </c>
      <c r="B81" s="358">
        <f>SUM(B82:B87)</f>
        <v>52212750</v>
      </c>
      <c r="C81" s="358">
        <f>SUM(C82:C87)</f>
        <v>1293392</v>
      </c>
      <c r="D81" s="363">
        <f t="shared" si="5"/>
        <v>0.025400791581072172</v>
      </c>
    </row>
    <row r="82" spans="1:4" ht="14.25">
      <c r="A82" s="360" t="s">
        <v>251</v>
      </c>
      <c r="B82" s="361">
        <f>VLOOKUP(A82,'Open Int.'!$A$4:$O$196,2,FALSE)</f>
        <v>2061150</v>
      </c>
      <c r="C82" s="361">
        <f>VLOOKUP(A82,'Open Int.'!$A$4:$O$196,3,FALSE)</f>
        <v>-13650</v>
      </c>
      <c r="D82" s="362">
        <f t="shared" si="5"/>
        <v>-0.006578947368421052</v>
      </c>
    </row>
    <row r="83" spans="1:4" ht="14.25" outlineLevel="1">
      <c r="A83" s="360" t="s">
        <v>139</v>
      </c>
      <c r="B83" s="361">
        <f>VLOOKUP(A83,'Open Int.'!$A$4:$O$196,2,FALSE)</f>
        <v>6939000</v>
      </c>
      <c r="C83" s="361">
        <f>VLOOKUP(A83,'Open Int.'!$A$4:$O$196,3,FALSE)</f>
        <v>210600</v>
      </c>
      <c r="D83" s="362">
        <f t="shared" si="5"/>
        <v>0.03130016051364366</v>
      </c>
    </row>
    <row r="84" spans="1:4" ht="14.25" outlineLevel="1">
      <c r="A84" s="360" t="s">
        <v>354</v>
      </c>
      <c r="B84" s="361">
        <f>VLOOKUP(A84,'Open Int.'!$A$4:$O$196,2,FALSE)</f>
        <v>12904000</v>
      </c>
      <c r="C84" s="361">
        <f>VLOOKUP(A84,'Open Int.'!$A$4:$O$196,3,FALSE)</f>
        <v>353000</v>
      </c>
      <c r="D84" s="362">
        <f t="shared" si="5"/>
        <v>0.02812524898414469</v>
      </c>
    </row>
    <row r="85" spans="1:4" ht="14.25" outlineLevel="1">
      <c r="A85" s="360" t="s">
        <v>6</v>
      </c>
      <c r="B85" s="361">
        <f>VLOOKUP(A85,'Open Int.'!$A$4:$O$196,2,FALSE)</f>
        <v>26246250</v>
      </c>
      <c r="C85" s="361">
        <f>VLOOKUP(A85,'Open Int.'!$A$4:$O$196,3,FALSE)</f>
        <v>643500</v>
      </c>
      <c r="D85" s="362">
        <f t="shared" si="5"/>
        <v>0.025134018806573514</v>
      </c>
    </row>
    <row r="86" spans="1:4" ht="14.25" outlineLevel="1">
      <c r="A86" s="360" t="s">
        <v>355</v>
      </c>
      <c r="B86" s="361">
        <f>VLOOKUP(A86,'Open Int.'!$A$4:$O$196,2,FALSE)</f>
        <v>2404050</v>
      </c>
      <c r="C86" s="361">
        <f>VLOOKUP(A86,'Open Int.'!$A$4:$O$196,3,FALSE)</f>
        <v>83050</v>
      </c>
      <c r="D86" s="362">
        <f aca="true" t="shared" si="6" ref="D86:D116">C86/(B86-C86)</f>
        <v>0.035781990521327016</v>
      </c>
    </row>
    <row r="87" spans="1:4" ht="14.25" outlineLevel="1">
      <c r="A87" s="360" t="s">
        <v>252</v>
      </c>
      <c r="B87" s="361">
        <f>VLOOKUP(A87,'Open Int.'!$A$4:$O$196,2,FALSE)</f>
        <v>1658300</v>
      </c>
      <c r="C87" s="361">
        <f>VLOOKUP(A87,'Open Int.'!$A$4:$O$196,3,FALSE)</f>
        <v>16892</v>
      </c>
      <c r="D87" s="362">
        <f t="shared" si="6"/>
        <v>0.010291164658634538</v>
      </c>
    </row>
    <row r="88" spans="1:4" ht="15" outlineLevel="1">
      <c r="A88" s="358" t="s">
        <v>253</v>
      </c>
      <c r="B88" s="358">
        <f>SUM(B89:B102)</f>
        <v>64089350</v>
      </c>
      <c r="C88" s="358">
        <f>SUM(C89:C102)</f>
        <v>3173050</v>
      </c>
      <c r="D88" s="363">
        <f t="shared" si="6"/>
        <v>0.05208868562273152</v>
      </c>
    </row>
    <row r="89" spans="1:4" ht="14.25" outlineLevel="1">
      <c r="A89" s="360" t="s">
        <v>453</v>
      </c>
      <c r="B89" s="361">
        <f>VLOOKUP(A89,'Open Int.'!$A$4:$O$196,2,FALSE)</f>
        <v>634950</v>
      </c>
      <c r="C89" s="361">
        <f>VLOOKUP(A89,'Open Int.'!$A$4:$O$196,3,FALSE)</f>
        <v>900</v>
      </c>
      <c r="D89" s="362">
        <f t="shared" si="6"/>
        <v>0.0014194464158978</v>
      </c>
    </row>
    <row r="90" spans="1:4" ht="14.25" outlineLevel="1">
      <c r="A90" s="360" t="s">
        <v>454</v>
      </c>
      <c r="B90" s="361">
        <f>VLOOKUP(A90,'Open Int.'!$A$4:$O$196,2,FALSE)</f>
        <v>982200</v>
      </c>
      <c r="C90" s="361">
        <f>VLOOKUP(A90,'Open Int.'!$A$4:$O$196,3,FALSE)</f>
        <v>1500</v>
      </c>
      <c r="D90" s="362">
        <f t="shared" si="6"/>
        <v>0.0015295197308045274</v>
      </c>
    </row>
    <row r="91" spans="1:4" ht="14.25">
      <c r="A91" s="360" t="s">
        <v>356</v>
      </c>
      <c r="B91" s="361">
        <f>VLOOKUP(A91,'Open Int.'!$A$4:$O$196,2,FALSE)</f>
        <v>3984500</v>
      </c>
      <c r="C91" s="361">
        <f>VLOOKUP(A91,'Open Int.'!$A$4:$O$196,3,FALSE)</f>
        <v>238550</v>
      </c>
      <c r="D91" s="362">
        <f t="shared" si="6"/>
        <v>0.06368211001214645</v>
      </c>
    </row>
    <row r="92" spans="1:4" ht="14.25">
      <c r="A92" s="360" t="s">
        <v>431</v>
      </c>
      <c r="B92" s="361">
        <f>VLOOKUP(A92,'Open Int.'!$A$4:$O$196,2,FALSE)</f>
        <v>470250</v>
      </c>
      <c r="C92" s="361">
        <f>VLOOKUP(A92,'Open Int.'!$A$4:$O$196,3,FALSE)</f>
        <v>6000</v>
      </c>
      <c r="D92" s="362">
        <f t="shared" si="6"/>
        <v>0.012924071082390954</v>
      </c>
    </row>
    <row r="93" spans="1:4" ht="14.25" outlineLevel="1">
      <c r="A93" s="360" t="s">
        <v>357</v>
      </c>
      <c r="B93" s="361">
        <f>VLOOKUP(A93,'Open Int.'!$A$4:$O$196,2,FALSE)</f>
        <v>5577900</v>
      </c>
      <c r="C93" s="361">
        <f>VLOOKUP(A93,'Open Int.'!$A$4:$O$196,3,FALSE)</f>
        <v>-159900</v>
      </c>
      <c r="D93" s="362">
        <f t="shared" si="6"/>
        <v>-0.02786782390463244</v>
      </c>
    </row>
    <row r="94" spans="1:4" ht="14.25" outlineLevel="1">
      <c r="A94" s="360" t="s">
        <v>455</v>
      </c>
      <c r="B94" s="361">
        <f>VLOOKUP(A94,'Open Int.'!$A$4:$O$196,2,FALSE)</f>
        <v>3287350</v>
      </c>
      <c r="C94" s="361">
        <f>VLOOKUP(A94,'Open Int.'!$A$4:$O$196,3,FALSE)</f>
        <v>226600</v>
      </c>
      <c r="D94" s="362">
        <f t="shared" si="6"/>
        <v>0.07403414195867027</v>
      </c>
    </row>
    <row r="95" spans="1:4" ht="14.25" outlineLevel="1">
      <c r="A95" s="360" t="s">
        <v>278</v>
      </c>
      <c r="B95" s="361">
        <f>VLOOKUP(A95,'Open Int.'!$A$4:$O$196,2,FALSE)</f>
        <v>6503200</v>
      </c>
      <c r="C95" s="361">
        <f>VLOOKUP(A95,'Open Int.'!$A$4:$O$196,3,FALSE)</f>
        <v>664000</v>
      </c>
      <c r="D95" s="362">
        <f t="shared" si="6"/>
        <v>0.11371420742567474</v>
      </c>
    </row>
    <row r="96" spans="1:4" ht="14.25" outlineLevel="1">
      <c r="A96" s="360" t="s">
        <v>254</v>
      </c>
      <c r="B96" s="361">
        <f>VLOOKUP(A96,'Open Int.'!$A$4:$O$196,2,FALSE)</f>
        <v>6208800</v>
      </c>
      <c r="C96" s="361">
        <f>VLOOKUP(A96,'Open Int.'!$A$4:$O$196,3,FALSE)</f>
        <v>124800</v>
      </c>
      <c r="D96" s="362">
        <f t="shared" si="6"/>
        <v>0.020512820512820513</v>
      </c>
    </row>
    <row r="97" spans="1:4" ht="14.25" outlineLevel="1">
      <c r="A97" s="360" t="s">
        <v>255</v>
      </c>
      <c r="B97" s="361">
        <f>VLOOKUP(A97,'Open Int.'!$A$4:$O$196,2,FALSE)</f>
        <v>7250600</v>
      </c>
      <c r="C97" s="361">
        <f>VLOOKUP(A97,'Open Int.'!$A$4:$O$196,3,FALSE)</f>
        <v>28000</v>
      </c>
      <c r="D97" s="362">
        <f t="shared" si="6"/>
        <v>0.0038767202946307423</v>
      </c>
    </row>
    <row r="98" spans="1:4" ht="14.25" outlineLevel="1">
      <c r="A98" s="360" t="s">
        <v>456</v>
      </c>
      <c r="B98" s="361">
        <f>VLOOKUP(A98,'Open Int.'!$A$4:$O$196,2,FALSE)</f>
        <v>1497150</v>
      </c>
      <c r="C98" s="361">
        <f>VLOOKUP(A98,'Open Int.'!$A$4:$O$196,3,FALSE)</f>
        <v>-8100</v>
      </c>
      <c r="D98" s="362">
        <f t="shared" si="6"/>
        <v>-0.0053811659192825115</v>
      </c>
    </row>
    <row r="99" spans="1:4" ht="14.25" outlineLevel="1">
      <c r="A99" s="360" t="s">
        <v>358</v>
      </c>
      <c r="B99" s="361">
        <f>VLOOKUP(A99,'Open Int.'!$A$4:$O$196,2,FALSE)</f>
        <v>10957200</v>
      </c>
      <c r="C99" s="361">
        <f>VLOOKUP(A99,'Open Int.'!$A$4:$O$196,3,FALSE)</f>
        <v>1153800</v>
      </c>
      <c r="D99" s="362">
        <f t="shared" si="6"/>
        <v>0.11769386131342187</v>
      </c>
    </row>
    <row r="100" spans="1:4" ht="14.25" outlineLevel="1">
      <c r="A100" s="360" t="s">
        <v>457</v>
      </c>
      <c r="B100" s="361">
        <f>VLOOKUP(A100,'Open Int.'!$A$4:$O$196,2,FALSE)</f>
        <v>3214050</v>
      </c>
      <c r="C100" s="361">
        <f>VLOOKUP(A100,'Open Int.'!$A$4:$O$196,3,FALSE)</f>
        <v>35700</v>
      </c>
      <c r="D100" s="362">
        <f t="shared" si="6"/>
        <v>0.011232243145028081</v>
      </c>
    </row>
    <row r="101" spans="1:4" ht="14.25" outlineLevel="1">
      <c r="A101" s="360" t="s">
        <v>118</v>
      </c>
      <c r="B101" s="361">
        <f>VLOOKUP(A101,'Open Int.'!$A$4:$O$196,2,FALSE)</f>
        <v>5285000</v>
      </c>
      <c r="C101" s="361">
        <f>VLOOKUP(A101,'Open Int.'!$A$4:$O$196,3,FALSE)</f>
        <v>383000</v>
      </c>
      <c r="D101" s="362">
        <f t="shared" si="6"/>
        <v>0.07813137494900041</v>
      </c>
    </row>
    <row r="102" spans="1:4" ht="14.25" outlineLevel="1">
      <c r="A102" s="360" t="s">
        <v>256</v>
      </c>
      <c r="B102" s="361">
        <f>VLOOKUP(A102,'Open Int.'!$A$4:$O$196,2,FALSE)</f>
        <v>8236200</v>
      </c>
      <c r="C102" s="361">
        <f>VLOOKUP(A102,'Open Int.'!$A$4:$O$196,3,FALSE)</f>
        <v>478200</v>
      </c>
      <c r="D102" s="362">
        <f t="shared" si="6"/>
        <v>0.06163959783449342</v>
      </c>
    </row>
    <row r="103" spans="1:4" ht="15">
      <c r="A103" s="358" t="s">
        <v>273</v>
      </c>
      <c r="B103" s="358">
        <f>SUM(B104:B115)</f>
        <v>55139700</v>
      </c>
      <c r="C103" s="358">
        <f>SUM(C104:C115)</f>
        <v>1865550</v>
      </c>
      <c r="D103" s="363">
        <f t="shared" si="6"/>
        <v>0.03501792144970872</v>
      </c>
    </row>
    <row r="104" spans="1:4" ht="14.25">
      <c r="A104" s="360" t="s">
        <v>439</v>
      </c>
      <c r="B104" s="361">
        <f>VLOOKUP(A104,'Open Int.'!$A$4:$O$196,2,FALSE)</f>
        <v>1907100</v>
      </c>
      <c r="C104" s="361">
        <f>VLOOKUP(A104,'Open Int.'!$A$4:$O$196,3,FALSE)</f>
        <v>-1950</v>
      </c>
      <c r="D104" s="362">
        <f t="shared" si="6"/>
        <v>-0.0010214504596527069</v>
      </c>
    </row>
    <row r="105" spans="1:4" ht="14.25">
      <c r="A105" s="360" t="s">
        <v>491</v>
      </c>
      <c r="B105" s="361">
        <f>VLOOKUP(A105,'Open Int.'!$A$4:$O$196,2,FALSE)</f>
        <v>14296400</v>
      </c>
      <c r="C105" s="361">
        <f>VLOOKUP(A105,'Open Int.'!$A$4:$O$196,3,FALSE)</f>
        <v>535600</v>
      </c>
      <c r="D105" s="362">
        <f>C105/(B105-C105)</f>
        <v>0.038922155688622756</v>
      </c>
    </row>
    <row r="106" spans="1:4" ht="14.25">
      <c r="A106" s="360" t="s">
        <v>440</v>
      </c>
      <c r="B106" s="361">
        <f>VLOOKUP(A106,'Open Int.'!$A$4:$O$196,2,FALSE)</f>
        <v>1358350</v>
      </c>
      <c r="C106" s="361">
        <f>VLOOKUP(A106,'Open Int.'!$A$4:$O$196,3,FALSE)</f>
        <v>19950</v>
      </c>
      <c r="D106" s="362">
        <f t="shared" si="6"/>
        <v>0.014905857740585775</v>
      </c>
    </row>
    <row r="107" spans="1:4" ht="14.25">
      <c r="A107" s="360" t="s">
        <v>390</v>
      </c>
      <c r="B107" s="361">
        <f>VLOOKUP(A107,'Open Int.'!$A$4:$O$196,2,FALSE)</f>
        <v>8629000</v>
      </c>
      <c r="C107" s="361">
        <f>VLOOKUP(A107,'Open Int.'!$A$4:$O$196,3,FALSE)</f>
        <v>804000</v>
      </c>
      <c r="D107" s="362">
        <f t="shared" si="6"/>
        <v>0.10274760383386582</v>
      </c>
    </row>
    <row r="108" spans="1:4" ht="14.25">
      <c r="A108" s="360" t="s">
        <v>290</v>
      </c>
      <c r="B108" s="361">
        <f>VLOOKUP(A108,'Open Int.'!$A$4:$O$196,2,FALSE)</f>
        <v>3561600</v>
      </c>
      <c r="C108" s="361">
        <f>VLOOKUP(A108,'Open Int.'!$A$4:$O$196,3,FALSE)</f>
        <v>43400</v>
      </c>
      <c r="D108" s="362">
        <f t="shared" si="6"/>
        <v>0.012335853561480302</v>
      </c>
    </row>
    <row r="109" spans="1:4" ht="14.25">
      <c r="A109" s="360" t="s">
        <v>389</v>
      </c>
      <c r="B109" s="361">
        <f>VLOOKUP(A109,'Open Int.'!$A$4:$O$196,2,FALSE)</f>
        <v>5954500</v>
      </c>
      <c r="C109" s="361">
        <f>VLOOKUP(A109,'Open Int.'!$A$4:$O$196,3,FALSE)</f>
        <v>157500</v>
      </c>
      <c r="D109" s="362">
        <f t="shared" si="6"/>
        <v>0.027169225461445574</v>
      </c>
    </row>
    <row r="110" spans="1:4" ht="14.25">
      <c r="A110" s="360" t="s">
        <v>272</v>
      </c>
      <c r="B110" s="361">
        <f>VLOOKUP(A110,'Open Int.'!$A$4:$O$196,2,FALSE)</f>
        <v>3781650</v>
      </c>
      <c r="C110" s="361">
        <f>VLOOKUP(A110,'Open Int.'!$A$4:$O$196,3,FALSE)</f>
        <v>99450</v>
      </c>
      <c r="D110" s="362">
        <f t="shared" si="6"/>
        <v>0.027008310249307478</v>
      </c>
    </row>
    <row r="111" spans="1:4" ht="14.25">
      <c r="A111" s="360" t="s">
        <v>322</v>
      </c>
      <c r="B111" s="361">
        <f>VLOOKUP(A111,'Open Int.'!$A$4:$O$196,2,FALSE)</f>
        <v>3677000</v>
      </c>
      <c r="C111" s="361">
        <f>VLOOKUP(A111,'Open Int.'!$A$4:$O$196,3,FALSE)</f>
        <v>130000</v>
      </c>
      <c r="D111" s="362">
        <f t="shared" si="6"/>
        <v>0.036650690724555963</v>
      </c>
    </row>
    <row r="112" spans="1:4" ht="14.25">
      <c r="A112" s="360" t="s">
        <v>274</v>
      </c>
      <c r="B112" s="361">
        <f>VLOOKUP(A112,'Open Int.'!$A$4:$O$196,2,FALSE)</f>
        <v>6109600</v>
      </c>
      <c r="C112" s="361">
        <f>VLOOKUP(A112,'Open Int.'!$A$4:$O$196,3,FALSE)</f>
        <v>-17500</v>
      </c>
      <c r="D112" s="362">
        <f t="shared" si="6"/>
        <v>-0.0028561636010510684</v>
      </c>
    </row>
    <row r="113" spans="1:4" ht="14.25">
      <c r="A113" s="360" t="s">
        <v>441</v>
      </c>
      <c r="B113" s="361">
        <f>VLOOKUP(A113,'Open Int.'!$A$4:$O$196,2,FALSE)</f>
        <v>1098900</v>
      </c>
      <c r="C113" s="361">
        <f>VLOOKUP(A113,'Open Int.'!$A$4:$O$196,3,FALSE)</f>
        <v>-1650</v>
      </c>
      <c r="D113" s="362">
        <f t="shared" si="6"/>
        <v>-0.0014992503748125937</v>
      </c>
    </row>
    <row r="114" spans="1:4" ht="14.25">
      <c r="A114" s="360" t="s">
        <v>276</v>
      </c>
      <c r="B114" s="361">
        <f>VLOOKUP(A114,'Open Int.'!$A$4:$O$196,2,FALSE)</f>
        <v>698950</v>
      </c>
      <c r="C114" s="361">
        <f>VLOOKUP(A114,'Open Int.'!$A$4:$O$196,3,FALSE)</f>
        <v>0</v>
      </c>
      <c r="D114" s="362">
        <f t="shared" si="6"/>
        <v>0</v>
      </c>
    </row>
    <row r="115" spans="1:4" ht="14.25">
      <c r="A115" s="360" t="s">
        <v>442</v>
      </c>
      <c r="B115" s="361">
        <f>VLOOKUP(A115,'Open Int.'!$A$4:$O$196,2,FALSE)</f>
        <v>4066650</v>
      </c>
      <c r="C115" s="361">
        <f>VLOOKUP(A115,'Open Int.'!$A$4:$O$196,3,FALSE)</f>
        <v>96750</v>
      </c>
      <c r="D115" s="362">
        <f t="shared" si="6"/>
        <v>0.024370890954432102</v>
      </c>
    </row>
    <row r="116" spans="1:4" ht="15" outlineLevel="1">
      <c r="A116" s="358" t="s">
        <v>263</v>
      </c>
      <c r="B116" s="358">
        <f>SUM(B118:B120)</f>
        <v>9726300</v>
      </c>
      <c r="C116" s="358">
        <f>SUM(C118:C120)</f>
        <v>388950</v>
      </c>
      <c r="D116" s="363">
        <f t="shared" si="6"/>
        <v>0.041655287635142736</v>
      </c>
    </row>
    <row r="117" spans="1:4" ht="14.25" outlineLevel="1">
      <c r="A117" s="360" t="s">
        <v>443</v>
      </c>
      <c r="B117" s="361"/>
      <c r="C117" s="361"/>
      <c r="D117" s="362"/>
    </row>
    <row r="118" spans="1:4" ht="14.25">
      <c r="A118" s="360" t="s">
        <v>171</v>
      </c>
      <c r="B118" s="361">
        <f>VLOOKUP(A118,'Open Int.'!$A$4:$O$196,2,FALSE)</f>
        <v>4687100</v>
      </c>
      <c r="C118" s="361">
        <f>VLOOKUP(A118,'Open Int.'!$A$4:$O$196,3,FALSE)</f>
        <v>-12100</v>
      </c>
      <c r="D118" s="362">
        <f aca="true" t="shared" si="7" ref="D118:D149">C118/(B118-C118)</f>
        <v>-0.0025749063670411983</v>
      </c>
    </row>
    <row r="119" spans="1:4" ht="14.25" outlineLevel="1">
      <c r="A119" s="360" t="s">
        <v>379</v>
      </c>
      <c r="B119" s="361">
        <f>VLOOKUP(A119,'Open Int.'!$A$4:$O$196,2,FALSE)</f>
        <v>404500</v>
      </c>
      <c r="C119" s="361">
        <f>VLOOKUP(A119,'Open Int.'!$A$4:$O$196,3,FALSE)</f>
        <v>55250</v>
      </c>
      <c r="D119" s="362">
        <f t="shared" si="7"/>
        <v>0.15819613457408732</v>
      </c>
    </row>
    <row r="120" spans="1:4" ht="14.25" outlineLevel="1">
      <c r="A120" s="360" t="s">
        <v>394</v>
      </c>
      <c r="B120" s="361">
        <f>VLOOKUP(A120,'Open Int.'!$A$4:$O$196,2,FALSE)</f>
        <v>4634700</v>
      </c>
      <c r="C120" s="361">
        <f>VLOOKUP(A120,'Open Int.'!$A$4:$O$196,3,FALSE)</f>
        <v>345800</v>
      </c>
      <c r="D120" s="362">
        <f t="shared" si="7"/>
        <v>0.0806267341276318</v>
      </c>
    </row>
    <row r="121" spans="1:4" ht="15" outlineLevel="1">
      <c r="A121" s="358" t="s">
        <v>262</v>
      </c>
      <c r="B121" s="358">
        <f>SUM(B122:B131)</f>
        <v>104729819</v>
      </c>
      <c r="C121" s="358">
        <f>SUM(C122:C131)</f>
        <v>1246596</v>
      </c>
      <c r="D121" s="363">
        <f t="shared" si="7"/>
        <v>0.012046358471073132</v>
      </c>
    </row>
    <row r="122" spans="1:4" ht="14.25">
      <c r="A122" s="360" t="s">
        <v>470</v>
      </c>
      <c r="B122" s="361">
        <f>VLOOKUP(A122,'Open Int.'!$A$4:$O$196,2,FALSE)</f>
        <v>37286315</v>
      </c>
      <c r="C122" s="361">
        <f>VLOOKUP(A122,'Open Int.'!$A$4:$O$196,3,FALSE)</f>
        <v>-942645</v>
      </c>
      <c r="D122" s="362">
        <f t="shared" si="7"/>
        <v>-0.024657877169559413</v>
      </c>
    </row>
    <row r="123" spans="1:4" ht="14.25" outlineLevel="1">
      <c r="A123" s="360" t="s">
        <v>372</v>
      </c>
      <c r="B123" s="361">
        <f>VLOOKUP(A123,'Open Int.'!$A$4:$O$196,2,FALSE)</f>
        <v>10608000</v>
      </c>
      <c r="C123" s="361">
        <f>VLOOKUP(A123,'Open Int.'!$A$4:$O$196,3,FALSE)</f>
        <v>242000</v>
      </c>
      <c r="D123" s="362">
        <f t="shared" si="7"/>
        <v>0.023345552768666795</v>
      </c>
    </row>
    <row r="124" spans="1:4" ht="14.25" outlineLevel="1">
      <c r="A124" s="360" t="s">
        <v>325</v>
      </c>
      <c r="B124" s="361">
        <f>VLOOKUP(A124,'Open Int.'!$A$4:$O$196,2,FALSE)</f>
        <v>1137750</v>
      </c>
      <c r="C124" s="361">
        <f>VLOOKUP(A124,'Open Int.'!$A$4:$O$196,3,FALSE)</f>
        <v>-29100</v>
      </c>
      <c r="D124" s="362">
        <f t="shared" si="7"/>
        <v>-0.024938938166859492</v>
      </c>
    </row>
    <row r="125" spans="1:4" ht="14.25" outlineLevel="1">
      <c r="A125" s="360" t="s">
        <v>318</v>
      </c>
      <c r="B125" s="361">
        <f>VLOOKUP(A125,'Open Int.'!$A$4:$O$196,2,FALSE)</f>
        <v>1910150</v>
      </c>
      <c r="C125" s="361">
        <f>VLOOKUP(A125,'Open Int.'!$A$4:$O$196,3,FALSE)</f>
        <v>26950</v>
      </c>
      <c r="D125" s="362">
        <f t="shared" si="7"/>
        <v>0.014310747663551402</v>
      </c>
    </row>
    <row r="126" spans="1:4" ht="14.25" outlineLevel="1">
      <c r="A126" s="360" t="s">
        <v>373</v>
      </c>
      <c r="B126" s="361">
        <f>VLOOKUP(A126,'Open Int.'!$A$4:$O$196,2,FALSE)</f>
        <v>205875</v>
      </c>
      <c r="C126" s="361">
        <f>VLOOKUP(A126,'Open Int.'!$A$4:$O$196,3,FALSE)</f>
        <v>-10000</v>
      </c>
      <c r="D126" s="362">
        <f t="shared" si="7"/>
        <v>-0.04632310364794441</v>
      </c>
    </row>
    <row r="127" spans="1:4" ht="14.25" outlineLevel="1">
      <c r="A127" s="360" t="s">
        <v>374</v>
      </c>
      <c r="B127" s="361">
        <f>VLOOKUP(A127,'Open Int.'!$A$4:$O$196,2,FALSE)</f>
        <v>1165200</v>
      </c>
      <c r="C127" s="361">
        <f>VLOOKUP(A127,'Open Int.'!$A$4:$O$196,3,FALSE)</f>
        <v>2400</v>
      </c>
      <c r="D127" s="362">
        <f t="shared" si="7"/>
        <v>0.0020639834881320948</v>
      </c>
    </row>
    <row r="128" spans="1:4" ht="14.25" outlineLevel="1">
      <c r="A128" s="360" t="s">
        <v>375</v>
      </c>
      <c r="B128" s="361">
        <f>VLOOKUP(A128,'Open Int.'!$A$4:$O$196,2,FALSE)</f>
        <v>4665550</v>
      </c>
      <c r="C128" s="361">
        <f>VLOOKUP(A128,'Open Int.'!$A$4:$O$196,3,FALSE)</f>
        <v>363400</v>
      </c>
      <c r="D128" s="362">
        <f t="shared" si="7"/>
        <v>0.08446939321037156</v>
      </c>
    </row>
    <row r="129" spans="1:4" ht="14.25" outlineLevel="1">
      <c r="A129" s="360" t="s">
        <v>235</v>
      </c>
      <c r="B129" s="361">
        <f>VLOOKUP(A129,'Open Int.'!$A$4:$O$196,2,FALSE)</f>
        <v>33085800</v>
      </c>
      <c r="C129" s="361">
        <f>VLOOKUP(A129,'Open Int.'!$A$4:$O$196,3,FALSE)</f>
        <v>1171800</v>
      </c>
      <c r="D129" s="362">
        <f t="shared" si="7"/>
        <v>0.03671742808798646</v>
      </c>
    </row>
    <row r="130" spans="1:4" ht="14.25" outlineLevel="1">
      <c r="A130" s="360" t="s">
        <v>377</v>
      </c>
      <c r="B130" s="361">
        <f>VLOOKUP(A130,'Open Int.'!$A$4:$O$196,2,FALSE)</f>
        <v>4241154</v>
      </c>
      <c r="C130" s="361">
        <f>VLOOKUP(A130,'Open Int.'!$A$4:$O$196,3,FALSE)</f>
        <v>68766</v>
      </c>
      <c r="D130" s="362">
        <f t="shared" si="7"/>
        <v>0.016481209321855973</v>
      </c>
    </row>
    <row r="131" spans="1:4" ht="14.25" outlineLevel="1">
      <c r="A131" s="360" t="s">
        <v>378</v>
      </c>
      <c r="B131" s="361">
        <f>VLOOKUP(A131,'Open Int.'!$A$4:$O$196,2,FALSE)</f>
        <v>10424025</v>
      </c>
      <c r="C131" s="361">
        <f>VLOOKUP(A131,'Open Int.'!$A$4:$O$196,3,FALSE)</f>
        <v>353025</v>
      </c>
      <c r="D131" s="362">
        <f t="shared" si="7"/>
        <v>0.03505361930294906</v>
      </c>
    </row>
    <row r="132" spans="1:4" ht="15" outlineLevel="1">
      <c r="A132" s="358" t="s">
        <v>268</v>
      </c>
      <c r="B132" s="358">
        <f>SUM(B133:B138)</f>
        <v>126970325</v>
      </c>
      <c r="C132" s="358">
        <f>SUM(C133:C138)</f>
        <v>12095700</v>
      </c>
      <c r="D132" s="363">
        <f t="shared" si="7"/>
        <v>0.10529479421586795</v>
      </c>
    </row>
    <row r="133" spans="1:4" ht="14.25">
      <c r="A133" s="360" t="s">
        <v>4</v>
      </c>
      <c r="B133" s="361">
        <f>VLOOKUP(A133,'Open Int.'!$A$4:$O$196,2,FALSE)</f>
        <v>1519800</v>
      </c>
      <c r="C133" s="361">
        <f>VLOOKUP(A133,'Open Int.'!$A$4:$O$196,3,FALSE)</f>
        <v>81750</v>
      </c>
      <c r="D133" s="362">
        <f t="shared" si="7"/>
        <v>0.05684781474913946</v>
      </c>
    </row>
    <row r="134" spans="1:4" ht="14.25" outlineLevel="1">
      <c r="A134" s="360" t="s">
        <v>184</v>
      </c>
      <c r="B134" s="361">
        <f>VLOOKUP(A134,'Open Int.'!$A$4:$O$196,2,FALSE)</f>
        <v>17785550</v>
      </c>
      <c r="C134" s="361">
        <f>VLOOKUP(A134,'Open Int.'!$A$4:$O$196,3,FALSE)</f>
        <v>-250750</v>
      </c>
      <c r="D134" s="362">
        <f t="shared" si="7"/>
        <v>-0.013902518809290153</v>
      </c>
    </row>
    <row r="135" spans="1:4" ht="14.25" outlineLevel="1">
      <c r="A135" s="360" t="s">
        <v>175</v>
      </c>
      <c r="B135" s="361">
        <f>VLOOKUP(A135,'Open Int.'!$A$4:$O$196,2,FALSE)</f>
        <v>88239375</v>
      </c>
      <c r="C135" s="361">
        <f>VLOOKUP(A135,'Open Int.'!$A$4:$O$196,3,FALSE)</f>
        <v>8741250</v>
      </c>
      <c r="D135" s="362">
        <f t="shared" si="7"/>
        <v>0.1099554234769688</v>
      </c>
    </row>
    <row r="136" spans="1:4" ht="14.25" outlineLevel="1">
      <c r="A136" s="360" t="s">
        <v>385</v>
      </c>
      <c r="B136" s="361">
        <f>VLOOKUP(A136,'Open Int.'!$A$4:$O$196,2,FALSE)</f>
        <v>2281400</v>
      </c>
      <c r="C136" s="361">
        <f>VLOOKUP(A136,'Open Int.'!$A$4:$O$196,3,FALSE)</f>
        <v>105400</v>
      </c>
      <c r="D136" s="362">
        <f t="shared" si="7"/>
        <v>0.0484375</v>
      </c>
    </row>
    <row r="137" spans="1:4" ht="14.25" outlineLevel="1">
      <c r="A137" s="360" t="s">
        <v>393</v>
      </c>
      <c r="B137" s="361">
        <f>VLOOKUP(A137,'Open Int.'!$A$4:$O$196,2,FALSE)</f>
        <v>10819200</v>
      </c>
      <c r="C137" s="361">
        <f>VLOOKUP(A137,'Open Int.'!$A$4:$O$196,3,FALSE)</f>
        <v>3508800</v>
      </c>
      <c r="D137" s="362">
        <f t="shared" si="7"/>
        <v>0.4799737360472751</v>
      </c>
    </row>
    <row r="138" spans="1:4" ht="14.25" outlineLevel="1">
      <c r="A138" s="360" t="s">
        <v>386</v>
      </c>
      <c r="B138" s="361">
        <f>VLOOKUP(A138,'Open Int.'!$A$4:$O$196,2,FALSE)</f>
        <v>6325000</v>
      </c>
      <c r="C138" s="361">
        <f>VLOOKUP(A138,'Open Int.'!$A$4:$O$196,3,FALSE)</f>
        <v>-90750</v>
      </c>
      <c r="D138" s="362">
        <f t="shared" si="7"/>
        <v>-0.014144877839691384</v>
      </c>
    </row>
    <row r="139" spans="1:4" ht="15" outlineLevel="1">
      <c r="A139" s="358" t="s">
        <v>260</v>
      </c>
      <c r="B139" s="358">
        <f>SUM(B140:B155)</f>
        <v>260076475</v>
      </c>
      <c r="C139" s="358">
        <f>SUM(C140:C155)</f>
        <v>6096225</v>
      </c>
      <c r="D139" s="363">
        <f t="shared" si="7"/>
        <v>0.02400275218250238</v>
      </c>
    </row>
    <row r="140" spans="1:4" ht="14.25">
      <c r="A140" s="360" t="s">
        <v>369</v>
      </c>
      <c r="B140" s="361">
        <f>VLOOKUP(A140,'Open Int.'!$A$4:$O$196,2,FALSE)</f>
        <v>5103000</v>
      </c>
      <c r="C140" s="361">
        <f>VLOOKUP(A140,'Open Int.'!$A$4:$O$196,3,FALSE)</f>
        <v>130500</v>
      </c>
      <c r="D140" s="362">
        <f t="shared" si="7"/>
        <v>0.026244343891402715</v>
      </c>
    </row>
    <row r="141" spans="1:4" ht="14.25" outlineLevel="1">
      <c r="A141" s="360" t="s">
        <v>2</v>
      </c>
      <c r="B141" s="361">
        <f>VLOOKUP(A141,'Open Int.'!$A$4:$O$196,2,FALSE)</f>
        <v>2638900</v>
      </c>
      <c r="C141" s="361">
        <f>VLOOKUP(A141,'Open Int.'!$A$4:$O$196,3,FALSE)</f>
        <v>138600</v>
      </c>
      <c r="D141" s="362">
        <f t="shared" si="7"/>
        <v>0.055433347998240214</v>
      </c>
    </row>
    <row r="142" spans="1:4" ht="14.25" outlineLevel="1">
      <c r="A142" s="360" t="s">
        <v>434</v>
      </c>
      <c r="B142" s="361">
        <f>VLOOKUP(A142,'Open Int.'!$A$4:$O$196,2,FALSE)</f>
        <v>12132500</v>
      </c>
      <c r="C142" s="361">
        <f>VLOOKUP(A142,'Open Int.'!$A$4:$O$196,3,FALSE)</f>
        <v>1770000</v>
      </c>
      <c r="D142" s="362">
        <f t="shared" si="7"/>
        <v>0.17080820265379976</v>
      </c>
    </row>
    <row r="143" spans="1:4" ht="14.25" outlineLevel="1">
      <c r="A143" s="360" t="s">
        <v>432</v>
      </c>
      <c r="B143" s="361">
        <f>VLOOKUP(A143,'Open Int.'!$A$4:$O$196,2,FALSE)</f>
        <v>903600</v>
      </c>
      <c r="C143" s="361">
        <f>VLOOKUP(A143,'Open Int.'!$A$4:$O$196,3,FALSE)</f>
        <v>55800</v>
      </c>
      <c r="D143" s="362">
        <f t="shared" si="7"/>
        <v>0.06581740976645435</v>
      </c>
    </row>
    <row r="144" spans="1:4" ht="14.25" outlineLevel="1">
      <c r="A144" s="360" t="s">
        <v>370</v>
      </c>
      <c r="B144" s="361">
        <f>VLOOKUP(A144,'Open Int.'!$A$4:$O$196,2,FALSE)</f>
        <v>23843000</v>
      </c>
      <c r="C144" s="361">
        <f>VLOOKUP(A144,'Open Int.'!$A$4:$O$196,3,FALSE)</f>
        <v>113000</v>
      </c>
      <c r="D144" s="362">
        <f t="shared" si="7"/>
        <v>0.004761904761904762</v>
      </c>
    </row>
    <row r="145" spans="1:4" ht="14.25" outlineLevel="1">
      <c r="A145" s="360" t="s">
        <v>89</v>
      </c>
      <c r="B145" s="361">
        <f>VLOOKUP(A145,'Open Int.'!$A$4:$O$196,2,FALSE)</f>
        <v>4930500</v>
      </c>
      <c r="C145" s="361">
        <f>VLOOKUP(A145,'Open Int.'!$A$4:$O$196,3,FALSE)</f>
        <v>108000</v>
      </c>
      <c r="D145" s="362">
        <f t="shared" si="7"/>
        <v>0.0223950233281493</v>
      </c>
    </row>
    <row r="146" spans="1:4" ht="14.25" outlineLevel="1">
      <c r="A146" s="360" t="s">
        <v>371</v>
      </c>
      <c r="B146" s="361">
        <f>VLOOKUP(A146,'Open Int.'!$A$4:$O$196,2,FALSE)</f>
        <v>5423600</v>
      </c>
      <c r="C146" s="361">
        <f>VLOOKUP(A146,'Open Int.'!$A$4:$O$196,3,FALSE)</f>
        <v>234000</v>
      </c>
      <c r="D146" s="362">
        <f t="shared" si="7"/>
        <v>0.045090180360721446</v>
      </c>
    </row>
    <row r="147" spans="1:4" ht="14.25" outlineLevel="1">
      <c r="A147" s="360" t="s">
        <v>90</v>
      </c>
      <c r="B147" s="361">
        <f>VLOOKUP(A147,'Open Int.'!$A$4:$O$196,2,FALSE)</f>
        <v>1482000</v>
      </c>
      <c r="C147" s="361">
        <f>VLOOKUP(A147,'Open Int.'!$A$4:$O$196,3,FALSE)</f>
        <v>11400</v>
      </c>
      <c r="D147" s="362">
        <f t="shared" si="7"/>
        <v>0.007751937984496124</v>
      </c>
    </row>
    <row r="148" spans="1:4" ht="14.25" outlineLevel="1">
      <c r="A148" s="360" t="s">
        <v>35</v>
      </c>
      <c r="B148" s="361">
        <f>VLOOKUP(A148,'Open Int.'!$A$4:$O$196,2,FALSE)</f>
        <v>2264900</v>
      </c>
      <c r="C148" s="361">
        <f>VLOOKUP(A148,'Open Int.'!$A$4:$O$196,3,FALSE)</f>
        <v>64900</v>
      </c>
      <c r="D148" s="362">
        <f t="shared" si="7"/>
        <v>0.0295</v>
      </c>
    </row>
    <row r="149" spans="1:4" ht="14.25" outlineLevel="1">
      <c r="A149" s="360" t="s">
        <v>458</v>
      </c>
      <c r="B149" s="361">
        <f>VLOOKUP(A149,'Open Int.'!$A$4:$O$196,2,FALSE)</f>
        <v>1536500</v>
      </c>
      <c r="C149" s="361">
        <f>VLOOKUP(A149,'Open Int.'!$A$4:$O$196,3,FALSE)</f>
        <v>-13000</v>
      </c>
      <c r="D149" s="362">
        <f t="shared" si="7"/>
        <v>-0.008389803162310423</v>
      </c>
    </row>
    <row r="150" spans="1:4" ht="14.25" outlineLevel="1">
      <c r="A150" s="360" t="s">
        <v>146</v>
      </c>
      <c r="B150" s="361">
        <f>VLOOKUP(A150,'Open Int.'!$A$4:$O$196,2,FALSE)</f>
        <v>11543300</v>
      </c>
      <c r="C150" s="361">
        <f>VLOOKUP(A150,'Open Int.'!$A$4:$O$196,3,FALSE)</f>
        <v>-293700</v>
      </c>
      <c r="D150" s="362">
        <f aca="true" t="shared" si="8" ref="D150:D171">C150/(B150-C150)</f>
        <v>-0.02481203007518797</v>
      </c>
    </row>
    <row r="151" spans="1:4" ht="14.25" outlineLevel="1">
      <c r="A151" s="360" t="s">
        <v>36</v>
      </c>
      <c r="B151" s="361">
        <f>VLOOKUP(A151,'Open Int.'!$A$4:$O$196,2,FALSE)</f>
        <v>11296575</v>
      </c>
      <c r="C151" s="361">
        <f>VLOOKUP(A151,'Open Int.'!$A$4:$O$196,3,FALSE)</f>
        <v>799425</v>
      </c>
      <c r="D151" s="362">
        <f t="shared" si="8"/>
        <v>0.07615638530458267</v>
      </c>
    </row>
    <row r="152" spans="1:4" ht="14.25" outlineLevel="1">
      <c r="A152" s="360" t="s">
        <v>459</v>
      </c>
      <c r="B152" s="361">
        <f>VLOOKUP(A152,'Open Int.'!$A$4:$O$196,2,FALSE)</f>
        <v>25511200</v>
      </c>
      <c r="C152" s="361">
        <f>VLOOKUP(A152,'Open Int.'!$A$4:$O$196,3,FALSE)</f>
        <v>-44000</v>
      </c>
      <c r="D152" s="362">
        <f t="shared" si="8"/>
        <v>-0.001721763085399449</v>
      </c>
    </row>
    <row r="153" spans="1:4" ht="14.25" outlineLevel="1">
      <c r="A153" s="360" t="s">
        <v>261</v>
      </c>
      <c r="B153" s="361">
        <f>VLOOKUP(A153,'Open Int.'!$A$4:$O$196,2,FALSE)</f>
        <v>10238700</v>
      </c>
      <c r="C153" s="361">
        <f>VLOOKUP(A153,'Open Int.'!$A$4:$O$196,3,FALSE)</f>
        <v>95400</v>
      </c>
      <c r="D153" s="362">
        <f t="shared" si="8"/>
        <v>0.009405223152228564</v>
      </c>
    </row>
    <row r="154" spans="1:4" ht="14.25" outlineLevel="1">
      <c r="A154" s="360" t="s">
        <v>423</v>
      </c>
      <c r="B154" s="361">
        <f>VLOOKUP(A154,'Open Int.'!$A$4:$O$196,2,FALSE)</f>
        <v>81474250</v>
      </c>
      <c r="C154" s="361">
        <f>VLOOKUP(A154,'Open Int.'!$A$4:$O$196,3,FALSE)</f>
        <v>-936650</v>
      </c>
      <c r="D154" s="362">
        <f t="shared" si="8"/>
        <v>-0.011365608190178726</v>
      </c>
    </row>
    <row r="155" spans="1:4" ht="14.25" outlineLevel="1">
      <c r="A155" s="360" t="s">
        <v>216</v>
      </c>
      <c r="B155" s="361">
        <f>VLOOKUP(A155,'Open Int.'!$A$4:$O$196,2,FALSE)</f>
        <v>59753950</v>
      </c>
      <c r="C155" s="361">
        <f>VLOOKUP(A155,'Open Int.'!$A$4:$O$196,3,FALSE)</f>
        <v>3862550</v>
      </c>
      <c r="D155" s="362">
        <f t="shared" si="8"/>
        <v>0.06910812754735075</v>
      </c>
    </row>
    <row r="156" spans="1:4" ht="15" outlineLevel="1">
      <c r="A156" s="358" t="s">
        <v>257</v>
      </c>
      <c r="B156" s="358">
        <f>SUM(B157:B170)</f>
        <v>51397384</v>
      </c>
      <c r="C156" s="358">
        <f>SUM(C157:C170)</f>
        <v>1449962</v>
      </c>
      <c r="D156" s="363">
        <f t="shared" si="8"/>
        <v>0.029029766541304174</v>
      </c>
    </row>
    <row r="157" spans="1:4" ht="14.25">
      <c r="A157" s="360" t="s">
        <v>359</v>
      </c>
      <c r="B157" s="361">
        <f>VLOOKUP(A157,'Open Int.'!$A$4:$O$196,2,FALSE)</f>
        <v>1930250</v>
      </c>
      <c r="C157" s="361">
        <f>VLOOKUP(A157,'Open Int.'!$A$4:$O$196,3,FALSE)</f>
        <v>23100</v>
      </c>
      <c r="D157" s="362">
        <f t="shared" si="8"/>
        <v>0.01211231418608919</v>
      </c>
    </row>
    <row r="158" spans="1:4" ht="14.25" outlineLevel="1">
      <c r="A158" s="360" t="s">
        <v>258</v>
      </c>
      <c r="B158" s="361">
        <f>VLOOKUP(A158,'Open Int.'!$A$4:$O$196,2,FALSE)</f>
        <v>15007500</v>
      </c>
      <c r="C158" s="361">
        <f>VLOOKUP(A158,'Open Int.'!$A$4:$O$196,3,FALSE)</f>
        <v>613750</v>
      </c>
      <c r="D158" s="362">
        <f t="shared" si="8"/>
        <v>0.04264003473729917</v>
      </c>
    </row>
    <row r="159" spans="1:4" ht="14.25" outlineLevel="1">
      <c r="A159" s="360" t="s">
        <v>360</v>
      </c>
      <c r="B159" s="361">
        <f>VLOOKUP(A159,'Open Int.'!$A$4:$O$196,2,FALSE)</f>
        <v>495814</v>
      </c>
      <c r="C159" s="361">
        <f>VLOOKUP(A159,'Open Int.'!$A$4:$O$196,3,FALSE)</f>
        <v>-6448</v>
      </c>
      <c r="D159" s="362">
        <f t="shared" si="8"/>
        <v>-0.012837921244290828</v>
      </c>
    </row>
    <row r="160" spans="1:4" ht="14.25" outlineLevel="1">
      <c r="A160" s="360" t="s">
        <v>304</v>
      </c>
      <c r="B160" s="361">
        <f>VLOOKUP(A160,'Open Int.'!$A$4:$O$196,2,FALSE)</f>
        <v>2782000</v>
      </c>
      <c r="C160" s="361">
        <f>VLOOKUP(A160,'Open Int.'!$A$4:$O$196,3,FALSE)</f>
        <v>32000</v>
      </c>
      <c r="D160" s="362">
        <f t="shared" si="8"/>
        <v>0.011636363636363636</v>
      </c>
    </row>
    <row r="161" spans="1:4" ht="14.25" outlineLevel="1">
      <c r="A161" s="360" t="s">
        <v>140</v>
      </c>
      <c r="B161" s="361">
        <f>VLOOKUP(A161,'Open Int.'!$A$4:$O$196,2,FALSE)</f>
        <v>642600</v>
      </c>
      <c r="C161" s="361">
        <f>VLOOKUP(A161,'Open Int.'!$A$4:$O$196,3,FALSE)</f>
        <v>26400</v>
      </c>
      <c r="D161" s="362">
        <f t="shared" si="8"/>
        <v>0.042843232716650435</v>
      </c>
    </row>
    <row r="162" spans="1:4" ht="14.25" outlineLevel="1">
      <c r="A162" s="360" t="s">
        <v>320</v>
      </c>
      <c r="B162" s="361">
        <f>VLOOKUP(A162,'Open Int.'!$A$4:$O$196,2,FALSE)</f>
        <v>4670400</v>
      </c>
      <c r="C162" s="361">
        <f>VLOOKUP(A162,'Open Int.'!$A$4:$O$196,3,FALSE)</f>
        <v>-17500</v>
      </c>
      <c r="D162" s="362">
        <f t="shared" si="8"/>
        <v>-0.0037330147827385396</v>
      </c>
    </row>
    <row r="163" spans="1:4" ht="14.25" outlineLevel="1">
      <c r="A163" s="360" t="s">
        <v>361</v>
      </c>
      <c r="B163" s="361">
        <f>VLOOKUP(A163,'Open Int.'!$A$4:$O$196,2,FALSE)</f>
        <v>1518750</v>
      </c>
      <c r="C163" s="361">
        <f>VLOOKUP(A163,'Open Int.'!$A$4:$O$196,3,FALSE)</f>
        <v>-113750</v>
      </c>
      <c r="D163" s="362">
        <f t="shared" si="8"/>
        <v>-0.06967840735068913</v>
      </c>
    </row>
    <row r="164" spans="1:4" ht="14.25" outlineLevel="1">
      <c r="A164" s="360" t="s">
        <v>363</v>
      </c>
      <c r="B164" s="361">
        <f>VLOOKUP(A164,'Open Int.'!$A$4:$O$196,2,FALSE)</f>
        <v>1302070</v>
      </c>
      <c r="C164" s="361">
        <f>VLOOKUP(A164,'Open Int.'!$A$4:$O$196,3,FALSE)</f>
        <v>91960</v>
      </c>
      <c r="D164" s="362">
        <f t="shared" si="8"/>
        <v>0.07599309153713299</v>
      </c>
    </row>
    <row r="165" spans="1:4" ht="14.25" outlineLevel="1">
      <c r="A165" s="360" t="s">
        <v>362</v>
      </c>
      <c r="B165" s="361">
        <f>VLOOKUP(A165,'Open Int.'!$A$4:$O$196,2,FALSE)</f>
        <v>7801500</v>
      </c>
      <c r="C165" s="361">
        <f>VLOOKUP(A165,'Open Int.'!$A$4:$O$196,3,FALSE)</f>
        <v>135450</v>
      </c>
      <c r="D165" s="362">
        <f t="shared" si="8"/>
        <v>0.01766881249143953</v>
      </c>
    </row>
    <row r="166" spans="1:4" ht="14.25" outlineLevel="1">
      <c r="A166" s="360" t="s">
        <v>23</v>
      </c>
      <c r="B166" s="361">
        <f>VLOOKUP(A166,'Open Int.'!$A$4:$O$196,2,FALSE)</f>
        <v>6752800</v>
      </c>
      <c r="C166" s="361">
        <f>VLOOKUP(A166,'Open Int.'!$A$4:$O$196,3,FALSE)</f>
        <v>452000</v>
      </c>
      <c r="D166" s="362">
        <f t="shared" si="8"/>
        <v>0.07173692229558151</v>
      </c>
    </row>
    <row r="167" spans="1:4" ht="14.25" outlineLevel="1">
      <c r="A167" s="360" t="s">
        <v>181</v>
      </c>
      <c r="B167" s="361">
        <f>VLOOKUP(A167,'Open Int.'!$A$4:$O$196,2,FALSE)</f>
        <v>799850</v>
      </c>
      <c r="C167" s="361">
        <f>VLOOKUP(A167,'Open Int.'!$A$4:$O$196,3,FALSE)</f>
        <v>34000</v>
      </c>
      <c r="D167" s="362">
        <f t="shared" si="8"/>
        <v>0.04439511653718091</v>
      </c>
    </row>
    <row r="168" spans="1:4" ht="14.25" outlineLevel="1">
      <c r="A168" s="360" t="s">
        <v>460</v>
      </c>
      <c r="B168" s="361">
        <f>VLOOKUP(A168,'Open Int.'!$A$4:$O$196,2,FALSE)</f>
        <v>5000000</v>
      </c>
      <c r="C168" s="361">
        <f>VLOOKUP(A168,'Open Int.'!$A$4:$O$196,3,FALSE)</f>
        <v>106250</v>
      </c>
      <c r="D168" s="362">
        <f t="shared" si="8"/>
        <v>0.021711366538952746</v>
      </c>
    </row>
    <row r="169" spans="1:4" ht="14.25" outlineLevel="1">
      <c r="A169" s="360" t="s">
        <v>364</v>
      </c>
      <c r="B169" s="361">
        <f>VLOOKUP(A169,'Open Int.'!$A$4:$O$196,2,FALSE)</f>
        <v>2034450</v>
      </c>
      <c r="C169" s="361">
        <f>VLOOKUP(A169,'Open Int.'!$A$4:$O$196,3,FALSE)</f>
        <v>89550</v>
      </c>
      <c r="D169" s="362">
        <f t="shared" si="8"/>
        <v>0.04604349838037945</v>
      </c>
    </row>
    <row r="170" spans="1:4" ht="14.25" outlineLevel="1">
      <c r="A170" s="360" t="s">
        <v>365</v>
      </c>
      <c r="B170" s="361">
        <f>VLOOKUP(A170,'Open Int.'!$A$4:$O$196,2,FALSE)</f>
        <v>659400</v>
      </c>
      <c r="C170" s="361">
        <f>VLOOKUP(A170,'Open Int.'!$A$4:$O$196,3,FALSE)</f>
        <v>-16800</v>
      </c>
      <c r="D170" s="362">
        <f t="shared" si="8"/>
        <v>-0.024844720496894408</v>
      </c>
    </row>
    <row r="171" spans="1:4" ht="15" outlineLevel="1">
      <c r="A171" s="358" t="s">
        <v>264</v>
      </c>
      <c r="B171" s="358">
        <f>SUM(B172:B179)</f>
        <v>53153575</v>
      </c>
      <c r="C171" s="358">
        <f>SUM(C172:C179)</f>
        <v>2007425</v>
      </c>
      <c r="D171" s="363">
        <f t="shared" si="8"/>
        <v>0.03924879976303202</v>
      </c>
    </row>
    <row r="172" spans="1:4" ht="14.25">
      <c r="A172" s="360" t="s">
        <v>34</v>
      </c>
      <c r="B172" s="361">
        <f>VLOOKUP(A172,'Open Int.'!$A$4:$O$196,2,FALSE)</f>
        <v>1045825</v>
      </c>
      <c r="C172" s="361">
        <f>VLOOKUP(A172,'Open Int.'!$A$4:$O$196,3,FALSE)</f>
        <v>12925</v>
      </c>
      <c r="D172" s="362">
        <f aca="true" t="shared" si="9" ref="D172:D179">C172/(B172-C172)</f>
        <v>0.012513312034078808</v>
      </c>
    </row>
    <row r="173" spans="1:4" ht="14.25" outlineLevel="1">
      <c r="A173" s="360" t="s">
        <v>1</v>
      </c>
      <c r="B173" s="361">
        <f>VLOOKUP(A173,'Open Int.'!$A$4:$O$196,2,FALSE)</f>
        <v>3109800</v>
      </c>
      <c r="C173" s="361">
        <f>VLOOKUP(A173,'Open Int.'!$A$4:$O$196,3,FALSE)</f>
        <v>156600</v>
      </c>
      <c r="D173" s="362">
        <f t="shared" si="9"/>
        <v>0.05302722470540431</v>
      </c>
    </row>
    <row r="174" spans="1:4" ht="14.25" outlineLevel="1">
      <c r="A174" s="360" t="s">
        <v>160</v>
      </c>
      <c r="B174" s="361">
        <f>VLOOKUP(A174,'Open Int.'!$A$4:$O$196,2,FALSE)</f>
        <v>1396450</v>
      </c>
      <c r="C174" s="361">
        <f>VLOOKUP(A174,'Open Int.'!$A$4:$O$196,3,FALSE)</f>
        <v>283250</v>
      </c>
      <c r="D174" s="362">
        <f t="shared" si="9"/>
        <v>0.2544466403162055</v>
      </c>
    </row>
    <row r="175" spans="1:4" ht="14.25" outlineLevel="1">
      <c r="A175" s="360" t="s">
        <v>98</v>
      </c>
      <c r="B175" s="361">
        <f>VLOOKUP(A175,'Open Int.'!$A$4:$O$196,2,FALSE)</f>
        <v>8364950</v>
      </c>
      <c r="C175" s="361">
        <f>VLOOKUP(A175,'Open Int.'!$A$4:$O$196,3,FALSE)</f>
        <v>213400</v>
      </c>
      <c r="D175" s="362">
        <f t="shared" si="9"/>
        <v>0.02617907023817556</v>
      </c>
    </row>
    <row r="176" spans="1:4" ht="14.25" outlineLevel="1">
      <c r="A176" s="360" t="s">
        <v>380</v>
      </c>
      <c r="B176" s="361">
        <f>VLOOKUP(A176,'Open Int.'!$A$4:$O$196,2,FALSE)</f>
        <v>28531250</v>
      </c>
      <c r="C176" s="361">
        <f>VLOOKUP(A176,'Open Int.'!$A$4:$O$196,3,FALSE)</f>
        <v>1156250</v>
      </c>
      <c r="D176" s="362">
        <f t="shared" si="9"/>
        <v>0.04223744292237443</v>
      </c>
    </row>
    <row r="177" spans="1:4" ht="14.25" outlineLevel="1">
      <c r="A177" s="360" t="s">
        <v>265</v>
      </c>
      <c r="B177" s="361">
        <f>VLOOKUP(A177,'Open Int.'!$A$4:$O$196,2,FALSE)</f>
        <v>2399200</v>
      </c>
      <c r="C177" s="361">
        <f>VLOOKUP(A177,'Open Int.'!$A$4:$O$196,3,FALSE)</f>
        <v>34400</v>
      </c>
      <c r="D177" s="362">
        <f t="shared" si="9"/>
        <v>0.014546684709066306</v>
      </c>
    </row>
    <row r="178" spans="1:4" ht="14.25" outlineLevel="1">
      <c r="A178" s="360" t="s">
        <v>376</v>
      </c>
      <c r="B178" s="361">
        <f>VLOOKUP(A178,'Open Int.'!$A$4:$O$196,2,FALSE)</f>
        <v>6318900</v>
      </c>
      <c r="C178" s="361">
        <f>VLOOKUP(A178,'Open Int.'!$A$4:$O$196,3,FALSE)</f>
        <v>82600</v>
      </c>
      <c r="D178" s="362">
        <f>C178/(B178-C178)</f>
        <v>0.013245033112582781</v>
      </c>
    </row>
    <row r="179" spans="1:4" ht="14.25" outlineLevel="1">
      <c r="A179" s="360" t="s">
        <v>307</v>
      </c>
      <c r="B179" s="361">
        <f>VLOOKUP(A179,'Open Int.'!$A$4:$O$196,2,FALSE)</f>
        <v>1987200</v>
      </c>
      <c r="C179" s="361">
        <f>VLOOKUP(A179,'Open Int.'!$A$4:$O$196,3,FALSE)</f>
        <v>68000</v>
      </c>
      <c r="D179" s="362">
        <f t="shared" si="9"/>
        <v>0.035431429762401004</v>
      </c>
    </row>
    <row r="180" spans="1:4" ht="15" outlineLevel="1">
      <c r="A180" s="358" t="s">
        <v>312</v>
      </c>
      <c r="B180" s="358">
        <f>SUM(B181:B182)</f>
        <v>5089200</v>
      </c>
      <c r="C180" s="358">
        <f>SUM(C181:C182)</f>
        <v>184800</v>
      </c>
      <c r="D180" s="363">
        <f aca="true" t="shared" si="10" ref="D180:D197">C180/(B180-C180)</f>
        <v>0.03768045020797651</v>
      </c>
    </row>
    <row r="181" spans="1:4" ht="14.25">
      <c r="A181" s="360" t="s">
        <v>37</v>
      </c>
      <c r="B181" s="361">
        <f>VLOOKUP(A181,'Open Int.'!$A$4:$O$196,2,FALSE)</f>
        <v>1276800</v>
      </c>
      <c r="C181" s="361">
        <f>VLOOKUP(A181,'Open Int.'!$A$4:$O$196,3,FALSE)</f>
        <v>33600</v>
      </c>
      <c r="D181" s="362">
        <f t="shared" si="10"/>
        <v>0.02702702702702703</v>
      </c>
    </row>
    <row r="182" spans="1:4" ht="14.25">
      <c r="A182" s="360" t="s">
        <v>271</v>
      </c>
      <c r="B182" s="361">
        <f>VLOOKUP(A182,'Open Int.'!$A$4:$O$196,2,FALSE)</f>
        <v>3812400</v>
      </c>
      <c r="C182" s="361">
        <f>VLOOKUP(A182,'Open Int.'!$A$4:$O$196,3,FALSE)</f>
        <v>151200</v>
      </c>
      <c r="D182" s="362">
        <f t="shared" si="10"/>
        <v>0.04129793510324484</v>
      </c>
    </row>
    <row r="183" spans="1:4" ht="15">
      <c r="A183" s="358" t="s">
        <v>309</v>
      </c>
      <c r="B183" s="358">
        <f>SUM(B184:B187)</f>
        <v>27680900</v>
      </c>
      <c r="C183" s="358">
        <f>SUM(C184:C187)</f>
        <v>-469600</v>
      </c>
      <c r="D183" s="363">
        <f t="shared" si="10"/>
        <v>-0.01668176408944779</v>
      </c>
    </row>
    <row r="184" spans="1:4" ht="14.25">
      <c r="A184" s="360" t="s">
        <v>310</v>
      </c>
      <c r="B184" s="361">
        <f>VLOOKUP(A184,'Open Int.'!$A$4:$O$196,2,FALSE)</f>
        <v>9137100</v>
      </c>
      <c r="C184" s="361">
        <f>VLOOKUP(A184,'Open Int.'!$A$4:$O$196,3,FALSE)</f>
        <v>-408500</v>
      </c>
      <c r="D184" s="362">
        <f t="shared" si="10"/>
        <v>-0.042794585987261144</v>
      </c>
    </row>
    <row r="185" spans="1:4" ht="14.25">
      <c r="A185" s="360" t="s">
        <v>324</v>
      </c>
      <c r="B185" s="361">
        <f>VLOOKUP(A185,'Open Int.'!$A$4:$O$196,2,FALSE)</f>
        <v>2468000</v>
      </c>
      <c r="C185" s="361">
        <f>VLOOKUP(A185,'Open Int.'!$A$4:$O$196,3,FALSE)</f>
        <v>9000</v>
      </c>
      <c r="D185" s="362">
        <f t="shared" si="10"/>
        <v>0.0036600244001626678</v>
      </c>
    </row>
    <row r="186" spans="1:4" ht="14.25">
      <c r="A186" s="360" t="s">
        <v>326</v>
      </c>
      <c r="B186" s="361">
        <f>VLOOKUP(A186,'Open Int.'!$A$4:$O$196,2,FALSE)</f>
        <v>3187800</v>
      </c>
      <c r="C186" s="361">
        <f>VLOOKUP(A186,'Open Int.'!$A$4:$O$196,3,FALSE)</f>
        <v>-7700</v>
      </c>
      <c r="D186" s="362">
        <f t="shared" si="10"/>
        <v>-0.0024096385542168677</v>
      </c>
    </row>
    <row r="187" spans="1:4" ht="14.25">
      <c r="A187" s="360" t="s">
        <v>311</v>
      </c>
      <c r="B187" s="361">
        <f>VLOOKUP(A187,'Open Int.'!$A$4:$O$196,2,FALSE)</f>
        <v>12888000</v>
      </c>
      <c r="C187" s="361">
        <f>VLOOKUP(A187,'Open Int.'!$A$4:$O$196,3,FALSE)</f>
        <v>-62400</v>
      </c>
      <c r="D187" s="362">
        <f t="shared" si="10"/>
        <v>-0.004818383988139363</v>
      </c>
    </row>
    <row r="188" spans="1:4" ht="15" outlineLevel="1">
      <c r="A188" s="358" t="s">
        <v>259</v>
      </c>
      <c r="B188" s="358">
        <f>SUM(B189:B195)</f>
        <v>55792125</v>
      </c>
      <c r="C188" s="358">
        <f>SUM(C189:C195)</f>
        <v>1198450</v>
      </c>
      <c r="D188" s="363">
        <f t="shared" si="10"/>
        <v>0.021952176694461402</v>
      </c>
    </row>
    <row r="189" spans="1:4" ht="14.25">
      <c r="A189" s="360" t="s">
        <v>366</v>
      </c>
      <c r="B189" s="361">
        <f>VLOOKUP(A189,'Open Int.'!$A$4:$O$196,2,FALSE)</f>
        <v>6927800</v>
      </c>
      <c r="C189" s="361">
        <f>VLOOKUP(A189,'Open Int.'!$A$4:$O$196,3,FALSE)</f>
        <v>73700</v>
      </c>
      <c r="D189" s="362">
        <f t="shared" si="10"/>
        <v>0.010752688172043012</v>
      </c>
    </row>
    <row r="190" spans="1:4" ht="14.25">
      <c r="A190" s="360" t="s">
        <v>367</v>
      </c>
      <c r="B190" s="361">
        <f>VLOOKUP(A190,'Open Int.'!$A$4:$O$196,2,FALSE)</f>
        <v>20519600</v>
      </c>
      <c r="C190" s="361">
        <f>VLOOKUP(A190,'Open Int.'!$A$4:$O$196,3,FALSE)</f>
        <v>60200</v>
      </c>
      <c r="D190" s="362">
        <f t="shared" si="10"/>
        <v>0.0029424127784783522</v>
      </c>
    </row>
    <row r="191" spans="1:4" ht="14.25">
      <c r="A191" s="360" t="s">
        <v>314</v>
      </c>
      <c r="B191" s="361">
        <f>VLOOKUP(A191,'Open Int.'!$A$4:$O$196,2,FALSE)</f>
        <v>975900</v>
      </c>
      <c r="C191" s="361">
        <f>VLOOKUP(A191,'Open Int.'!$A$4:$O$196,3,FALSE)</f>
        <v>300</v>
      </c>
      <c r="D191" s="362">
        <f t="shared" si="10"/>
        <v>0.0003075030750307503</v>
      </c>
    </row>
    <row r="192" spans="1:4" ht="14.25">
      <c r="A192" s="360" t="s">
        <v>408</v>
      </c>
      <c r="B192" s="361">
        <f>VLOOKUP(A192,'Open Int.'!$A$4:$O$196,2,FALSE)</f>
        <v>5882250</v>
      </c>
      <c r="C192" s="361">
        <f>VLOOKUP(A192,'Open Int.'!$A$4:$O$196,3,FALSE)</f>
        <v>-39100</v>
      </c>
      <c r="D192" s="362">
        <f t="shared" si="10"/>
        <v>-0.006603223926976112</v>
      </c>
    </row>
    <row r="193" spans="1:4" ht="14.25">
      <c r="A193" s="360" t="s">
        <v>368</v>
      </c>
      <c r="B193" s="361">
        <f>VLOOKUP(A193,'Open Int.'!$A$4:$O$196,2,FALSE)</f>
        <v>6593875</v>
      </c>
      <c r="C193" s="361">
        <f>VLOOKUP(A193,'Open Int.'!$A$4:$O$196,3,FALSE)</f>
        <v>349350</v>
      </c>
      <c r="D193" s="362">
        <f t="shared" si="10"/>
        <v>0.055945007826856324</v>
      </c>
    </row>
    <row r="194" spans="1:4" ht="14.25" outlineLevel="1">
      <c r="A194" s="360" t="s">
        <v>450</v>
      </c>
      <c r="B194" s="361">
        <f>VLOOKUP(A194,'Open Int.'!$A$4:$O$196,2,FALSE)</f>
        <v>1640500</v>
      </c>
      <c r="C194" s="361">
        <f>VLOOKUP(A194,'Open Int.'!$A$4:$O$196,3,FALSE)</f>
        <v>13000</v>
      </c>
      <c r="D194" s="362">
        <f t="shared" si="10"/>
        <v>0.007987711213517665</v>
      </c>
    </row>
    <row r="195" spans="1:4" ht="14.25" outlineLevel="1">
      <c r="A195" s="360" t="s">
        <v>451</v>
      </c>
      <c r="B195" s="361">
        <f>VLOOKUP(A195,'Open Int.'!$A$4:$O$196,2,FALSE)</f>
        <v>13252200</v>
      </c>
      <c r="C195" s="361">
        <f>VLOOKUP(A195,'Open Int.'!$A$4:$O$196,3,FALSE)</f>
        <v>741000</v>
      </c>
      <c r="D195" s="362">
        <f t="shared" si="10"/>
        <v>0.05922693266832918</v>
      </c>
    </row>
    <row r="196" spans="1:4" ht="15" outlineLevel="1">
      <c r="A196" s="358" t="s">
        <v>266</v>
      </c>
      <c r="B196" s="358">
        <f>SUM(B197:B203)</f>
        <v>175883650</v>
      </c>
      <c r="C196" s="358">
        <f>SUM(C197:C203)</f>
        <v>3344050</v>
      </c>
      <c r="D196" s="363">
        <f t="shared" si="10"/>
        <v>0.019381347818124072</v>
      </c>
    </row>
    <row r="197" spans="1:4" ht="14.25">
      <c r="A197" s="360" t="s">
        <v>381</v>
      </c>
      <c r="B197" s="361">
        <f>VLOOKUP(A197,'Open Int.'!$A$4:$O$196,2,FALSE)</f>
        <v>11453000</v>
      </c>
      <c r="C197" s="361">
        <f>VLOOKUP(A197,'Open Int.'!$A$4:$O$196,3,FALSE)</f>
        <v>442500</v>
      </c>
      <c r="D197" s="362">
        <f t="shared" si="10"/>
        <v>0.040188910585350346</v>
      </c>
    </row>
    <row r="198" spans="1:4" ht="14.25" outlineLevel="1">
      <c r="A198" s="360" t="s">
        <v>8</v>
      </c>
      <c r="B198" s="361">
        <f>VLOOKUP(A198,'Open Int.'!$A$4:$O$196,2,FALSE)</f>
        <v>21600000</v>
      </c>
      <c r="C198" s="361">
        <f>VLOOKUP(A198,'Open Int.'!$A$4:$O$196,3,FALSE)</f>
        <v>1833600</v>
      </c>
      <c r="D198" s="362">
        <f aca="true" t="shared" si="11" ref="D198:D203">C198/(B198-C198)</f>
        <v>0.09276347741622147</v>
      </c>
    </row>
    <row r="199" spans="1:4" ht="14.25" outlineLevel="1">
      <c r="A199" s="375" t="s">
        <v>288</v>
      </c>
      <c r="B199" s="361">
        <f>VLOOKUP(A199,'Open Int.'!$A$4:$O$196,2,FALSE)</f>
        <v>6978000</v>
      </c>
      <c r="C199" s="361">
        <f>VLOOKUP(A199,'Open Int.'!$A$4:$O$196,3,FALSE)</f>
        <v>156000</v>
      </c>
      <c r="D199" s="362">
        <f t="shared" si="11"/>
        <v>0.022867194371152155</v>
      </c>
    </row>
    <row r="200" spans="1:4" ht="14.25" outlineLevel="1">
      <c r="A200" s="375" t="s">
        <v>301</v>
      </c>
      <c r="B200" s="361">
        <f>VLOOKUP(A200,'Open Int.'!$A$4:$O$196,2,FALSE)</f>
        <v>77444950</v>
      </c>
      <c r="C200" s="361">
        <f>VLOOKUP(A200,'Open Int.'!$A$4:$O$196,3,FALSE)</f>
        <v>-1901900</v>
      </c>
      <c r="D200" s="362">
        <f t="shared" si="11"/>
        <v>-0.02396944554194653</v>
      </c>
    </row>
    <row r="201" spans="1:4" ht="14.25" outlineLevel="1">
      <c r="A201" s="360" t="s">
        <v>234</v>
      </c>
      <c r="B201" s="361">
        <f>VLOOKUP(A201,'Open Int.'!$A$4:$O$196,2,FALSE)</f>
        <v>21729400</v>
      </c>
      <c r="C201" s="361">
        <f>VLOOKUP(A201,'Open Int.'!$A$4:$O$196,3,FALSE)</f>
        <v>1222200</v>
      </c>
      <c r="D201" s="362">
        <f t="shared" si="11"/>
        <v>0.05959858001092299</v>
      </c>
    </row>
    <row r="202" spans="1:4" ht="14.25" outlineLevel="1">
      <c r="A202" s="360" t="s">
        <v>397</v>
      </c>
      <c r="B202" s="361">
        <f>VLOOKUP(A202,'Open Int.'!$A$4:$O$196,2,FALSE)</f>
        <v>34614000</v>
      </c>
      <c r="C202" s="361">
        <f>VLOOKUP(A202,'Open Int.'!$A$4:$O$196,3,FALSE)</f>
        <v>1506600</v>
      </c>
      <c r="D202" s="362">
        <f t="shared" si="11"/>
        <v>0.045506442668406456</v>
      </c>
    </row>
    <row r="203" spans="1:4" ht="14.25" outlineLevel="1">
      <c r="A203" s="360" t="s">
        <v>155</v>
      </c>
      <c r="B203" s="361">
        <f>VLOOKUP(A203,'Open Int.'!$A$4:$O$196,2,FALSE)</f>
        <v>2064300</v>
      </c>
      <c r="C203" s="361">
        <f>VLOOKUP(A203,'Open Int.'!$A$4:$O$196,3,FALSE)</f>
        <v>85050</v>
      </c>
      <c r="D203" s="362">
        <f t="shared" si="11"/>
        <v>0.04297082228116711</v>
      </c>
    </row>
    <row r="204" spans="1:4" ht="15">
      <c r="A204" s="358" t="s">
        <v>269</v>
      </c>
      <c r="B204" s="358">
        <f>SUM(B205:B219)</f>
        <v>69070450</v>
      </c>
      <c r="C204" s="358">
        <f>SUM(C205:C219)</f>
        <v>593650</v>
      </c>
      <c r="D204" s="363">
        <f aca="true" t="shared" si="12" ref="D204:D219">C204/(B204-C204)</f>
        <v>0.00866935954951166</v>
      </c>
    </row>
    <row r="205" spans="1:4" ht="14.25">
      <c r="A205" s="360" t="s">
        <v>435</v>
      </c>
      <c r="B205" s="361">
        <f>VLOOKUP(A205,'Open Int.'!$A$4:$O$196,2,FALSE)</f>
        <v>522000</v>
      </c>
      <c r="C205" s="361">
        <f>VLOOKUP(A205,'Open Int.'!$A$4:$O$196,3,FALSE)</f>
        <v>-25400</v>
      </c>
      <c r="D205" s="362">
        <f t="shared" si="12"/>
        <v>-0.0464011691633175</v>
      </c>
    </row>
    <row r="206" spans="1:4" ht="14.25">
      <c r="A206" s="360" t="s">
        <v>436</v>
      </c>
      <c r="B206" s="361">
        <f>VLOOKUP(A206,'Open Int.'!$A$4:$O$196,2,FALSE)</f>
        <v>3571700</v>
      </c>
      <c r="C206" s="361">
        <f>VLOOKUP(A206,'Open Int.'!$A$4:$O$196,3,FALSE)</f>
        <v>-129200</v>
      </c>
      <c r="D206" s="362">
        <f t="shared" si="12"/>
        <v>-0.03491042719338539</v>
      </c>
    </row>
    <row r="207" spans="1:4" ht="14.25">
      <c r="A207" s="360" t="s">
        <v>313</v>
      </c>
      <c r="B207" s="361">
        <f>VLOOKUP(A207,'Open Int.'!$A$4:$O$196,2,FALSE)</f>
        <v>2297400</v>
      </c>
      <c r="C207" s="361">
        <f>VLOOKUP(A207,'Open Int.'!$A$4:$O$196,3,FALSE)</f>
        <v>33600</v>
      </c>
      <c r="D207" s="362">
        <f t="shared" si="12"/>
        <v>0.014842300556586271</v>
      </c>
    </row>
    <row r="208" spans="1:4" ht="14.25">
      <c r="A208" s="360" t="s">
        <v>315</v>
      </c>
      <c r="B208" s="361">
        <f>VLOOKUP(A208,'Open Int.'!$A$4:$O$196,2,FALSE)</f>
        <v>1298000</v>
      </c>
      <c r="C208" s="361">
        <f>VLOOKUP(A208,'Open Int.'!$A$4:$O$196,3,FALSE)</f>
        <v>12000</v>
      </c>
      <c r="D208" s="362">
        <f t="shared" si="12"/>
        <v>0.00933125972006221</v>
      </c>
    </row>
    <row r="209" spans="1:4" ht="14.25">
      <c r="A209" s="360" t="s">
        <v>411</v>
      </c>
      <c r="B209" s="361">
        <f>VLOOKUP(A209,'Open Int.'!$A$4:$O$196,2,FALSE)</f>
        <v>409800</v>
      </c>
      <c r="C209" s="361">
        <f>VLOOKUP(A209,'Open Int.'!$A$4:$O$196,3,FALSE)</f>
        <v>-400</v>
      </c>
      <c r="D209" s="362">
        <f t="shared" si="12"/>
        <v>-0.0009751340809361287</v>
      </c>
    </row>
    <row r="210" spans="1:4" ht="14.25">
      <c r="A210" s="360" t="s">
        <v>287</v>
      </c>
      <c r="B210" s="361">
        <f>VLOOKUP(A210,'Open Int.'!$A$4:$O$196,2,FALSE)</f>
        <v>4818000</v>
      </c>
      <c r="C210" s="361">
        <f>VLOOKUP(A210,'Open Int.'!$A$4:$O$196,3,FALSE)</f>
        <v>298000</v>
      </c>
      <c r="D210" s="362">
        <f t="shared" si="12"/>
        <v>0.06592920353982301</v>
      </c>
    </row>
    <row r="211" spans="1:4" ht="14.25">
      <c r="A211" s="360" t="s">
        <v>437</v>
      </c>
      <c r="B211" s="361">
        <f>VLOOKUP(A211,'Open Int.'!$A$4:$O$196,2,FALSE)</f>
        <v>15813750</v>
      </c>
      <c r="C211" s="361">
        <f>VLOOKUP(A211,'Open Int.'!$A$4:$O$196,3,FALSE)</f>
        <v>-135000</v>
      </c>
      <c r="D211" s="362">
        <f t="shared" si="12"/>
        <v>-0.00846461321420174</v>
      </c>
    </row>
    <row r="212" spans="1:4" ht="14.25">
      <c r="A212" s="360" t="s">
        <v>479</v>
      </c>
      <c r="B212" s="361">
        <f>VLOOKUP(A212,'Open Int.'!$A$4:$O$196,2,FALSE)</f>
        <v>1089500</v>
      </c>
      <c r="C212" s="361">
        <f>VLOOKUP(A212,'Open Int.'!$A$4:$O$196,3,FALSE)</f>
        <v>28750</v>
      </c>
      <c r="D212" s="362">
        <f>C212/(B212-C212)</f>
        <v>0.02710346452981381</v>
      </c>
    </row>
    <row r="213" spans="1:4" ht="14.25">
      <c r="A213" s="360" t="s">
        <v>387</v>
      </c>
      <c r="B213" s="361">
        <f>VLOOKUP(A213,'Open Int.'!$A$4:$O$196,2,FALSE)</f>
        <v>13321000</v>
      </c>
      <c r="C213" s="361">
        <f>VLOOKUP(A213,'Open Int.'!$A$4:$O$196,3,FALSE)</f>
        <v>-281750</v>
      </c>
      <c r="D213" s="362">
        <f t="shared" si="12"/>
        <v>-0.020712723530168533</v>
      </c>
    </row>
    <row r="214" spans="1:4" ht="14.25">
      <c r="A214" s="360" t="s">
        <v>433</v>
      </c>
      <c r="B214" s="361">
        <f>VLOOKUP(A214,'Open Int.'!$A$4:$O$196,2,FALSE)</f>
        <v>5547000</v>
      </c>
      <c r="C214" s="361">
        <f>VLOOKUP(A214,'Open Int.'!$A$4:$O$196,3,FALSE)</f>
        <v>-173000</v>
      </c>
      <c r="D214" s="362">
        <f t="shared" si="12"/>
        <v>-0.030244755244755245</v>
      </c>
    </row>
    <row r="215" spans="1:4" ht="14.25">
      <c r="A215" s="360" t="s">
        <v>433</v>
      </c>
      <c r="B215" s="361">
        <f>VLOOKUP(A215,'Open Int.'!$A$4:$O$196,2,FALSE)</f>
        <v>5547000</v>
      </c>
      <c r="C215" s="361">
        <f>VLOOKUP(A215,'Open Int.'!$A$4:$O$196,3,FALSE)</f>
        <v>-173000</v>
      </c>
      <c r="D215" s="362">
        <f t="shared" si="12"/>
        <v>-0.030244755244755245</v>
      </c>
    </row>
    <row r="216" spans="1:4" ht="14.25">
      <c r="A216" s="360" t="s">
        <v>388</v>
      </c>
      <c r="B216" s="361">
        <f>VLOOKUP(A216,'Open Int.'!$A$4:$O$196,2,FALSE)</f>
        <v>1750800</v>
      </c>
      <c r="C216" s="361">
        <f>VLOOKUP(A216,'Open Int.'!$A$4:$O$196,3,FALSE)</f>
        <v>179200</v>
      </c>
      <c r="D216" s="362">
        <f t="shared" si="12"/>
        <v>0.11402392466276406</v>
      </c>
    </row>
    <row r="217" spans="1:4" ht="14.25">
      <c r="A217" s="360" t="s">
        <v>321</v>
      </c>
      <c r="B217" s="361">
        <f>VLOOKUP(A217,'Open Int.'!$A$4:$O$196,2,FALSE)</f>
        <v>1191500</v>
      </c>
      <c r="C217" s="361">
        <f>VLOOKUP(A217,'Open Int.'!$A$4:$O$196,3,FALSE)</f>
        <v>-4750</v>
      </c>
      <c r="D217" s="362">
        <f t="shared" si="12"/>
        <v>-0.003970741901776384</v>
      </c>
    </row>
    <row r="218" spans="1:4" ht="14.25">
      <c r="A218" s="360" t="s">
        <v>438</v>
      </c>
      <c r="B218" s="361">
        <f>VLOOKUP(A218,'Open Int.'!$A$4:$O$196,2,FALSE)</f>
        <v>1229800</v>
      </c>
      <c r="C218" s="361">
        <f>VLOOKUP(A218,'Open Int.'!$A$4:$O$196,3,FALSE)</f>
        <v>-11000</v>
      </c>
      <c r="D218" s="362">
        <f t="shared" si="12"/>
        <v>-0.008865248226950355</v>
      </c>
    </row>
    <row r="219" spans="1:4" ht="14.25">
      <c r="A219" s="360" t="s">
        <v>328</v>
      </c>
      <c r="B219" s="361">
        <f>VLOOKUP(A219,'Open Int.'!$A$4:$O$196,2,FALSE)</f>
        <v>10663200</v>
      </c>
      <c r="C219" s="361">
        <f>VLOOKUP(A219,'Open Int.'!$A$4:$O$196,3,FALSE)</f>
        <v>975600</v>
      </c>
      <c r="D219" s="362">
        <f t="shared" si="12"/>
        <v>0.10070605722779635</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7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K605" sqref="K605"/>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400"/>
      <c r="AA3" s="75"/>
    </row>
    <row r="4" spans="1:28" s="58" customFormat="1" ht="15">
      <c r="A4" s="101" t="s">
        <v>182</v>
      </c>
      <c r="B4" s="280">
        <v>326350</v>
      </c>
      <c r="C4" s="281">
        <v>33750</v>
      </c>
      <c r="D4" s="262">
        <v>0.12</v>
      </c>
      <c r="E4" s="280">
        <v>0</v>
      </c>
      <c r="F4" s="282">
        <v>0</v>
      </c>
      <c r="G4" s="262">
        <v>0</v>
      </c>
      <c r="H4" s="280">
        <v>0</v>
      </c>
      <c r="I4" s="282">
        <v>0</v>
      </c>
      <c r="J4" s="262">
        <v>0</v>
      </c>
      <c r="K4" s="280">
        <v>326350</v>
      </c>
      <c r="L4" s="282">
        <v>33750</v>
      </c>
      <c r="M4" s="351">
        <v>0.12</v>
      </c>
      <c r="N4" s="112">
        <v>318400</v>
      </c>
      <c r="O4" s="173">
        <f>N4/K4</f>
        <v>0.9756396506817834</v>
      </c>
      <c r="P4" s="108">
        <f>Volume!K4</f>
        <v>6980.35</v>
      </c>
      <c r="Q4" s="69">
        <f>Volume!J4</f>
        <v>7101.3</v>
      </c>
      <c r="R4" s="236">
        <f>Q4*K4/10000000</f>
        <v>231.7509255</v>
      </c>
      <c r="S4" s="103">
        <f>Q4*N4/10000000</f>
        <v>226.105392</v>
      </c>
      <c r="T4" s="109">
        <f>K4-L4</f>
        <v>292600</v>
      </c>
      <c r="U4" s="103">
        <f>L4/T4*100</f>
        <v>11.534518113465483</v>
      </c>
      <c r="V4" s="103">
        <f>Q4*B4/10000000</f>
        <v>231.7509255</v>
      </c>
      <c r="W4" s="103">
        <f>Q4*E4/10000000</f>
        <v>0</v>
      </c>
      <c r="X4" s="103">
        <f>Q4*H4/10000000</f>
        <v>0</v>
      </c>
      <c r="Y4" s="103">
        <f>(T4*P4)/10000000</f>
        <v>204.245041</v>
      </c>
      <c r="Z4" s="236">
        <f>R4-Y4</f>
        <v>27.505884500000008</v>
      </c>
      <c r="AA4" s="78"/>
      <c r="AB4" s="77"/>
    </row>
    <row r="5" spans="1:28" s="58" customFormat="1" ht="15">
      <c r="A5" s="193" t="s">
        <v>463</v>
      </c>
      <c r="B5" s="164">
        <v>18000</v>
      </c>
      <c r="C5" s="162">
        <v>1050</v>
      </c>
      <c r="D5" s="170">
        <v>0.06</v>
      </c>
      <c r="E5" s="164">
        <v>0</v>
      </c>
      <c r="F5" s="112">
        <v>0</v>
      </c>
      <c r="G5" s="170">
        <v>0</v>
      </c>
      <c r="H5" s="164">
        <v>0</v>
      </c>
      <c r="I5" s="112">
        <v>0</v>
      </c>
      <c r="J5" s="170">
        <v>0</v>
      </c>
      <c r="K5" s="164">
        <v>18000</v>
      </c>
      <c r="L5" s="112">
        <v>1050</v>
      </c>
      <c r="M5" s="127">
        <v>0.06</v>
      </c>
      <c r="N5" s="112">
        <v>18000</v>
      </c>
      <c r="O5" s="173">
        <f>N5/K5</f>
        <v>1</v>
      </c>
      <c r="P5" s="108">
        <f>Volume!K5</f>
        <v>4433.05</v>
      </c>
      <c r="Q5" s="69">
        <f>Volume!J5</f>
        <v>4443.5</v>
      </c>
      <c r="R5" s="237">
        <f>Q5*K5/10000000</f>
        <v>7.9983</v>
      </c>
      <c r="S5" s="103">
        <f>Q5*N5/10000000</f>
        <v>7.9983</v>
      </c>
      <c r="T5" s="109">
        <f>K5-L5</f>
        <v>16950</v>
      </c>
      <c r="U5" s="103">
        <f>L5/T5*100</f>
        <v>6.1946902654867255</v>
      </c>
      <c r="V5" s="103">
        <f>Q5*B5/10000000</f>
        <v>7.9983</v>
      </c>
      <c r="W5" s="103">
        <f>Q5*E5/10000000</f>
        <v>0</v>
      </c>
      <c r="X5" s="103">
        <f>Q5*H5/10000000</f>
        <v>0</v>
      </c>
      <c r="Y5" s="103">
        <f>(T5*P5)/10000000</f>
        <v>7.51401975</v>
      </c>
      <c r="Z5" s="237">
        <f>R5-Y5</f>
        <v>0.4842802500000003</v>
      </c>
      <c r="AA5" s="78"/>
      <c r="AB5" s="77"/>
    </row>
    <row r="6" spans="1:28" s="58" customFormat="1" ht="15">
      <c r="A6" s="193" t="s">
        <v>74</v>
      </c>
      <c r="B6" s="164">
        <v>95850</v>
      </c>
      <c r="C6" s="162">
        <v>5450</v>
      </c>
      <c r="D6" s="170">
        <v>0.06</v>
      </c>
      <c r="E6" s="164">
        <v>0</v>
      </c>
      <c r="F6" s="112">
        <v>0</v>
      </c>
      <c r="G6" s="170">
        <v>0</v>
      </c>
      <c r="H6" s="164">
        <v>0</v>
      </c>
      <c r="I6" s="112">
        <v>0</v>
      </c>
      <c r="J6" s="170">
        <v>0</v>
      </c>
      <c r="K6" s="164">
        <v>95850</v>
      </c>
      <c r="L6" s="112">
        <v>5450</v>
      </c>
      <c r="M6" s="127">
        <v>0.06</v>
      </c>
      <c r="N6" s="112">
        <v>95600</v>
      </c>
      <c r="O6" s="173">
        <f>N6/K6</f>
        <v>0.9973917579551382</v>
      </c>
      <c r="P6" s="108">
        <f>Volume!K6</f>
        <v>5185.05</v>
      </c>
      <c r="Q6" s="69">
        <f>Volume!J6</f>
        <v>5131.3</v>
      </c>
      <c r="R6" s="237">
        <f>Q6*K6/10000000</f>
        <v>49.1835105</v>
      </c>
      <c r="S6" s="103">
        <f>Q6*N6/10000000</f>
        <v>49.055228</v>
      </c>
      <c r="T6" s="109">
        <f>K6-L6</f>
        <v>90400</v>
      </c>
      <c r="U6" s="103">
        <f>L6/T6*100</f>
        <v>6.028761061946902</v>
      </c>
      <c r="V6" s="103">
        <f>Q6*B6/10000000</f>
        <v>49.1835105</v>
      </c>
      <c r="W6" s="103">
        <f>Q6*E6/10000000</f>
        <v>0</v>
      </c>
      <c r="X6" s="103">
        <f>Q6*H6/10000000</f>
        <v>0</v>
      </c>
      <c r="Y6" s="103">
        <f>(T6*P6)/10000000</f>
        <v>46.872852</v>
      </c>
      <c r="Z6" s="237">
        <f>R6-Y6</f>
        <v>2.3106584999999953</v>
      </c>
      <c r="AA6" s="78"/>
      <c r="AB6" s="77"/>
    </row>
    <row r="7" spans="1:28" s="58" customFormat="1" ht="15">
      <c r="A7" s="193" t="s">
        <v>464</v>
      </c>
      <c r="B7" s="164">
        <v>209025</v>
      </c>
      <c r="C7" s="162">
        <v>1300</v>
      </c>
      <c r="D7" s="170">
        <v>0.01</v>
      </c>
      <c r="E7" s="164">
        <v>650</v>
      </c>
      <c r="F7" s="112">
        <v>0</v>
      </c>
      <c r="G7" s="170">
        <v>0</v>
      </c>
      <c r="H7" s="164">
        <v>0</v>
      </c>
      <c r="I7" s="112">
        <v>0</v>
      </c>
      <c r="J7" s="170">
        <v>0</v>
      </c>
      <c r="K7" s="164">
        <v>209675</v>
      </c>
      <c r="L7" s="112">
        <v>1300</v>
      </c>
      <c r="M7" s="127">
        <v>0.01</v>
      </c>
      <c r="N7" s="112">
        <v>208725</v>
      </c>
      <c r="O7" s="173">
        <f>N7/K7</f>
        <v>0.9954691784905211</v>
      </c>
      <c r="P7" s="108">
        <f>Volume!K7</f>
        <v>9089.6</v>
      </c>
      <c r="Q7" s="69">
        <f>Volume!J7</f>
        <v>9146</v>
      </c>
      <c r="R7" s="237">
        <f>Q7*K7/10000000</f>
        <v>191.768755</v>
      </c>
      <c r="S7" s="103">
        <f>Q7*N7/10000000</f>
        <v>190.899885</v>
      </c>
      <c r="T7" s="109">
        <f>K7-L7</f>
        <v>208375</v>
      </c>
      <c r="U7" s="103">
        <f>L7/T7*100</f>
        <v>0.623875224955009</v>
      </c>
      <c r="V7" s="103">
        <f>Q7*B7/10000000</f>
        <v>191.174265</v>
      </c>
      <c r="W7" s="103">
        <f>Q7*E7/10000000</f>
        <v>0.59449</v>
      </c>
      <c r="X7" s="103">
        <f>Q7*H7/10000000</f>
        <v>0</v>
      </c>
      <c r="Y7" s="103">
        <f>(T7*P7)/10000000</f>
        <v>189.40454</v>
      </c>
      <c r="Z7" s="237">
        <f>R7-Y7</f>
        <v>2.3642150000000015</v>
      </c>
      <c r="AA7" s="78"/>
      <c r="AB7" s="77"/>
    </row>
    <row r="8" spans="1:28" s="58" customFormat="1" ht="15">
      <c r="A8" s="193" t="s">
        <v>9</v>
      </c>
      <c r="B8" s="164">
        <v>39693450</v>
      </c>
      <c r="C8" s="162">
        <v>925500</v>
      </c>
      <c r="D8" s="170">
        <v>0.02</v>
      </c>
      <c r="E8" s="164">
        <v>16813850</v>
      </c>
      <c r="F8" s="112">
        <v>480300</v>
      </c>
      <c r="G8" s="170">
        <v>0.03</v>
      </c>
      <c r="H8" s="164">
        <v>27152050</v>
      </c>
      <c r="I8" s="112">
        <v>588000</v>
      </c>
      <c r="J8" s="170">
        <v>0.02</v>
      </c>
      <c r="K8" s="164">
        <v>83659350</v>
      </c>
      <c r="L8" s="112">
        <v>1993800</v>
      </c>
      <c r="M8" s="127">
        <v>0.02</v>
      </c>
      <c r="N8" s="112">
        <v>71383350</v>
      </c>
      <c r="O8" s="173">
        <f aca="true" t="shared" si="0" ref="O8:O71">N8/K8</f>
        <v>0.8532620681370343</v>
      </c>
      <c r="P8" s="108">
        <f>Volume!K8</f>
        <v>4504.55</v>
      </c>
      <c r="Q8" s="69">
        <f>Volume!J8</f>
        <v>4512.15</v>
      </c>
      <c r="R8" s="237">
        <f aca="true" t="shared" si="1" ref="R8:R71">Q8*K8/10000000</f>
        <v>37748.35361025</v>
      </c>
      <c r="S8" s="103">
        <f aca="true" t="shared" si="2" ref="S8:S71">Q8*N8/10000000</f>
        <v>32209.23827025</v>
      </c>
      <c r="T8" s="109">
        <f aca="true" t="shared" si="3" ref="T8:T71">K8-L8</f>
        <v>81665550</v>
      </c>
      <c r="U8" s="103">
        <f aca="true" t="shared" si="4" ref="U8:U71">L8/T8*100</f>
        <v>2.441421137799231</v>
      </c>
      <c r="V8" s="103">
        <f aca="true" t="shared" si="5" ref="V8:V71">Q8*B8/10000000</f>
        <v>17910.28004175</v>
      </c>
      <c r="W8" s="103">
        <f aca="true" t="shared" si="6" ref="W8:W71">Q8*E8/10000000</f>
        <v>7586.66132775</v>
      </c>
      <c r="X8" s="103">
        <f aca="true" t="shared" si="7" ref="X8:X71">Q8*H8/10000000</f>
        <v>12251.412240749998</v>
      </c>
      <c r="Y8" s="103">
        <f aca="true" t="shared" si="8" ref="Y8:Y71">(T8*P8)/10000000</f>
        <v>36786.65532525</v>
      </c>
      <c r="Z8" s="237">
        <f aca="true" t="shared" si="9" ref="Z8:Z71">R8-Y8</f>
        <v>961.6982849999986</v>
      </c>
      <c r="AA8" s="78"/>
      <c r="AB8" s="77"/>
    </row>
    <row r="9" spans="1:28" s="7" customFormat="1" ht="15">
      <c r="A9" s="193" t="s">
        <v>279</v>
      </c>
      <c r="B9" s="164">
        <v>1009800</v>
      </c>
      <c r="C9" s="162">
        <v>18600</v>
      </c>
      <c r="D9" s="170">
        <v>0.02</v>
      </c>
      <c r="E9" s="164">
        <v>3800</v>
      </c>
      <c r="F9" s="112">
        <v>200</v>
      </c>
      <c r="G9" s="170">
        <v>0.06</v>
      </c>
      <c r="H9" s="164">
        <v>0</v>
      </c>
      <c r="I9" s="112">
        <v>0</v>
      </c>
      <c r="J9" s="170">
        <v>0</v>
      </c>
      <c r="K9" s="164">
        <v>1013600</v>
      </c>
      <c r="L9" s="112">
        <v>18800</v>
      </c>
      <c r="M9" s="127">
        <v>0.02</v>
      </c>
      <c r="N9" s="112">
        <v>983000</v>
      </c>
      <c r="O9" s="173">
        <f t="shared" si="0"/>
        <v>0.9698105761641673</v>
      </c>
      <c r="P9" s="108">
        <f>Volume!K9</f>
        <v>3089.3</v>
      </c>
      <c r="Q9" s="69">
        <f>Volume!J9</f>
        <v>3033.55</v>
      </c>
      <c r="R9" s="237">
        <f t="shared" si="1"/>
        <v>307.480628</v>
      </c>
      <c r="S9" s="103">
        <f t="shared" si="2"/>
        <v>298.197965</v>
      </c>
      <c r="T9" s="109">
        <f t="shared" si="3"/>
        <v>994800</v>
      </c>
      <c r="U9" s="103">
        <f t="shared" si="4"/>
        <v>1.8898271009248089</v>
      </c>
      <c r="V9" s="103">
        <f t="shared" si="5"/>
        <v>306.327879</v>
      </c>
      <c r="W9" s="103">
        <f t="shared" si="6"/>
        <v>1.152749</v>
      </c>
      <c r="X9" s="103">
        <f t="shared" si="7"/>
        <v>0</v>
      </c>
      <c r="Y9" s="103">
        <f t="shared" si="8"/>
        <v>307.323564</v>
      </c>
      <c r="Z9" s="237">
        <f t="shared" si="9"/>
        <v>0.15706400000004805</v>
      </c>
      <c r="AB9" s="77"/>
    </row>
    <row r="10" spans="1:28" s="58" customFormat="1" ht="15">
      <c r="A10" s="193" t="s">
        <v>134</v>
      </c>
      <c r="B10" s="164">
        <v>1833000</v>
      </c>
      <c r="C10" s="162">
        <v>23000</v>
      </c>
      <c r="D10" s="170">
        <v>0.01</v>
      </c>
      <c r="E10" s="164">
        <v>15500</v>
      </c>
      <c r="F10" s="112">
        <v>1500</v>
      </c>
      <c r="G10" s="170">
        <v>0.11</v>
      </c>
      <c r="H10" s="164">
        <v>3500</v>
      </c>
      <c r="I10" s="112">
        <v>0</v>
      </c>
      <c r="J10" s="170">
        <v>0</v>
      </c>
      <c r="K10" s="164">
        <v>1852000</v>
      </c>
      <c r="L10" s="112">
        <v>24500</v>
      </c>
      <c r="M10" s="127">
        <v>0.01</v>
      </c>
      <c r="N10" s="112">
        <v>1811500</v>
      </c>
      <c r="O10" s="173">
        <f t="shared" si="0"/>
        <v>0.9781317494600432</v>
      </c>
      <c r="P10" s="108">
        <f>Volume!K10</f>
        <v>1125.45</v>
      </c>
      <c r="Q10" s="69">
        <f>Volume!J10</f>
        <v>1112.95</v>
      </c>
      <c r="R10" s="237">
        <f t="shared" si="1"/>
        <v>206.11834</v>
      </c>
      <c r="S10" s="103">
        <f t="shared" si="2"/>
        <v>201.6108925</v>
      </c>
      <c r="T10" s="109">
        <f t="shared" si="3"/>
        <v>1827500</v>
      </c>
      <c r="U10" s="103">
        <f t="shared" si="4"/>
        <v>1.3406292749658002</v>
      </c>
      <c r="V10" s="103">
        <f t="shared" si="5"/>
        <v>204.003735</v>
      </c>
      <c r="W10" s="103">
        <f t="shared" si="6"/>
        <v>1.7250725</v>
      </c>
      <c r="X10" s="103">
        <f t="shared" si="7"/>
        <v>0.3895325</v>
      </c>
      <c r="Y10" s="103">
        <f t="shared" si="8"/>
        <v>205.6759875</v>
      </c>
      <c r="Z10" s="237">
        <f t="shared" si="9"/>
        <v>0.44235249999999837</v>
      </c>
      <c r="AA10" s="78"/>
      <c r="AB10" s="77"/>
    </row>
    <row r="11" spans="1:28" s="58" customFormat="1" ht="15">
      <c r="A11" s="193" t="s">
        <v>400</v>
      </c>
      <c r="B11" s="164">
        <v>522000</v>
      </c>
      <c r="C11" s="162">
        <v>-25400</v>
      </c>
      <c r="D11" s="170">
        <v>-0.05</v>
      </c>
      <c r="E11" s="164">
        <v>1200</v>
      </c>
      <c r="F11" s="112">
        <v>0</v>
      </c>
      <c r="G11" s="170">
        <v>0</v>
      </c>
      <c r="H11" s="164">
        <v>0</v>
      </c>
      <c r="I11" s="112">
        <v>0</v>
      </c>
      <c r="J11" s="170">
        <v>0</v>
      </c>
      <c r="K11" s="164">
        <v>523200</v>
      </c>
      <c r="L11" s="112">
        <v>-25400</v>
      </c>
      <c r="M11" s="127">
        <v>-0.05</v>
      </c>
      <c r="N11" s="112">
        <v>519600</v>
      </c>
      <c r="O11" s="173">
        <f t="shared" si="0"/>
        <v>0.9931192660550459</v>
      </c>
      <c r="P11" s="108">
        <f>Volume!K11</f>
        <v>1509.15</v>
      </c>
      <c r="Q11" s="69">
        <f>Volume!J11</f>
        <v>1522</v>
      </c>
      <c r="R11" s="237">
        <f t="shared" si="1"/>
        <v>79.63104</v>
      </c>
      <c r="S11" s="103">
        <f t="shared" si="2"/>
        <v>79.08312</v>
      </c>
      <c r="T11" s="109">
        <f t="shared" si="3"/>
        <v>548600</v>
      </c>
      <c r="U11" s="103">
        <f t="shared" si="4"/>
        <v>-4.629967189208895</v>
      </c>
      <c r="V11" s="103">
        <f t="shared" si="5"/>
        <v>79.4484</v>
      </c>
      <c r="W11" s="103">
        <f t="shared" si="6"/>
        <v>0.18264</v>
      </c>
      <c r="X11" s="103">
        <f t="shared" si="7"/>
        <v>0</v>
      </c>
      <c r="Y11" s="103">
        <f t="shared" si="8"/>
        <v>82.791969</v>
      </c>
      <c r="Z11" s="237">
        <f t="shared" si="9"/>
        <v>-3.160928999999996</v>
      </c>
      <c r="AA11" s="78"/>
      <c r="AB11" s="77"/>
    </row>
    <row r="12" spans="1:28" s="7" customFormat="1" ht="15">
      <c r="A12" s="193" t="s">
        <v>0</v>
      </c>
      <c r="B12" s="164">
        <v>3175875</v>
      </c>
      <c r="C12" s="163">
        <v>66750</v>
      </c>
      <c r="D12" s="170">
        <v>0.02</v>
      </c>
      <c r="E12" s="164">
        <v>186000</v>
      </c>
      <c r="F12" s="112">
        <v>32625</v>
      </c>
      <c r="G12" s="170">
        <v>0.21</v>
      </c>
      <c r="H12" s="164">
        <v>105750</v>
      </c>
      <c r="I12" s="112">
        <v>5625</v>
      </c>
      <c r="J12" s="170">
        <v>0.06</v>
      </c>
      <c r="K12" s="164">
        <v>3467625</v>
      </c>
      <c r="L12" s="112">
        <v>105000</v>
      </c>
      <c r="M12" s="127">
        <v>0.03</v>
      </c>
      <c r="N12" s="112">
        <v>3367875</v>
      </c>
      <c r="O12" s="173">
        <f t="shared" si="0"/>
        <v>0.9712339137017411</v>
      </c>
      <c r="P12" s="108">
        <f>Volume!K12</f>
        <v>1103.65</v>
      </c>
      <c r="Q12" s="69">
        <f>Volume!J12</f>
        <v>1121.4</v>
      </c>
      <c r="R12" s="237">
        <f t="shared" si="1"/>
        <v>388.85946750000005</v>
      </c>
      <c r="S12" s="103">
        <f t="shared" si="2"/>
        <v>377.67350250000004</v>
      </c>
      <c r="T12" s="109">
        <f t="shared" si="3"/>
        <v>3362625</v>
      </c>
      <c r="U12" s="103">
        <f t="shared" si="4"/>
        <v>3.12256049960968</v>
      </c>
      <c r="V12" s="103">
        <f t="shared" si="5"/>
        <v>356.1426225000001</v>
      </c>
      <c r="W12" s="103">
        <f t="shared" si="6"/>
        <v>20.858040000000003</v>
      </c>
      <c r="X12" s="103">
        <f t="shared" si="7"/>
        <v>11.858805000000002</v>
      </c>
      <c r="Y12" s="103">
        <f t="shared" si="8"/>
        <v>371.11610812500004</v>
      </c>
      <c r="Z12" s="237">
        <f t="shared" si="9"/>
        <v>17.74335937500001</v>
      </c>
      <c r="AB12" s="77"/>
    </row>
    <row r="13" spans="1:28" s="7" customFormat="1" ht="15">
      <c r="A13" s="193" t="s">
        <v>401</v>
      </c>
      <c r="B13" s="164">
        <v>2096100</v>
      </c>
      <c r="C13" s="163">
        <v>72450</v>
      </c>
      <c r="D13" s="170">
        <v>0.04</v>
      </c>
      <c r="E13" s="164">
        <v>22500</v>
      </c>
      <c r="F13" s="112">
        <v>1350</v>
      </c>
      <c r="G13" s="170">
        <v>0.06</v>
      </c>
      <c r="H13" s="164">
        <v>450</v>
      </c>
      <c r="I13" s="112">
        <v>0</v>
      </c>
      <c r="J13" s="170">
        <v>0</v>
      </c>
      <c r="K13" s="164">
        <v>2119050</v>
      </c>
      <c r="L13" s="112">
        <v>73800</v>
      </c>
      <c r="M13" s="127">
        <v>0.04</v>
      </c>
      <c r="N13" s="112">
        <v>2075850</v>
      </c>
      <c r="O13" s="173">
        <f t="shared" si="0"/>
        <v>0.9796135060522404</v>
      </c>
      <c r="P13" s="108">
        <f>Volume!K13</f>
        <v>562.2</v>
      </c>
      <c r="Q13" s="69">
        <f>Volume!J13</f>
        <v>567.65</v>
      </c>
      <c r="R13" s="237">
        <f t="shared" si="1"/>
        <v>120.28787325</v>
      </c>
      <c r="S13" s="103">
        <f t="shared" si="2"/>
        <v>117.83562525</v>
      </c>
      <c r="T13" s="109">
        <f t="shared" si="3"/>
        <v>2045250</v>
      </c>
      <c r="U13" s="103">
        <f t="shared" si="4"/>
        <v>3.608360836083609</v>
      </c>
      <c r="V13" s="103">
        <f t="shared" si="5"/>
        <v>118.9851165</v>
      </c>
      <c r="W13" s="103">
        <f t="shared" si="6"/>
        <v>1.2772125</v>
      </c>
      <c r="X13" s="103">
        <f t="shared" si="7"/>
        <v>0.02554425</v>
      </c>
      <c r="Y13" s="103">
        <f t="shared" si="8"/>
        <v>114.983955</v>
      </c>
      <c r="Z13" s="237">
        <f t="shared" si="9"/>
        <v>5.3039182500000095</v>
      </c>
      <c r="AB13" s="77"/>
    </row>
    <row r="14" spans="1:28" s="7" customFormat="1" ht="15">
      <c r="A14" s="193" t="s">
        <v>402</v>
      </c>
      <c r="B14" s="164">
        <v>781400</v>
      </c>
      <c r="C14" s="163">
        <v>14200</v>
      </c>
      <c r="D14" s="170">
        <v>0.02</v>
      </c>
      <c r="E14" s="164">
        <v>0</v>
      </c>
      <c r="F14" s="112">
        <v>0</v>
      </c>
      <c r="G14" s="170">
        <v>0</v>
      </c>
      <c r="H14" s="164">
        <v>0</v>
      </c>
      <c r="I14" s="112">
        <v>0</v>
      </c>
      <c r="J14" s="170">
        <v>0</v>
      </c>
      <c r="K14" s="164">
        <v>781400</v>
      </c>
      <c r="L14" s="112">
        <v>14200</v>
      </c>
      <c r="M14" s="127">
        <v>0.02</v>
      </c>
      <c r="N14" s="112">
        <v>777200</v>
      </c>
      <c r="O14" s="173">
        <f t="shared" si="0"/>
        <v>0.9946250319938572</v>
      </c>
      <c r="P14" s="108">
        <f>Volume!K14</f>
        <v>1692.35</v>
      </c>
      <c r="Q14" s="69">
        <f>Volume!J14</f>
        <v>1677.35</v>
      </c>
      <c r="R14" s="237">
        <f t="shared" si="1"/>
        <v>131.068129</v>
      </c>
      <c r="S14" s="103">
        <f t="shared" si="2"/>
        <v>130.363642</v>
      </c>
      <c r="T14" s="109">
        <f t="shared" si="3"/>
        <v>767200</v>
      </c>
      <c r="U14" s="103">
        <f t="shared" si="4"/>
        <v>1.850886339937435</v>
      </c>
      <c r="V14" s="103">
        <f t="shared" si="5"/>
        <v>131.068129</v>
      </c>
      <c r="W14" s="103">
        <f t="shared" si="6"/>
        <v>0</v>
      </c>
      <c r="X14" s="103">
        <f t="shared" si="7"/>
        <v>0</v>
      </c>
      <c r="Y14" s="103">
        <f t="shared" si="8"/>
        <v>129.837092</v>
      </c>
      <c r="Z14" s="237">
        <f t="shared" si="9"/>
        <v>1.2310369999999864</v>
      </c>
      <c r="AB14" s="77"/>
    </row>
    <row r="15" spans="1:28" s="7" customFormat="1" ht="15">
      <c r="A15" s="193" t="s">
        <v>403</v>
      </c>
      <c r="B15" s="164">
        <v>3571700</v>
      </c>
      <c r="C15" s="163">
        <v>-129200</v>
      </c>
      <c r="D15" s="170">
        <v>-0.03</v>
      </c>
      <c r="E15" s="164">
        <v>396100</v>
      </c>
      <c r="F15" s="112">
        <v>13600</v>
      </c>
      <c r="G15" s="170">
        <v>0.04</v>
      </c>
      <c r="H15" s="164">
        <v>44200</v>
      </c>
      <c r="I15" s="112">
        <v>-1700</v>
      </c>
      <c r="J15" s="170">
        <v>-0.04</v>
      </c>
      <c r="K15" s="164">
        <v>4012000</v>
      </c>
      <c r="L15" s="112">
        <v>-117300</v>
      </c>
      <c r="M15" s="127">
        <v>-0.03</v>
      </c>
      <c r="N15" s="112">
        <v>3680500</v>
      </c>
      <c r="O15" s="173">
        <f t="shared" si="0"/>
        <v>0.9173728813559322</v>
      </c>
      <c r="P15" s="108">
        <f>Volume!K15</f>
        <v>141.5</v>
      </c>
      <c r="Q15" s="69">
        <f>Volume!J15</f>
        <v>145</v>
      </c>
      <c r="R15" s="237">
        <f t="shared" si="1"/>
        <v>58.174</v>
      </c>
      <c r="S15" s="103">
        <f t="shared" si="2"/>
        <v>53.36725</v>
      </c>
      <c r="T15" s="109">
        <f t="shared" si="3"/>
        <v>4129300</v>
      </c>
      <c r="U15" s="103">
        <f t="shared" si="4"/>
        <v>-2.840675174969123</v>
      </c>
      <c r="V15" s="103">
        <f t="shared" si="5"/>
        <v>51.78965</v>
      </c>
      <c r="W15" s="103">
        <f t="shared" si="6"/>
        <v>5.74345</v>
      </c>
      <c r="X15" s="103">
        <f t="shared" si="7"/>
        <v>0.6409</v>
      </c>
      <c r="Y15" s="103">
        <f t="shared" si="8"/>
        <v>58.429595</v>
      </c>
      <c r="Z15" s="237">
        <f t="shared" si="9"/>
        <v>-0.2555949999999996</v>
      </c>
      <c r="AB15" s="77"/>
    </row>
    <row r="16" spans="1:28" s="7" customFormat="1" ht="15">
      <c r="A16" s="193" t="s">
        <v>135</v>
      </c>
      <c r="B16" s="283">
        <v>4782400</v>
      </c>
      <c r="C16" s="163">
        <v>1425900</v>
      </c>
      <c r="D16" s="171">
        <v>0.42</v>
      </c>
      <c r="E16" s="172">
        <v>776650</v>
      </c>
      <c r="F16" s="167">
        <v>83300</v>
      </c>
      <c r="G16" s="171">
        <v>0.12</v>
      </c>
      <c r="H16" s="165">
        <v>31850</v>
      </c>
      <c r="I16" s="168">
        <v>29400</v>
      </c>
      <c r="J16" s="171">
        <v>12</v>
      </c>
      <c r="K16" s="164">
        <v>5590900</v>
      </c>
      <c r="L16" s="112">
        <v>1538600</v>
      </c>
      <c r="M16" s="352">
        <v>0.38</v>
      </c>
      <c r="N16" s="112">
        <v>5517400</v>
      </c>
      <c r="O16" s="173">
        <f t="shared" si="0"/>
        <v>0.9868536371603857</v>
      </c>
      <c r="P16" s="108">
        <f>Volume!K16</f>
        <v>91.65</v>
      </c>
      <c r="Q16" s="69">
        <f>Volume!J16</f>
        <v>99.9</v>
      </c>
      <c r="R16" s="237">
        <f t="shared" si="1"/>
        <v>55.853091</v>
      </c>
      <c r="S16" s="103">
        <f t="shared" si="2"/>
        <v>55.118826</v>
      </c>
      <c r="T16" s="109">
        <f t="shared" si="3"/>
        <v>4052300</v>
      </c>
      <c r="U16" s="103">
        <f t="shared" si="4"/>
        <v>37.96856106408706</v>
      </c>
      <c r="V16" s="103">
        <f t="shared" si="5"/>
        <v>47.776176</v>
      </c>
      <c r="W16" s="103">
        <f t="shared" si="6"/>
        <v>7.7587335</v>
      </c>
      <c r="X16" s="103">
        <f t="shared" si="7"/>
        <v>0.3181815</v>
      </c>
      <c r="Y16" s="103">
        <f t="shared" si="8"/>
        <v>37.1393295</v>
      </c>
      <c r="Z16" s="237">
        <f t="shared" si="9"/>
        <v>18.713761499999997</v>
      </c>
      <c r="AB16" s="77"/>
    </row>
    <row r="17" spans="1:28" s="58" customFormat="1" ht="15">
      <c r="A17" s="193" t="s">
        <v>174</v>
      </c>
      <c r="B17" s="164">
        <v>6927800</v>
      </c>
      <c r="C17" s="162">
        <v>73700</v>
      </c>
      <c r="D17" s="170">
        <v>0.01</v>
      </c>
      <c r="E17" s="164">
        <v>378550</v>
      </c>
      <c r="F17" s="112">
        <v>6700</v>
      </c>
      <c r="G17" s="170">
        <v>0.02</v>
      </c>
      <c r="H17" s="164">
        <v>3350</v>
      </c>
      <c r="I17" s="112">
        <v>0</v>
      </c>
      <c r="J17" s="170">
        <v>0</v>
      </c>
      <c r="K17" s="164">
        <v>7309700</v>
      </c>
      <c r="L17" s="112">
        <v>80400</v>
      </c>
      <c r="M17" s="127">
        <v>0.01</v>
      </c>
      <c r="N17" s="112">
        <v>7162300</v>
      </c>
      <c r="O17" s="173">
        <f t="shared" si="0"/>
        <v>0.9798350137488543</v>
      </c>
      <c r="P17" s="108">
        <f>Volume!K17</f>
        <v>57.2</v>
      </c>
      <c r="Q17" s="69">
        <f>Volume!J17</f>
        <v>57.5</v>
      </c>
      <c r="R17" s="237">
        <f t="shared" si="1"/>
        <v>42.030775</v>
      </c>
      <c r="S17" s="103">
        <f t="shared" si="2"/>
        <v>41.183225</v>
      </c>
      <c r="T17" s="109">
        <f t="shared" si="3"/>
        <v>7229300</v>
      </c>
      <c r="U17" s="103">
        <f t="shared" si="4"/>
        <v>1.1121408711770158</v>
      </c>
      <c r="V17" s="103">
        <f t="shared" si="5"/>
        <v>39.83485</v>
      </c>
      <c r="W17" s="103">
        <f t="shared" si="6"/>
        <v>2.1766625</v>
      </c>
      <c r="X17" s="103">
        <f t="shared" si="7"/>
        <v>0.0192625</v>
      </c>
      <c r="Y17" s="103">
        <f t="shared" si="8"/>
        <v>41.351596</v>
      </c>
      <c r="Z17" s="237">
        <f t="shared" si="9"/>
        <v>0.6791789999999978</v>
      </c>
      <c r="AA17" s="78"/>
      <c r="AB17" s="77"/>
    </row>
    <row r="18" spans="1:28" s="58" customFormat="1" ht="15">
      <c r="A18" s="193" t="s">
        <v>280</v>
      </c>
      <c r="B18" s="164">
        <v>1525200</v>
      </c>
      <c r="C18" s="162">
        <v>3000</v>
      </c>
      <c r="D18" s="170">
        <v>0</v>
      </c>
      <c r="E18" s="164">
        <v>0</v>
      </c>
      <c r="F18" s="112">
        <v>0</v>
      </c>
      <c r="G18" s="170">
        <v>0</v>
      </c>
      <c r="H18" s="164">
        <v>0</v>
      </c>
      <c r="I18" s="112">
        <v>0</v>
      </c>
      <c r="J18" s="170">
        <v>0</v>
      </c>
      <c r="K18" s="164">
        <v>1525200</v>
      </c>
      <c r="L18" s="112">
        <v>3000</v>
      </c>
      <c r="M18" s="127">
        <v>0</v>
      </c>
      <c r="N18" s="112">
        <v>1524600</v>
      </c>
      <c r="O18" s="173">
        <f t="shared" si="0"/>
        <v>0.9996066089693155</v>
      </c>
      <c r="P18" s="108">
        <f>Volume!K18</f>
        <v>410.2</v>
      </c>
      <c r="Q18" s="69">
        <f>Volume!J18</f>
        <v>407.75</v>
      </c>
      <c r="R18" s="237">
        <f t="shared" si="1"/>
        <v>62.19003</v>
      </c>
      <c r="S18" s="103">
        <f t="shared" si="2"/>
        <v>62.165565</v>
      </c>
      <c r="T18" s="109">
        <f t="shared" si="3"/>
        <v>1522200</v>
      </c>
      <c r="U18" s="103">
        <f t="shared" si="4"/>
        <v>0.1970831690973591</v>
      </c>
      <c r="V18" s="103">
        <f t="shared" si="5"/>
        <v>62.19003</v>
      </c>
      <c r="W18" s="103">
        <f t="shared" si="6"/>
        <v>0</v>
      </c>
      <c r="X18" s="103">
        <f t="shared" si="7"/>
        <v>0</v>
      </c>
      <c r="Y18" s="103">
        <f t="shared" si="8"/>
        <v>62.440644</v>
      </c>
      <c r="Z18" s="237">
        <f t="shared" si="9"/>
        <v>-0.2506139999999988</v>
      </c>
      <c r="AA18" s="78"/>
      <c r="AB18" s="77"/>
    </row>
    <row r="19" spans="1:28" s="7" customFormat="1" ht="15">
      <c r="A19" s="193" t="s">
        <v>75</v>
      </c>
      <c r="B19" s="164">
        <v>4646000</v>
      </c>
      <c r="C19" s="162">
        <v>1078700</v>
      </c>
      <c r="D19" s="170">
        <v>0.3</v>
      </c>
      <c r="E19" s="164">
        <v>363400</v>
      </c>
      <c r="F19" s="112">
        <v>124200</v>
      </c>
      <c r="G19" s="170">
        <v>0.52</v>
      </c>
      <c r="H19" s="164">
        <v>18400</v>
      </c>
      <c r="I19" s="112">
        <v>11500</v>
      </c>
      <c r="J19" s="170">
        <v>1.67</v>
      </c>
      <c r="K19" s="164">
        <v>5027800</v>
      </c>
      <c r="L19" s="112">
        <v>1214400</v>
      </c>
      <c r="M19" s="127">
        <v>0.32</v>
      </c>
      <c r="N19" s="112">
        <v>4965700</v>
      </c>
      <c r="O19" s="173">
        <f t="shared" si="0"/>
        <v>0.9876486733760292</v>
      </c>
      <c r="P19" s="108">
        <f>Volume!K19</f>
        <v>89.45</v>
      </c>
      <c r="Q19" s="69">
        <f>Volume!J19</f>
        <v>94</v>
      </c>
      <c r="R19" s="237">
        <f t="shared" si="1"/>
        <v>47.26132</v>
      </c>
      <c r="S19" s="103">
        <f t="shared" si="2"/>
        <v>46.67758</v>
      </c>
      <c r="T19" s="109">
        <f t="shared" si="3"/>
        <v>3813400</v>
      </c>
      <c r="U19" s="103">
        <f t="shared" si="4"/>
        <v>31.845597104945718</v>
      </c>
      <c r="V19" s="103">
        <f t="shared" si="5"/>
        <v>43.6724</v>
      </c>
      <c r="W19" s="103">
        <f t="shared" si="6"/>
        <v>3.41596</v>
      </c>
      <c r="X19" s="103">
        <f t="shared" si="7"/>
        <v>0.17296</v>
      </c>
      <c r="Y19" s="103">
        <f t="shared" si="8"/>
        <v>34.110863</v>
      </c>
      <c r="Z19" s="237">
        <f t="shared" si="9"/>
        <v>13.150456999999996</v>
      </c>
      <c r="AB19" s="77"/>
    </row>
    <row r="20" spans="1:28" s="7" customFormat="1" ht="15">
      <c r="A20" s="193" t="s">
        <v>404</v>
      </c>
      <c r="B20" s="164">
        <v>1907100</v>
      </c>
      <c r="C20" s="162">
        <v>-1950</v>
      </c>
      <c r="D20" s="170">
        <v>0</v>
      </c>
      <c r="E20" s="164">
        <v>4550</v>
      </c>
      <c r="F20" s="112">
        <v>0</v>
      </c>
      <c r="G20" s="170">
        <v>0</v>
      </c>
      <c r="H20" s="164">
        <v>1300</v>
      </c>
      <c r="I20" s="112">
        <v>0</v>
      </c>
      <c r="J20" s="170">
        <v>0</v>
      </c>
      <c r="K20" s="164">
        <v>1912950</v>
      </c>
      <c r="L20" s="112">
        <v>-1950</v>
      </c>
      <c r="M20" s="127">
        <v>0</v>
      </c>
      <c r="N20" s="112">
        <v>1890200</v>
      </c>
      <c r="O20" s="173">
        <f t="shared" si="0"/>
        <v>0.9881073734284743</v>
      </c>
      <c r="P20" s="108">
        <f>Volume!K20</f>
        <v>302.35</v>
      </c>
      <c r="Q20" s="69">
        <f>Volume!J20</f>
        <v>301.2</v>
      </c>
      <c r="R20" s="237">
        <f t="shared" si="1"/>
        <v>57.618054</v>
      </c>
      <c r="S20" s="103">
        <f t="shared" si="2"/>
        <v>56.932824</v>
      </c>
      <c r="T20" s="109">
        <f t="shared" si="3"/>
        <v>1914900</v>
      </c>
      <c r="U20" s="103">
        <f t="shared" si="4"/>
        <v>-0.10183299389002036</v>
      </c>
      <c r="V20" s="103">
        <f t="shared" si="5"/>
        <v>57.441852</v>
      </c>
      <c r="W20" s="103">
        <f t="shared" si="6"/>
        <v>0.137046</v>
      </c>
      <c r="X20" s="103">
        <f t="shared" si="7"/>
        <v>0.039156</v>
      </c>
      <c r="Y20" s="103">
        <f t="shared" si="8"/>
        <v>57.8970015</v>
      </c>
      <c r="Z20" s="237">
        <f t="shared" si="9"/>
        <v>-0.278947500000001</v>
      </c>
      <c r="AB20" s="77"/>
    </row>
    <row r="21" spans="1:28" s="7" customFormat="1" ht="15">
      <c r="A21" s="193" t="s">
        <v>405</v>
      </c>
      <c r="B21" s="164">
        <v>1571200</v>
      </c>
      <c r="C21" s="162">
        <v>-5600</v>
      </c>
      <c r="D21" s="170">
        <v>0</v>
      </c>
      <c r="E21" s="164">
        <v>2000</v>
      </c>
      <c r="F21" s="112">
        <v>0</v>
      </c>
      <c r="G21" s="170">
        <v>0</v>
      </c>
      <c r="H21" s="164">
        <v>0</v>
      </c>
      <c r="I21" s="112">
        <v>0</v>
      </c>
      <c r="J21" s="170">
        <v>0</v>
      </c>
      <c r="K21" s="164">
        <v>1573200</v>
      </c>
      <c r="L21" s="112">
        <v>-5600</v>
      </c>
      <c r="M21" s="127">
        <v>0</v>
      </c>
      <c r="N21" s="112">
        <v>1566000</v>
      </c>
      <c r="O21" s="173">
        <f t="shared" si="0"/>
        <v>0.9954233409610984</v>
      </c>
      <c r="P21" s="108">
        <f>Volume!K21</f>
        <v>858.5</v>
      </c>
      <c r="Q21" s="69">
        <f>Volume!J21</f>
        <v>855.65</v>
      </c>
      <c r="R21" s="237">
        <f t="shared" si="1"/>
        <v>134.610858</v>
      </c>
      <c r="S21" s="103">
        <f t="shared" si="2"/>
        <v>133.99479</v>
      </c>
      <c r="T21" s="109">
        <f t="shared" si="3"/>
        <v>1578800</v>
      </c>
      <c r="U21" s="103">
        <f t="shared" si="4"/>
        <v>-0.354699771978718</v>
      </c>
      <c r="V21" s="103">
        <f t="shared" si="5"/>
        <v>134.439728</v>
      </c>
      <c r="W21" s="103">
        <f t="shared" si="6"/>
        <v>0.17113</v>
      </c>
      <c r="X21" s="103">
        <f t="shared" si="7"/>
        <v>0</v>
      </c>
      <c r="Y21" s="103">
        <f t="shared" si="8"/>
        <v>135.53998</v>
      </c>
      <c r="Z21" s="237">
        <f t="shared" si="9"/>
        <v>-0.9291220000000067</v>
      </c>
      <c r="AB21" s="77"/>
    </row>
    <row r="22" spans="1:28" s="7" customFormat="1" ht="15">
      <c r="A22" s="193" t="s">
        <v>88</v>
      </c>
      <c r="B22" s="283">
        <v>20519600</v>
      </c>
      <c r="C22" s="163">
        <v>60200</v>
      </c>
      <c r="D22" s="171">
        <v>0</v>
      </c>
      <c r="E22" s="172">
        <v>2902500</v>
      </c>
      <c r="F22" s="167">
        <v>129000</v>
      </c>
      <c r="G22" s="171">
        <v>0.05</v>
      </c>
      <c r="H22" s="165">
        <v>361200</v>
      </c>
      <c r="I22" s="168">
        <v>0</v>
      </c>
      <c r="J22" s="171">
        <v>0</v>
      </c>
      <c r="K22" s="164">
        <v>23783300</v>
      </c>
      <c r="L22" s="112">
        <v>189200</v>
      </c>
      <c r="M22" s="352">
        <v>0.01</v>
      </c>
      <c r="N22" s="112">
        <v>22927600</v>
      </c>
      <c r="O22" s="173">
        <f t="shared" si="0"/>
        <v>0.9640209726993311</v>
      </c>
      <c r="P22" s="108">
        <f>Volume!K22</f>
        <v>47.45</v>
      </c>
      <c r="Q22" s="69">
        <f>Volume!J22</f>
        <v>49.9</v>
      </c>
      <c r="R22" s="237">
        <f t="shared" si="1"/>
        <v>118.678667</v>
      </c>
      <c r="S22" s="103">
        <f t="shared" si="2"/>
        <v>114.408724</v>
      </c>
      <c r="T22" s="109">
        <f t="shared" si="3"/>
        <v>23594100</v>
      </c>
      <c r="U22" s="103">
        <f t="shared" si="4"/>
        <v>0.8018953891015127</v>
      </c>
      <c r="V22" s="103">
        <f t="shared" si="5"/>
        <v>102.392804</v>
      </c>
      <c r="W22" s="103">
        <f t="shared" si="6"/>
        <v>14.483475</v>
      </c>
      <c r="X22" s="103">
        <f t="shared" si="7"/>
        <v>1.802388</v>
      </c>
      <c r="Y22" s="103">
        <f t="shared" si="8"/>
        <v>111.9540045</v>
      </c>
      <c r="Z22" s="237">
        <f t="shared" si="9"/>
        <v>6.724662500000008</v>
      </c>
      <c r="AB22" s="77"/>
    </row>
    <row r="23" spans="1:28" s="58" customFormat="1" ht="15">
      <c r="A23" s="193" t="s">
        <v>136</v>
      </c>
      <c r="B23" s="164">
        <v>18350325</v>
      </c>
      <c r="C23" s="162">
        <v>243525</v>
      </c>
      <c r="D23" s="170">
        <v>0.01</v>
      </c>
      <c r="E23" s="164">
        <v>4622200</v>
      </c>
      <c r="F23" s="112">
        <v>90725</v>
      </c>
      <c r="G23" s="170">
        <v>0.02</v>
      </c>
      <c r="H23" s="164">
        <v>725800</v>
      </c>
      <c r="I23" s="112">
        <v>-9550</v>
      </c>
      <c r="J23" s="170">
        <v>-0.01</v>
      </c>
      <c r="K23" s="164">
        <v>23698325</v>
      </c>
      <c r="L23" s="112">
        <v>324700</v>
      </c>
      <c r="M23" s="127">
        <v>0.01</v>
      </c>
      <c r="N23" s="112">
        <v>23254250</v>
      </c>
      <c r="O23" s="173">
        <f t="shared" si="0"/>
        <v>0.9812613338706427</v>
      </c>
      <c r="P23" s="108">
        <f>Volume!K23</f>
        <v>39.1</v>
      </c>
      <c r="Q23" s="69">
        <f>Volume!J23</f>
        <v>39.55</v>
      </c>
      <c r="R23" s="237">
        <f t="shared" si="1"/>
        <v>93.72687537499999</v>
      </c>
      <c r="S23" s="103">
        <f t="shared" si="2"/>
        <v>91.97055875</v>
      </c>
      <c r="T23" s="109">
        <f t="shared" si="3"/>
        <v>23373625</v>
      </c>
      <c r="U23" s="103">
        <f t="shared" si="4"/>
        <v>1.3891726251276815</v>
      </c>
      <c r="V23" s="103">
        <f t="shared" si="5"/>
        <v>72.575535375</v>
      </c>
      <c r="W23" s="103">
        <f t="shared" si="6"/>
        <v>18.280801</v>
      </c>
      <c r="X23" s="103">
        <f t="shared" si="7"/>
        <v>2.8705389999999995</v>
      </c>
      <c r="Y23" s="103">
        <f t="shared" si="8"/>
        <v>91.39087375</v>
      </c>
      <c r="Z23" s="237">
        <f t="shared" si="9"/>
        <v>2.3360016249999944</v>
      </c>
      <c r="AA23" s="78"/>
      <c r="AB23" s="77"/>
    </row>
    <row r="24" spans="1:28" s="58" customFormat="1" ht="15">
      <c r="A24" s="193" t="s">
        <v>157</v>
      </c>
      <c r="B24" s="164">
        <v>1930250</v>
      </c>
      <c r="C24" s="162">
        <v>23100</v>
      </c>
      <c r="D24" s="170">
        <v>0.01</v>
      </c>
      <c r="E24" s="164">
        <v>1400</v>
      </c>
      <c r="F24" s="112">
        <v>0</v>
      </c>
      <c r="G24" s="170">
        <v>0</v>
      </c>
      <c r="H24" s="164">
        <v>0</v>
      </c>
      <c r="I24" s="112">
        <v>0</v>
      </c>
      <c r="J24" s="170">
        <v>0</v>
      </c>
      <c r="K24" s="164">
        <v>1931650</v>
      </c>
      <c r="L24" s="112">
        <v>23100</v>
      </c>
      <c r="M24" s="127">
        <v>0.01</v>
      </c>
      <c r="N24" s="112">
        <v>1830150</v>
      </c>
      <c r="O24" s="173">
        <f t="shared" si="0"/>
        <v>0.9474542489581446</v>
      </c>
      <c r="P24" s="108">
        <f>Volume!K24</f>
        <v>733.1</v>
      </c>
      <c r="Q24" s="69">
        <f>Volume!J24</f>
        <v>724.7</v>
      </c>
      <c r="R24" s="237">
        <f t="shared" si="1"/>
        <v>139.9866755</v>
      </c>
      <c r="S24" s="103">
        <f t="shared" si="2"/>
        <v>132.6309705</v>
      </c>
      <c r="T24" s="109">
        <f t="shared" si="3"/>
        <v>1908550</v>
      </c>
      <c r="U24" s="103">
        <f t="shared" si="4"/>
        <v>1.2103429304969742</v>
      </c>
      <c r="V24" s="103">
        <f t="shared" si="5"/>
        <v>139.8852175</v>
      </c>
      <c r="W24" s="103">
        <f t="shared" si="6"/>
        <v>0.101458</v>
      </c>
      <c r="X24" s="103">
        <f t="shared" si="7"/>
        <v>0</v>
      </c>
      <c r="Y24" s="103">
        <f t="shared" si="8"/>
        <v>139.9158005</v>
      </c>
      <c r="Z24" s="237">
        <f t="shared" si="9"/>
        <v>0.07087500000000091</v>
      </c>
      <c r="AA24" s="78"/>
      <c r="AB24" s="77"/>
    </row>
    <row r="25" spans="1:28" s="58" customFormat="1" ht="15">
      <c r="A25" s="193" t="s">
        <v>193</v>
      </c>
      <c r="B25" s="164">
        <v>1483700</v>
      </c>
      <c r="C25" s="162">
        <v>-39900</v>
      </c>
      <c r="D25" s="170">
        <v>-0.03</v>
      </c>
      <c r="E25" s="164">
        <v>61100</v>
      </c>
      <c r="F25" s="112">
        <v>4200</v>
      </c>
      <c r="G25" s="170">
        <v>0.07</v>
      </c>
      <c r="H25" s="164">
        <v>5700</v>
      </c>
      <c r="I25" s="112">
        <v>300</v>
      </c>
      <c r="J25" s="170">
        <v>0.06</v>
      </c>
      <c r="K25" s="164">
        <v>1550500</v>
      </c>
      <c r="L25" s="112">
        <v>-35400</v>
      </c>
      <c r="M25" s="127">
        <v>-0.02</v>
      </c>
      <c r="N25" s="112">
        <v>1529400</v>
      </c>
      <c r="O25" s="173">
        <f t="shared" si="0"/>
        <v>0.9863914866172202</v>
      </c>
      <c r="P25" s="108">
        <f>Volume!K25</f>
        <v>2184.55</v>
      </c>
      <c r="Q25" s="69">
        <f>Volume!J25</f>
        <v>2255.95</v>
      </c>
      <c r="R25" s="237">
        <f t="shared" si="1"/>
        <v>349.78504749999996</v>
      </c>
      <c r="S25" s="103">
        <f t="shared" si="2"/>
        <v>345.02499299999994</v>
      </c>
      <c r="T25" s="109">
        <f t="shared" si="3"/>
        <v>1585900</v>
      </c>
      <c r="U25" s="103">
        <f t="shared" si="4"/>
        <v>-2.23217100699918</v>
      </c>
      <c r="V25" s="103">
        <f t="shared" si="5"/>
        <v>334.71530149999995</v>
      </c>
      <c r="W25" s="103">
        <f t="shared" si="6"/>
        <v>13.7838545</v>
      </c>
      <c r="X25" s="103">
        <f t="shared" si="7"/>
        <v>1.2858914999999997</v>
      </c>
      <c r="Y25" s="103">
        <f t="shared" si="8"/>
        <v>346.44778450000007</v>
      </c>
      <c r="Z25" s="237">
        <f t="shared" si="9"/>
        <v>3.3372629999998935</v>
      </c>
      <c r="AA25" s="78"/>
      <c r="AB25" s="77"/>
    </row>
    <row r="26" spans="1:28" s="58" customFormat="1" ht="15">
      <c r="A26" s="193" t="s">
        <v>281</v>
      </c>
      <c r="B26" s="164">
        <v>9137100</v>
      </c>
      <c r="C26" s="162">
        <v>-408500</v>
      </c>
      <c r="D26" s="170">
        <v>-0.04</v>
      </c>
      <c r="E26" s="164">
        <v>860700</v>
      </c>
      <c r="F26" s="112">
        <v>13300</v>
      </c>
      <c r="G26" s="170">
        <v>0.02</v>
      </c>
      <c r="H26" s="164">
        <v>45600</v>
      </c>
      <c r="I26" s="112">
        <v>0</v>
      </c>
      <c r="J26" s="170">
        <v>0</v>
      </c>
      <c r="K26" s="164">
        <v>10043400</v>
      </c>
      <c r="L26" s="112">
        <v>-395200</v>
      </c>
      <c r="M26" s="127">
        <v>-0.04</v>
      </c>
      <c r="N26" s="112">
        <v>9823000</v>
      </c>
      <c r="O26" s="173">
        <f t="shared" si="0"/>
        <v>0.9780552402572834</v>
      </c>
      <c r="P26" s="108">
        <f>Volume!K26</f>
        <v>165.2</v>
      </c>
      <c r="Q26" s="69">
        <f>Volume!J26</f>
        <v>165.7</v>
      </c>
      <c r="R26" s="237">
        <f t="shared" si="1"/>
        <v>166.419138</v>
      </c>
      <c r="S26" s="103">
        <f t="shared" si="2"/>
        <v>162.76711</v>
      </c>
      <c r="T26" s="109">
        <f t="shared" si="3"/>
        <v>10438600</v>
      </c>
      <c r="U26" s="103">
        <f t="shared" si="4"/>
        <v>-3.7859483072442663</v>
      </c>
      <c r="V26" s="103">
        <f t="shared" si="5"/>
        <v>151.401747</v>
      </c>
      <c r="W26" s="103">
        <f t="shared" si="6"/>
        <v>14.261799</v>
      </c>
      <c r="X26" s="103">
        <f t="shared" si="7"/>
        <v>0.7555919999999999</v>
      </c>
      <c r="Y26" s="103">
        <f t="shared" si="8"/>
        <v>172.445672</v>
      </c>
      <c r="Z26" s="237">
        <f t="shared" si="9"/>
        <v>-6.026533999999998</v>
      </c>
      <c r="AA26" s="78"/>
      <c r="AB26" s="77"/>
    </row>
    <row r="27" spans="1:28" s="8" customFormat="1" ht="15">
      <c r="A27" s="193" t="s">
        <v>282</v>
      </c>
      <c r="B27" s="164">
        <v>12888000</v>
      </c>
      <c r="C27" s="162">
        <v>-62400</v>
      </c>
      <c r="D27" s="170">
        <v>0</v>
      </c>
      <c r="E27" s="164">
        <v>2798400</v>
      </c>
      <c r="F27" s="112">
        <v>62400</v>
      </c>
      <c r="G27" s="170">
        <v>0.02</v>
      </c>
      <c r="H27" s="164">
        <v>609600</v>
      </c>
      <c r="I27" s="112">
        <v>14400</v>
      </c>
      <c r="J27" s="170">
        <v>0.02</v>
      </c>
      <c r="K27" s="164">
        <v>16296000</v>
      </c>
      <c r="L27" s="112">
        <v>14400</v>
      </c>
      <c r="M27" s="127">
        <v>0</v>
      </c>
      <c r="N27" s="112">
        <v>16041600</v>
      </c>
      <c r="O27" s="173">
        <f t="shared" si="0"/>
        <v>0.9843888070692195</v>
      </c>
      <c r="P27" s="108">
        <f>Volume!K27</f>
        <v>75.85</v>
      </c>
      <c r="Q27" s="69">
        <f>Volume!J27</f>
        <v>75.15</v>
      </c>
      <c r="R27" s="237">
        <f t="shared" si="1"/>
        <v>122.46444</v>
      </c>
      <c r="S27" s="103">
        <f t="shared" si="2"/>
        <v>120.552624</v>
      </c>
      <c r="T27" s="109">
        <f t="shared" si="3"/>
        <v>16281600</v>
      </c>
      <c r="U27" s="103">
        <f t="shared" si="4"/>
        <v>0.0884433962264151</v>
      </c>
      <c r="V27" s="103">
        <f t="shared" si="5"/>
        <v>96.85332000000001</v>
      </c>
      <c r="W27" s="103">
        <f t="shared" si="6"/>
        <v>21.029976</v>
      </c>
      <c r="X27" s="103">
        <f t="shared" si="7"/>
        <v>4.581144</v>
      </c>
      <c r="Y27" s="103">
        <f t="shared" si="8"/>
        <v>123.495936</v>
      </c>
      <c r="Z27" s="237">
        <f t="shared" si="9"/>
        <v>-1.0314960000000042</v>
      </c>
      <c r="AA27"/>
      <c r="AB27" s="77"/>
    </row>
    <row r="28" spans="1:28" s="8" customFormat="1" ht="15">
      <c r="A28" s="193" t="s">
        <v>76</v>
      </c>
      <c r="B28" s="164">
        <v>7858200</v>
      </c>
      <c r="C28" s="162">
        <v>672000</v>
      </c>
      <c r="D28" s="170">
        <v>0.09</v>
      </c>
      <c r="E28" s="164">
        <v>43400</v>
      </c>
      <c r="F28" s="112">
        <v>18200</v>
      </c>
      <c r="G28" s="170">
        <v>0.72</v>
      </c>
      <c r="H28" s="164">
        <v>8400</v>
      </c>
      <c r="I28" s="112">
        <v>7000</v>
      </c>
      <c r="J28" s="170">
        <v>5</v>
      </c>
      <c r="K28" s="164">
        <v>7910000</v>
      </c>
      <c r="L28" s="112">
        <v>697200</v>
      </c>
      <c r="M28" s="127">
        <v>0.1</v>
      </c>
      <c r="N28" s="112">
        <v>7845600</v>
      </c>
      <c r="O28" s="173">
        <f t="shared" si="0"/>
        <v>0.991858407079646</v>
      </c>
      <c r="P28" s="108">
        <f>Volume!K28</f>
        <v>284.3</v>
      </c>
      <c r="Q28" s="69">
        <f>Volume!J28</f>
        <v>300.7</v>
      </c>
      <c r="R28" s="237">
        <f t="shared" si="1"/>
        <v>237.8537</v>
      </c>
      <c r="S28" s="103">
        <f t="shared" si="2"/>
        <v>235.917192</v>
      </c>
      <c r="T28" s="109">
        <f t="shared" si="3"/>
        <v>7212800</v>
      </c>
      <c r="U28" s="103">
        <f t="shared" si="4"/>
        <v>9.66614906832298</v>
      </c>
      <c r="V28" s="103">
        <f t="shared" si="5"/>
        <v>236.296074</v>
      </c>
      <c r="W28" s="103">
        <f t="shared" si="6"/>
        <v>1.305038</v>
      </c>
      <c r="X28" s="103">
        <f t="shared" si="7"/>
        <v>0.252588</v>
      </c>
      <c r="Y28" s="103">
        <f t="shared" si="8"/>
        <v>205.059904</v>
      </c>
      <c r="Z28" s="237">
        <f t="shared" si="9"/>
        <v>32.793796000000015</v>
      </c>
      <c r="AA28"/>
      <c r="AB28" s="77"/>
    </row>
    <row r="29" spans="1:28" s="58" customFormat="1" ht="15">
      <c r="A29" s="193" t="s">
        <v>77</v>
      </c>
      <c r="B29" s="164">
        <v>4770900</v>
      </c>
      <c r="C29" s="162">
        <v>-39900</v>
      </c>
      <c r="D29" s="170">
        <v>-0.01</v>
      </c>
      <c r="E29" s="164">
        <v>366700</v>
      </c>
      <c r="F29" s="112">
        <v>47500</v>
      </c>
      <c r="G29" s="170">
        <v>0.15</v>
      </c>
      <c r="H29" s="164">
        <v>315400</v>
      </c>
      <c r="I29" s="112">
        <v>26600</v>
      </c>
      <c r="J29" s="170">
        <v>0.09</v>
      </c>
      <c r="K29" s="164">
        <v>5453000</v>
      </c>
      <c r="L29" s="112">
        <v>34200</v>
      </c>
      <c r="M29" s="127">
        <v>0.01</v>
      </c>
      <c r="N29" s="112">
        <v>5173700</v>
      </c>
      <c r="O29" s="173">
        <f t="shared" si="0"/>
        <v>0.948780487804878</v>
      </c>
      <c r="P29" s="108">
        <f>Volume!K29</f>
        <v>269.2</v>
      </c>
      <c r="Q29" s="69">
        <f>Volume!J29</f>
        <v>269.75</v>
      </c>
      <c r="R29" s="237">
        <f t="shared" si="1"/>
        <v>147.094675</v>
      </c>
      <c r="S29" s="103">
        <f t="shared" si="2"/>
        <v>139.5605575</v>
      </c>
      <c r="T29" s="109">
        <f t="shared" si="3"/>
        <v>5418800</v>
      </c>
      <c r="U29" s="103">
        <f t="shared" si="4"/>
        <v>0.6311360448807855</v>
      </c>
      <c r="V29" s="103">
        <f t="shared" si="5"/>
        <v>128.6950275</v>
      </c>
      <c r="W29" s="103">
        <f t="shared" si="6"/>
        <v>9.8917325</v>
      </c>
      <c r="X29" s="103">
        <f t="shared" si="7"/>
        <v>8.507915</v>
      </c>
      <c r="Y29" s="103">
        <f t="shared" si="8"/>
        <v>145.874096</v>
      </c>
      <c r="Z29" s="237">
        <f t="shared" si="9"/>
        <v>1.2205789999999865</v>
      </c>
      <c r="AA29"/>
      <c r="AB29" s="77"/>
    </row>
    <row r="30" spans="1:28" s="7" customFormat="1" ht="15">
      <c r="A30" s="193" t="s">
        <v>283</v>
      </c>
      <c r="B30" s="283">
        <v>2297400</v>
      </c>
      <c r="C30" s="163">
        <v>33600</v>
      </c>
      <c r="D30" s="171">
        <v>0.01</v>
      </c>
      <c r="E30" s="172">
        <v>12600</v>
      </c>
      <c r="F30" s="167">
        <v>0</v>
      </c>
      <c r="G30" s="171">
        <v>0</v>
      </c>
      <c r="H30" s="165">
        <v>0</v>
      </c>
      <c r="I30" s="168">
        <v>0</v>
      </c>
      <c r="J30" s="171">
        <v>0</v>
      </c>
      <c r="K30" s="164">
        <v>2310000</v>
      </c>
      <c r="L30" s="112">
        <v>33600</v>
      </c>
      <c r="M30" s="352">
        <v>0.01</v>
      </c>
      <c r="N30" s="112">
        <v>2277450</v>
      </c>
      <c r="O30" s="173">
        <f t="shared" si="0"/>
        <v>0.985909090909091</v>
      </c>
      <c r="P30" s="108">
        <f>Volume!K30</f>
        <v>171.05</v>
      </c>
      <c r="Q30" s="69">
        <f>Volume!J30</f>
        <v>170.95</v>
      </c>
      <c r="R30" s="237">
        <f t="shared" si="1"/>
        <v>39.48945</v>
      </c>
      <c r="S30" s="103">
        <f t="shared" si="2"/>
        <v>38.93300775</v>
      </c>
      <c r="T30" s="109">
        <f t="shared" si="3"/>
        <v>2276400</v>
      </c>
      <c r="U30" s="103">
        <f t="shared" si="4"/>
        <v>1.4760147601476015</v>
      </c>
      <c r="V30" s="103">
        <f t="shared" si="5"/>
        <v>39.274053</v>
      </c>
      <c r="W30" s="103">
        <f t="shared" si="6"/>
        <v>0.215397</v>
      </c>
      <c r="X30" s="103">
        <f t="shared" si="7"/>
        <v>0</v>
      </c>
      <c r="Y30" s="103">
        <f t="shared" si="8"/>
        <v>38.937822</v>
      </c>
      <c r="Z30" s="237">
        <f t="shared" si="9"/>
        <v>0.5516280000000009</v>
      </c>
      <c r="AB30" s="77"/>
    </row>
    <row r="31" spans="1:28" s="7" customFormat="1" ht="15">
      <c r="A31" s="193" t="s">
        <v>34</v>
      </c>
      <c r="B31" s="283">
        <v>1045825</v>
      </c>
      <c r="C31" s="163">
        <v>12925</v>
      </c>
      <c r="D31" s="171">
        <v>0.01</v>
      </c>
      <c r="E31" s="172">
        <v>1100</v>
      </c>
      <c r="F31" s="167">
        <v>0</v>
      </c>
      <c r="G31" s="171">
        <v>0</v>
      </c>
      <c r="H31" s="165">
        <v>0</v>
      </c>
      <c r="I31" s="168">
        <v>0</v>
      </c>
      <c r="J31" s="171">
        <v>0</v>
      </c>
      <c r="K31" s="164">
        <v>1046925</v>
      </c>
      <c r="L31" s="112">
        <v>12925</v>
      </c>
      <c r="M31" s="352">
        <v>0.01</v>
      </c>
      <c r="N31" s="112">
        <v>1044725</v>
      </c>
      <c r="O31" s="173">
        <f t="shared" si="0"/>
        <v>0.9978986078276858</v>
      </c>
      <c r="P31" s="108">
        <f>Volume!K31</f>
        <v>1821.7</v>
      </c>
      <c r="Q31" s="69">
        <f>Volume!J31</f>
        <v>1837.35</v>
      </c>
      <c r="R31" s="237">
        <f t="shared" si="1"/>
        <v>192.356764875</v>
      </c>
      <c r="S31" s="103">
        <f t="shared" si="2"/>
        <v>191.952547875</v>
      </c>
      <c r="T31" s="109">
        <f t="shared" si="3"/>
        <v>1034000</v>
      </c>
      <c r="U31" s="103">
        <f t="shared" si="4"/>
        <v>1.25</v>
      </c>
      <c r="V31" s="103">
        <f t="shared" si="5"/>
        <v>192.154656375</v>
      </c>
      <c r="W31" s="103">
        <f t="shared" si="6"/>
        <v>0.2021085</v>
      </c>
      <c r="X31" s="103">
        <f t="shared" si="7"/>
        <v>0</v>
      </c>
      <c r="Y31" s="103">
        <f t="shared" si="8"/>
        <v>188.36378</v>
      </c>
      <c r="Z31" s="237">
        <f t="shared" si="9"/>
        <v>3.992984875000019</v>
      </c>
      <c r="AB31" s="77"/>
    </row>
    <row r="32" spans="1:28" s="58" customFormat="1" ht="15">
      <c r="A32" s="193" t="s">
        <v>284</v>
      </c>
      <c r="B32" s="164">
        <v>925250</v>
      </c>
      <c r="C32" s="162">
        <v>3750</v>
      </c>
      <c r="D32" s="170">
        <v>0</v>
      </c>
      <c r="E32" s="164">
        <v>9750</v>
      </c>
      <c r="F32" s="112">
        <v>250</v>
      </c>
      <c r="G32" s="170">
        <v>0.03</v>
      </c>
      <c r="H32" s="164">
        <v>2750</v>
      </c>
      <c r="I32" s="112">
        <v>0</v>
      </c>
      <c r="J32" s="170">
        <v>0</v>
      </c>
      <c r="K32" s="164">
        <v>937750</v>
      </c>
      <c r="L32" s="112">
        <v>4000</v>
      </c>
      <c r="M32" s="127">
        <v>0</v>
      </c>
      <c r="N32" s="112">
        <v>894250</v>
      </c>
      <c r="O32" s="173">
        <f t="shared" si="0"/>
        <v>0.9536123700346574</v>
      </c>
      <c r="P32" s="108">
        <f>Volume!K32</f>
        <v>1271.1</v>
      </c>
      <c r="Q32" s="69">
        <f>Volume!J32</f>
        <v>1223</v>
      </c>
      <c r="R32" s="237">
        <f t="shared" si="1"/>
        <v>114.686825</v>
      </c>
      <c r="S32" s="103">
        <f t="shared" si="2"/>
        <v>109.366775</v>
      </c>
      <c r="T32" s="109">
        <f t="shared" si="3"/>
        <v>933750</v>
      </c>
      <c r="U32" s="103">
        <f t="shared" si="4"/>
        <v>0.428380187416332</v>
      </c>
      <c r="V32" s="103">
        <f t="shared" si="5"/>
        <v>113.158075</v>
      </c>
      <c r="W32" s="103">
        <f t="shared" si="6"/>
        <v>1.192425</v>
      </c>
      <c r="X32" s="103">
        <f t="shared" si="7"/>
        <v>0.336325</v>
      </c>
      <c r="Y32" s="103">
        <f t="shared" si="8"/>
        <v>118.6889625</v>
      </c>
      <c r="Z32" s="237">
        <f t="shared" si="9"/>
        <v>-4.0021375000000035</v>
      </c>
      <c r="AA32" s="78"/>
      <c r="AB32" s="77"/>
    </row>
    <row r="33" spans="1:28" s="58" customFormat="1" ht="15">
      <c r="A33" s="193" t="s">
        <v>137</v>
      </c>
      <c r="B33" s="164">
        <v>11168000</v>
      </c>
      <c r="C33" s="162">
        <v>71000</v>
      </c>
      <c r="D33" s="170">
        <v>0.01</v>
      </c>
      <c r="E33" s="164">
        <v>90000</v>
      </c>
      <c r="F33" s="112">
        <v>4000</v>
      </c>
      <c r="G33" s="170">
        <v>0.05</v>
      </c>
      <c r="H33" s="164">
        <v>30000</v>
      </c>
      <c r="I33" s="112">
        <v>0</v>
      </c>
      <c r="J33" s="170">
        <v>0</v>
      </c>
      <c r="K33" s="164">
        <v>11288000</v>
      </c>
      <c r="L33" s="112">
        <v>75000</v>
      </c>
      <c r="M33" s="127">
        <v>0.01</v>
      </c>
      <c r="N33" s="112">
        <v>11244000</v>
      </c>
      <c r="O33" s="173">
        <f t="shared" si="0"/>
        <v>0.9961020552799433</v>
      </c>
      <c r="P33" s="108">
        <f>Volume!K33</f>
        <v>316.05</v>
      </c>
      <c r="Q33" s="69">
        <f>Volume!J33</f>
        <v>316.45</v>
      </c>
      <c r="R33" s="237">
        <f t="shared" si="1"/>
        <v>357.20876</v>
      </c>
      <c r="S33" s="103">
        <f t="shared" si="2"/>
        <v>355.81638</v>
      </c>
      <c r="T33" s="109">
        <f t="shared" si="3"/>
        <v>11213000</v>
      </c>
      <c r="U33" s="103">
        <f t="shared" si="4"/>
        <v>0.6688664942477482</v>
      </c>
      <c r="V33" s="103">
        <f t="shared" si="5"/>
        <v>353.41136</v>
      </c>
      <c r="W33" s="103">
        <f t="shared" si="6"/>
        <v>2.84805</v>
      </c>
      <c r="X33" s="103">
        <f t="shared" si="7"/>
        <v>0.94935</v>
      </c>
      <c r="Y33" s="103">
        <f t="shared" si="8"/>
        <v>354.386865</v>
      </c>
      <c r="Z33" s="237">
        <f t="shared" si="9"/>
        <v>2.8218949999999836</v>
      </c>
      <c r="AA33" s="78"/>
      <c r="AB33" s="77"/>
    </row>
    <row r="34" spans="1:28" s="7" customFormat="1" ht="15">
      <c r="A34" s="193" t="s">
        <v>232</v>
      </c>
      <c r="B34" s="164">
        <v>11453000</v>
      </c>
      <c r="C34" s="162">
        <v>442500</v>
      </c>
      <c r="D34" s="170">
        <v>0.04</v>
      </c>
      <c r="E34" s="164">
        <v>265500</v>
      </c>
      <c r="F34" s="112">
        <v>14000</v>
      </c>
      <c r="G34" s="170">
        <v>0.06</v>
      </c>
      <c r="H34" s="164">
        <v>67000</v>
      </c>
      <c r="I34" s="112">
        <v>7500</v>
      </c>
      <c r="J34" s="170">
        <v>0.13</v>
      </c>
      <c r="K34" s="164">
        <v>11785500</v>
      </c>
      <c r="L34" s="112">
        <v>464000</v>
      </c>
      <c r="M34" s="127">
        <v>0.04</v>
      </c>
      <c r="N34" s="112">
        <v>11534000</v>
      </c>
      <c r="O34" s="173">
        <f t="shared" si="0"/>
        <v>0.9786602180645708</v>
      </c>
      <c r="P34" s="108">
        <f>Volume!K34</f>
        <v>882.95</v>
      </c>
      <c r="Q34" s="69">
        <f>Volume!J34</f>
        <v>878.65</v>
      </c>
      <c r="R34" s="237">
        <f t="shared" si="1"/>
        <v>1035.5329575</v>
      </c>
      <c r="S34" s="103">
        <f t="shared" si="2"/>
        <v>1013.43491</v>
      </c>
      <c r="T34" s="109">
        <f t="shared" si="3"/>
        <v>11321500</v>
      </c>
      <c r="U34" s="103">
        <f t="shared" si="4"/>
        <v>4.098396855540344</v>
      </c>
      <c r="V34" s="103">
        <f t="shared" si="5"/>
        <v>1006.317845</v>
      </c>
      <c r="W34" s="103">
        <f t="shared" si="6"/>
        <v>23.3281575</v>
      </c>
      <c r="X34" s="103">
        <f t="shared" si="7"/>
        <v>5.886955</v>
      </c>
      <c r="Y34" s="103">
        <f t="shared" si="8"/>
        <v>999.6318425</v>
      </c>
      <c r="Z34" s="237">
        <f t="shared" si="9"/>
        <v>35.90111500000012</v>
      </c>
      <c r="AB34" s="77"/>
    </row>
    <row r="35" spans="1:28" s="7" customFormat="1" ht="15">
      <c r="A35" s="193" t="s">
        <v>1</v>
      </c>
      <c r="B35" s="283">
        <v>3109800</v>
      </c>
      <c r="C35" s="163">
        <v>156600</v>
      </c>
      <c r="D35" s="171">
        <v>0.05</v>
      </c>
      <c r="E35" s="172">
        <v>9300</v>
      </c>
      <c r="F35" s="167">
        <v>1500</v>
      </c>
      <c r="G35" s="171">
        <v>0.19</v>
      </c>
      <c r="H35" s="165">
        <v>6000</v>
      </c>
      <c r="I35" s="168">
        <v>0</v>
      </c>
      <c r="J35" s="171">
        <v>0</v>
      </c>
      <c r="K35" s="164">
        <v>3125100</v>
      </c>
      <c r="L35" s="112">
        <v>158100</v>
      </c>
      <c r="M35" s="352">
        <v>0.05</v>
      </c>
      <c r="N35" s="112">
        <v>2972700</v>
      </c>
      <c r="O35" s="173">
        <f t="shared" si="0"/>
        <v>0.9512335605260631</v>
      </c>
      <c r="P35" s="108">
        <f>Volume!K35</f>
        <v>1685.75</v>
      </c>
      <c r="Q35" s="69">
        <f>Volume!J35</f>
        <v>1660.95</v>
      </c>
      <c r="R35" s="237">
        <f t="shared" si="1"/>
        <v>519.0634845</v>
      </c>
      <c r="S35" s="103">
        <f t="shared" si="2"/>
        <v>493.7506065</v>
      </c>
      <c r="T35" s="109">
        <f t="shared" si="3"/>
        <v>2967000</v>
      </c>
      <c r="U35" s="103">
        <f t="shared" si="4"/>
        <v>5.328614762386249</v>
      </c>
      <c r="V35" s="103">
        <f t="shared" si="5"/>
        <v>516.522231</v>
      </c>
      <c r="W35" s="103">
        <f t="shared" si="6"/>
        <v>1.5446835</v>
      </c>
      <c r="X35" s="103">
        <f t="shared" si="7"/>
        <v>0.99657</v>
      </c>
      <c r="Y35" s="103">
        <f t="shared" si="8"/>
        <v>500.162025</v>
      </c>
      <c r="Z35" s="237">
        <f t="shared" si="9"/>
        <v>18.90145949999993</v>
      </c>
      <c r="AB35" s="77"/>
    </row>
    <row r="36" spans="1:28" s="7" customFormat="1" ht="15">
      <c r="A36" s="193" t="s">
        <v>158</v>
      </c>
      <c r="B36" s="283">
        <v>4370000</v>
      </c>
      <c r="C36" s="163">
        <v>112100</v>
      </c>
      <c r="D36" s="171">
        <v>0.03</v>
      </c>
      <c r="E36" s="172">
        <v>254600</v>
      </c>
      <c r="F36" s="167">
        <v>3800</v>
      </c>
      <c r="G36" s="171">
        <v>0.02</v>
      </c>
      <c r="H36" s="165">
        <v>7600</v>
      </c>
      <c r="I36" s="168">
        <v>0</v>
      </c>
      <c r="J36" s="171">
        <v>0</v>
      </c>
      <c r="K36" s="164">
        <v>4632200</v>
      </c>
      <c r="L36" s="112">
        <v>115900</v>
      </c>
      <c r="M36" s="352">
        <v>0.03</v>
      </c>
      <c r="N36" s="112">
        <v>4599900</v>
      </c>
      <c r="O36" s="173">
        <f t="shared" si="0"/>
        <v>0.9930270713699754</v>
      </c>
      <c r="P36" s="108">
        <f>Volume!K36</f>
        <v>117.8</v>
      </c>
      <c r="Q36" s="69">
        <f>Volume!J36</f>
        <v>117.3</v>
      </c>
      <c r="R36" s="237">
        <f t="shared" si="1"/>
        <v>54.335706</v>
      </c>
      <c r="S36" s="103">
        <f t="shared" si="2"/>
        <v>53.956827</v>
      </c>
      <c r="T36" s="109">
        <f t="shared" si="3"/>
        <v>4516300</v>
      </c>
      <c r="U36" s="103">
        <f t="shared" si="4"/>
        <v>2.566259991586033</v>
      </c>
      <c r="V36" s="103">
        <f t="shared" si="5"/>
        <v>51.2601</v>
      </c>
      <c r="W36" s="103">
        <f t="shared" si="6"/>
        <v>2.986458</v>
      </c>
      <c r="X36" s="103">
        <f t="shared" si="7"/>
        <v>0.089148</v>
      </c>
      <c r="Y36" s="103">
        <f t="shared" si="8"/>
        <v>53.202014</v>
      </c>
      <c r="Z36" s="237">
        <f t="shared" si="9"/>
        <v>1.1336920000000035</v>
      </c>
      <c r="AB36" s="77"/>
    </row>
    <row r="37" spans="1:28" s="7" customFormat="1" ht="15">
      <c r="A37" s="193" t="s">
        <v>406</v>
      </c>
      <c r="B37" s="283">
        <v>20626650</v>
      </c>
      <c r="C37" s="163">
        <v>455400</v>
      </c>
      <c r="D37" s="171">
        <v>0.02</v>
      </c>
      <c r="E37" s="172">
        <v>871200</v>
      </c>
      <c r="F37" s="167">
        <v>-14850</v>
      </c>
      <c r="G37" s="171">
        <v>-0.02</v>
      </c>
      <c r="H37" s="165">
        <v>14850</v>
      </c>
      <c r="I37" s="168">
        <v>0</v>
      </c>
      <c r="J37" s="171">
        <v>0</v>
      </c>
      <c r="K37" s="164">
        <v>21512700</v>
      </c>
      <c r="L37" s="112">
        <v>440550</v>
      </c>
      <c r="M37" s="352">
        <v>0.02</v>
      </c>
      <c r="N37" s="112">
        <v>21289950</v>
      </c>
      <c r="O37" s="173">
        <f t="shared" si="0"/>
        <v>0.9896456511734929</v>
      </c>
      <c r="P37" s="108">
        <f>Volume!K37</f>
        <v>37.95</v>
      </c>
      <c r="Q37" s="69">
        <f>Volume!J37</f>
        <v>37.95</v>
      </c>
      <c r="R37" s="237">
        <f t="shared" si="1"/>
        <v>81.64069650000002</v>
      </c>
      <c r="S37" s="103">
        <f t="shared" si="2"/>
        <v>80.79536025000002</v>
      </c>
      <c r="T37" s="109">
        <f t="shared" si="3"/>
        <v>21072150</v>
      </c>
      <c r="U37" s="103">
        <f t="shared" si="4"/>
        <v>2.0906741836974394</v>
      </c>
      <c r="V37" s="103">
        <f t="shared" si="5"/>
        <v>78.27813675</v>
      </c>
      <c r="W37" s="103">
        <f t="shared" si="6"/>
        <v>3.3062040000000006</v>
      </c>
      <c r="X37" s="103">
        <f t="shared" si="7"/>
        <v>0.05635575</v>
      </c>
      <c r="Y37" s="103">
        <f t="shared" si="8"/>
        <v>79.96880925</v>
      </c>
      <c r="Z37" s="237">
        <f t="shared" si="9"/>
        <v>1.6718872500000117</v>
      </c>
      <c r="AB37" s="77"/>
    </row>
    <row r="38" spans="1:28" s="7" customFormat="1" ht="15">
      <c r="A38" s="193" t="s">
        <v>407</v>
      </c>
      <c r="B38" s="283">
        <v>2049350</v>
      </c>
      <c r="C38" s="163">
        <v>225250</v>
      </c>
      <c r="D38" s="171">
        <v>0.12</v>
      </c>
      <c r="E38" s="172">
        <v>0</v>
      </c>
      <c r="F38" s="167">
        <v>0</v>
      </c>
      <c r="G38" s="171">
        <v>0</v>
      </c>
      <c r="H38" s="165">
        <v>0</v>
      </c>
      <c r="I38" s="168">
        <v>0</v>
      </c>
      <c r="J38" s="171">
        <v>0</v>
      </c>
      <c r="K38" s="164">
        <v>2049350</v>
      </c>
      <c r="L38" s="112">
        <v>225250</v>
      </c>
      <c r="M38" s="352">
        <v>0.12</v>
      </c>
      <c r="N38" s="112">
        <v>2046800</v>
      </c>
      <c r="O38" s="173">
        <f t="shared" si="0"/>
        <v>0.9987557030277893</v>
      </c>
      <c r="P38" s="108">
        <f>Volume!K38</f>
        <v>292</v>
      </c>
      <c r="Q38" s="69">
        <f>Volume!J38</f>
        <v>291.7</v>
      </c>
      <c r="R38" s="237">
        <f t="shared" si="1"/>
        <v>59.7795395</v>
      </c>
      <c r="S38" s="103">
        <f t="shared" si="2"/>
        <v>59.705156</v>
      </c>
      <c r="T38" s="109">
        <f t="shared" si="3"/>
        <v>1824100</v>
      </c>
      <c r="U38" s="103">
        <f t="shared" si="4"/>
        <v>12.348555452003728</v>
      </c>
      <c r="V38" s="103">
        <f t="shared" si="5"/>
        <v>59.7795395</v>
      </c>
      <c r="W38" s="103">
        <f t="shared" si="6"/>
        <v>0</v>
      </c>
      <c r="X38" s="103">
        <f t="shared" si="7"/>
        <v>0</v>
      </c>
      <c r="Y38" s="103">
        <f t="shared" si="8"/>
        <v>53.26372</v>
      </c>
      <c r="Z38" s="237">
        <f t="shared" si="9"/>
        <v>6.515819499999999</v>
      </c>
      <c r="AB38" s="77"/>
    </row>
    <row r="39" spans="1:28" s="58" customFormat="1" ht="15">
      <c r="A39" s="193" t="s">
        <v>285</v>
      </c>
      <c r="B39" s="164">
        <v>975900</v>
      </c>
      <c r="C39" s="162">
        <v>300</v>
      </c>
      <c r="D39" s="170">
        <v>0</v>
      </c>
      <c r="E39" s="164">
        <v>3900</v>
      </c>
      <c r="F39" s="112">
        <v>600</v>
      </c>
      <c r="G39" s="170">
        <v>0.18</v>
      </c>
      <c r="H39" s="164">
        <v>300</v>
      </c>
      <c r="I39" s="112">
        <v>0</v>
      </c>
      <c r="J39" s="170">
        <v>0</v>
      </c>
      <c r="K39" s="164">
        <v>980100</v>
      </c>
      <c r="L39" s="112">
        <v>900</v>
      </c>
      <c r="M39" s="127">
        <v>0</v>
      </c>
      <c r="N39" s="112">
        <v>977700</v>
      </c>
      <c r="O39" s="173">
        <f t="shared" si="0"/>
        <v>0.997551270278543</v>
      </c>
      <c r="P39" s="108">
        <f>Volume!K39</f>
        <v>616.75</v>
      </c>
      <c r="Q39" s="69">
        <f>Volume!J39</f>
        <v>643.6</v>
      </c>
      <c r="R39" s="237">
        <f t="shared" si="1"/>
        <v>63.079236</v>
      </c>
      <c r="S39" s="103">
        <f t="shared" si="2"/>
        <v>62.924772</v>
      </c>
      <c r="T39" s="109">
        <f t="shared" si="3"/>
        <v>979200</v>
      </c>
      <c r="U39" s="103">
        <f t="shared" si="4"/>
        <v>0.09191176470588235</v>
      </c>
      <c r="V39" s="103">
        <f t="shared" si="5"/>
        <v>62.808924</v>
      </c>
      <c r="W39" s="103">
        <f t="shared" si="6"/>
        <v>0.251004</v>
      </c>
      <c r="X39" s="103">
        <f t="shared" si="7"/>
        <v>0.019308</v>
      </c>
      <c r="Y39" s="103">
        <f t="shared" si="8"/>
        <v>60.39216</v>
      </c>
      <c r="Z39" s="237">
        <f t="shared" si="9"/>
        <v>2.6870760000000047</v>
      </c>
      <c r="AA39" s="78"/>
      <c r="AB39" s="77"/>
    </row>
    <row r="40" spans="1:28" s="7" customFormat="1" ht="15">
      <c r="A40" s="193" t="s">
        <v>159</v>
      </c>
      <c r="B40" s="164">
        <v>5103000</v>
      </c>
      <c r="C40" s="162">
        <v>130500</v>
      </c>
      <c r="D40" s="170">
        <v>0.03</v>
      </c>
      <c r="E40" s="164">
        <v>513000</v>
      </c>
      <c r="F40" s="112">
        <v>27000</v>
      </c>
      <c r="G40" s="170">
        <v>0.06</v>
      </c>
      <c r="H40" s="164">
        <v>0</v>
      </c>
      <c r="I40" s="112">
        <v>0</v>
      </c>
      <c r="J40" s="170">
        <v>0</v>
      </c>
      <c r="K40" s="164">
        <v>5616000</v>
      </c>
      <c r="L40" s="112">
        <v>157500</v>
      </c>
      <c r="M40" s="127">
        <v>0.03</v>
      </c>
      <c r="N40" s="112">
        <v>4324500</v>
      </c>
      <c r="O40" s="173">
        <f t="shared" si="0"/>
        <v>0.7700320512820513</v>
      </c>
      <c r="P40" s="108">
        <f>Volume!K40</f>
        <v>51.15</v>
      </c>
      <c r="Q40" s="69">
        <f>Volume!J40</f>
        <v>51.1</v>
      </c>
      <c r="R40" s="237">
        <f t="shared" si="1"/>
        <v>28.69776</v>
      </c>
      <c r="S40" s="103">
        <f t="shared" si="2"/>
        <v>22.098195</v>
      </c>
      <c r="T40" s="109">
        <f t="shared" si="3"/>
        <v>5458500</v>
      </c>
      <c r="U40" s="103">
        <f t="shared" si="4"/>
        <v>2.8854080791426218</v>
      </c>
      <c r="V40" s="103">
        <f t="shared" si="5"/>
        <v>26.07633</v>
      </c>
      <c r="W40" s="103">
        <f t="shared" si="6"/>
        <v>2.62143</v>
      </c>
      <c r="X40" s="103">
        <f t="shared" si="7"/>
        <v>0</v>
      </c>
      <c r="Y40" s="103">
        <f t="shared" si="8"/>
        <v>27.9202275</v>
      </c>
      <c r="Z40" s="237">
        <f t="shared" si="9"/>
        <v>0.7775324999999995</v>
      </c>
      <c r="AB40" s="77"/>
    </row>
    <row r="41" spans="1:28" s="7" customFormat="1" ht="15">
      <c r="A41" s="193" t="s">
        <v>2</v>
      </c>
      <c r="B41" s="283">
        <v>2638900</v>
      </c>
      <c r="C41" s="163">
        <v>138600</v>
      </c>
      <c r="D41" s="171">
        <v>0.06</v>
      </c>
      <c r="E41" s="172">
        <v>17600</v>
      </c>
      <c r="F41" s="167">
        <v>0</v>
      </c>
      <c r="G41" s="171">
        <v>0</v>
      </c>
      <c r="H41" s="165">
        <v>0</v>
      </c>
      <c r="I41" s="168">
        <v>0</v>
      </c>
      <c r="J41" s="171">
        <v>0</v>
      </c>
      <c r="K41" s="164">
        <v>2656500</v>
      </c>
      <c r="L41" s="112">
        <v>138600</v>
      </c>
      <c r="M41" s="352">
        <v>0.06</v>
      </c>
      <c r="N41" s="112">
        <v>2516800</v>
      </c>
      <c r="O41" s="173">
        <f t="shared" si="0"/>
        <v>0.9474120082815735</v>
      </c>
      <c r="P41" s="108">
        <f>Volume!K41</f>
        <v>337.8</v>
      </c>
      <c r="Q41" s="69">
        <f>Volume!J41</f>
        <v>333.45</v>
      </c>
      <c r="R41" s="237">
        <f t="shared" si="1"/>
        <v>88.5809925</v>
      </c>
      <c r="S41" s="103">
        <f t="shared" si="2"/>
        <v>83.922696</v>
      </c>
      <c r="T41" s="109">
        <f t="shared" si="3"/>
        <v>2517900</v>
      </c>
      <c r="U41" s="103">
        <f t="shared" si="4"/>
        <v>5.5045871559633035</v>
      </c>
      <c r="V41" s="103">
        <f t="shared" si="5"/>
        <v>87.9941205</v>
      </c>
      <c r="W41" s="103">
        <f t="shared" si="6"/>
        <v>0.586872</v>
      </c>
      <c r="X41" s="103">
        <f t="shared" si="7"/>
        <v>0</v>
      </c>
      <c r="Y41" s="103">
        <f t="shared" si="8"/>
        <v>85.054662</v>
      </c>
      <c r="Z41" s="237">
        <f t="shared" si="9"/>
        <v>3.5263305000000003</v>
      </c>
      <c r="AB41" s="77"/>
    </row>
    <row r="42" spans="1:28" s="7" customFormat="1" ht="15">
      <c r="A42" s="193" t="s">
        <v>408</v>
      </c>
      <c r="B42" s="283">
        <v>5882250</v>
      </c>
      <c r="C42" s="163">
        <v>-39100</v>
      </c>
      <c r="D42" s="171">
        <v>-0.01</v>
      </c>
      <c r="E42" s="172">
        <v>2300</v>
      </c>
      <c r="F42" s="167">
        <v>0</v>
      </c>
      <c r="G42" s="171">
        <v>0</v>
      </c>
      <c r="H42" s="165">
        <v>0</v>
      </c>
      <c r="I42" s="168">
        <v>0</v>
      </c>
      <c r="J42" s="171">
        <v>0</v>
      </c>
      <c r="K42" s="164">
        <v>5884550</v>
      </c>
      <c r="L42" s="112">
        <v>-39100</v>
      </c>
      <c r="M42" s="352">
        <v>-0.01</v>
      </c>
      <c r="N42" s="112">
        <v>5877650</v>
      </c>
      <c r="O42" s="173">
        <f t="shared" si="0"/>
        <v>0.998827437951925</v>
      </c>
      <c r="P42" s="108">
        <f>Volume!K42</f>
        <v>234.7</v>
      </c>
      <c r="Q42" s="69">
        <f>Volume!J42</f>
        <v>234.1</v>
      </c>
      <c r="R42" s="237">
        <f t="shared" si="1"/>
        <v>137.7573155</v>
      </c>
      <c r="S42" s="103">
        <f t="shared" si="2"/>
        <v>137.5957865</v>
      </c>
      <c r="T42" s="109">
        <f t="shared" si="3"/>
        <v>5923650</v>
      </c>
      <c r="U42" s="103">
        <f t="shared" si="4"/>
        <v>-0.6600660066006601</v>
      </c>
      <c r="V42" s="103">
        <f t="shared" si="5"/>
        <v>137.7034725</v>
      </c>
      <c r="W42" s="103">
        <f t="shared" si="6"/>
        <v>0.053843</v>
      </c>
      <c r="X42" s="103">
        <f t="shared" si="7"/>
        <v>0</v>
      </c>
      <c r="Y42" s="103">
        <f t="shared" si="8"/>
        <v>139.0280655</v>
      </c>
      <c r="Z42" s="237">
        <f t="shared" si="9"/>
        <v>-1.2707499999999925</v>
      </c>
      <c r="AB42" s="77"/>
    </row>
    <row r="43" spans="1:28" s="7" customFormat="1" ht="15">
      <c r="A43" s="193" t="s">
        <v>391</v>
      </c>
      <c r="B43" s="283">
        <v>12132500</v>
      </c>
      <c r="C43" s="163">
        <v>1770000</v>
      </c>
      <c r="D43" s="171">
        <v>0.17</v>
      </c>
      <c r="E43" s="172">
        <v>1367500</v>
      </c>
      <c r="F43" s="167">
        <v>-2500</v>
      </c>
      <c r="G43" s="171">
        <v>0</v>
      </c>
      <c r="H43" s="165">
        <v>262500</v>
      </c>
      <c r="I43" s="168">
        <v>-5000</v>
      </c>
      <c r="J43" s="171">
        <v>-0.02</v>
      </c>
      <c r="K43" s="164">
        <v>13762500</v>
      </c>
      <c r="L43" s="112">
        <v>1762500</v>
      </c>
      <c r="M43" s="352">
        <v>0.15</v>
      </c>
      <c r="N43" s="112">
        <v>13570000</v>
      </c>
      <c r="O43" s="173">
        <f t="shared" si="0"/>
        <v>0.9860127157129882</v>
      </c>
      <c r="P43" s="108">
        <f>Volume!K43</f>
        <v>155.9</v>
      </c>
      <c r="Q43" s="69">
        <f>Volume!J43</f>
        <v>161.15</v>
      </c>
      <c r="R43" s="237">
        <f t="shared" si="1"/>
        <v>221.7826875</v>
      </c>
      <c r="S43" s="103">
        <f t="shared" si="2"/>
        <v>218.68055</v>
      </c>
      <c r="T43" s="109">
        <f t="shared" si="3"/>
        <v>12000000</v>
      </c>
      <c r="U43" s="103">
        <f t="shared" si="4"/>
        <v>14.6875</v>
      </c>
      <c r="V43" s="103">
        <f t="shared" si="5"/>
        <v>195.5152375</v>
      </c>
      <c r="W43" s="103">
        <f t="shared" si="6"/>
        <v>22.0372625</v>
      </c>
      <c r="X43" s="103">
        <f t="shared" si="7"/>
        <v>4.2301875</v>
      </c>
      <c r="Y43" s="103">
        <f t="shared" si="8"/>
        <v>187.08</v>
      </c>
      <c r="Z43" s="237">
        <f t="shared" si="9"/>
        <v>34.702687499999996</v>
      </c>
      <c r="AB43" s="77"/>
    </row>
    <row r="44" spans="1:28" s="7" customFormat="1" ht="15">
      <c r="A44" s="193" t="s">
        <v>78</v>
      </c>
      <c r="B44" s="164">
        <v>2488000</v>
      </c>
      <c r="C44" s="162">
        <v>342400</v>
      </c>
      <c r="D44" s="170">
        <v>0.16</v>
      </c>
      <c r="E44" s="164">
        <v>20800</v>
      </c>
      <c r="F44" s="112">
        <v>9600</v>
      </c>
      <c r="G44" s="170">
        <v>0.86</v>
      </c>
      <c r="H44" s="164">
        <v>3200</v>
      </c>
      <c r="I44" s="112">
        <v>1600</v>
      </c>
      <c r="J44" s="170">
        <v>1</v>
      </c>
      <c r="K44" s="164">
        <v>2512000</v>
      </c>
      <c r="L44" s="112">
        <v>353600</v>
      </c>
      <c r="M44" s="127">
        <v>0.16</v>
      </c>
      <c r="N44" s="112">
        <v>2484800</v>
      </c>
      <c r="O44" s="173">
        <f t="shared" si="0"/>
        <v>0.989171974522293</v>
      </c>
      <c r="P44" s="108">
        <f>Volume!K44</f>
        <v>281.55</v>
      </c>
      <c r="Q44" s="69">
        <f>Volume!J44</f>
        <v>294</v>
      </c>
      <c r="R44" s="237">
        <f t="shared" si="1"/>
        <v>73.8528</v>
      </c>
      <c r="S44" s="103">
        <f t="shared" si="2"/>
        <v>73.05312</v>
      </c>
      <c r="T44" s="109">
        <f t="shared" si="3"/>
        <v>2158400</v>
      </c>
      <c r="U44" s="103">
        <f t="shared" si="4"/>
        <v>16.38250555967383</v>
      </c>
      <c r="V44" s="103">
        <f t="shared" si="5"/>
        <v>73.1472</v>
      </c>
      <c r="W44" s="103">
        <f t="shared" si="6"/>
        <v>0.61152</v>
      </c>
      <c r="X44" s="103">
        <f t="shared" si="7"/>
        <v>0.09408</v>
      </c>
      <c r="Y44" s="103">
        <f t="shared" si="8"/>
        <v>60.769752</v>
      </c>
      <c r="Z44" s="237">
        <f t="shared" si="9"/>
        <v>13.083048000000005</v>
      </c>
      <c r="AB44" s="77"/>
    </row>
    <row r="45" spans="1:28" s="7" customFormat="1" ht="15">
      <c r="A45" s="193" t="s">
        <v>138</v>
      </c>
      <c r="B45" s="164">
        <v>6593875</v>
      </c>
      <c r="C45" s="162">
        <v>349350</v>
      </c>
      <c r="D45" s="170">
        <v>0.06</v>
      </c>
      <c r="E45" s="164">
        <v>53975</v>
      </c>
      <c r="F45" s="112">
        <v>1700</v>
      </c>
      <c r="G45" s="170">
        <v>0.03</v>
      </c>
      <c r="H45" s="164">
        <v>13600</v>
      </c>
      <c r="I45" s="112">
        <v>0</v>
      </c>
      <c r="J45" s="170">
        <v>0</v>
      </c>
      <c r="K45" s="164">
        <v>6661450</v>
      </c>
      <c r="L45" s="112">
        <v>351050</v>
      </c>
      <c r="M45" s="127">
        <v>0.06</v>
      </c>
      <c r="N45" s="112">
        <v>6590050</v>
      </c>
      <c r="O45" s="173">
        <f t="shared" si="0"/>
        <v>0.9892816128620646</v>
      </c>
      <c r="P45" s="108">
        <f>Volume!K45</f>
        <v>724.25</v>
      </c>
      <c r="Q45" s="69">
        <f>Volume!J45</f>
        <v>722.15</v>
      </c>
      <c r="R45" s="237">
        <f t="shared" si="1"/>
        <v>481.05661175</v>
      </c>
      <c r="S45" s="103">
        <f t="shared" si="2"/>
        <v>475.90046075</v>
      </c>
      <c r="T45" s="109">
        <f t="shared" si="3"/>
        <v>6310400</v>
      </c>
      <c r="U45" s="103">
        <f t="shared" si="4"/>
        <v>5.563038793103448</v>
      </c>
      <c r="V45" s="103">
        <f t="shared" si="5"/>
        <v>476.176683125</v>
      </c>
      <c r="W45" s="103">
        <f t="shared" si="6"/>
        <v>3.897804625</v>
      </c>
      <c r="X45" s="103">
        <f t="shared" si="7"/>
        <v>0.982124</v>
      </c>
      <c r="Y45" s="103">
        <f t="shared" si="8"/>
        <v>457.03072</v>
      </c>
      <c r="Z45" s="237">
        <f t="shared" si="9"/>
        <v>24.025891750000028</v>
      </c>
      <c r="AB45" s="77"/>
    </row>
    <row r="46" spans="1:28" s="7" customFormat="1" ht="15">
      <c r="A46" s="193" t="s">
        <v>160</v>
      </c>
      <c r="B46" s="283">
        <v>1396450</v>
      </c>
      <c r="C46" s="163">
        <v>283250</v>
      </c>
      <c r="D46" s="171">
        <v>0.25</v>
      </c>
      <c r="E46" s="172">
        <v>8800</v>
      </c>
      <c r="F46" s="167">
        <v>1100</v>
      </c>
      <c r="G46" s="171">
        <v>0.14</v>
      </c>
      <c r="H46" s="165">
        <v>550</v>
      </c>
      <c r="I46" s="168">
        <v>550</v>
      </c>
      <c r="J46" s="171">
        <v>0</v>
      </c>
      <c r="K46" s="164">
        <v>1405800</v>
      </c>
      <c r="L46" s="112">
        <v>284900</v>
      </c>
      <c r="M46" s="352">
        <v>0.25</v>
      </c>
      <c r="N46" s="112">
        <v>1395900</v>
      </c>
      <c r="O46" s="173">
        <f t="shared" si="0"/>
        <v>0.9929577464788732</v>
      </c>
      <c r="P46" s="108">
        <f>Volume!K46</f>
        <v>453.85</v>
      </c>
      <c r="Q46" s="69">
        <f>Volume!J46</f>
        <v>499.6</v>
      </c>
      <c r="R46" s="237">
        <f t="shared" si="1"/>
        <v>70.233768</v>
      </c>
      <c r="S46" s="103">
        <f t="shared" si="2"/>
        <v>69.739164</v>
      </c>
      <c r="T46" s="109">
        <f t="shared" si="3"/>
        <v>1120900</v>
      </c>
      <c r="U46" s="103">
        <f t="shared" si="4"/>
        <v>25.417075564278708</v>
      </c>
      <c r="V46" s="103">
        <f t="shared" si="5"/>
        <v>69.766642</v>
      </c>
      <c r="W46" s="103">
        <f t="shared" si="6"/>
        <v>0.439648</v>
      </c>
      <c r="X46" s="103">
        <f t="shared" si="7"/>
        <v>0.027478</v>
      </c>
      <c r="Y46" s="103">
        <f t="shared" si="8"/>
        <v>50.8720465</v>
      </c>
      <c r="Z46" s="237">
        <f t="shared" si="9"/>
        <v>19.361721499999994</v>
      </c>
      <c r="AB46" s="77"/>
    </row>
    <row r="47" spans="1:28" s="58" customFormat="1" ht="15">
      <c r="A47" s="193" t="s">
        <v>161</v>
      </c>
      <c r="B47" s="164">
        <v>6775800</v>
      </c>
      <c r="C47" s="162">
        <v>-814200</v>
      </c>
      <c r="D47" s="170">
        <v>-0.11</v>
      </c>
      <c r="E47" s="164">
        <v>1628400</v>
      </c>
      <c r="F47" s="112">
        <v>-310500</v>
      </c>
      <c r="G47" s="170">
        <v>-0.16</v>
      </c>
      <c r="H47" s="164">
        <v>20700</v>
      </c>
      <c r="I47" s="112">
        <v>0</v>
      </c>
      <c r="J47" s="170">
        <v>0</v>
      </c>
      <c r="K47" s="164">
        <v>8424900</v>
      </c>
      <c r="L47" s="112">
        <v>-1124700</v>
      </c>
      <c r="M47" s="127">
        <v>-0.12</v>
      </c>
      <c r="N47" s="112">
        <v>8238600</v>
      </c>
      <c r="O47" s="173">
        <f t="shared" si="0"/>
        <v>0.9778869778869779</v>
      </c>
      <c r="P47" s="108">
        <f>Volume!K47</f>
        <v>36.9</v>
      </c>
      <c r="Q47" s="69">
        <f>Volume!J47</f>
        <v>35.95</v>
      </c>
      <c r="R47" s="237">
        <f t="shared" si="1"/>
        <v>30.2875155</v>
      </c>
      <c r="S47" s="103">
        <f t="shared" si="2"/>
        <v>29.617767</v>
      </c>
      <c r="T47" s="109">
        <f t="shared" si="3"/>
        <v>9549600</v>
      </c>
      <c r="U47" s="103">
        <f t="shared" si="4"/>
        <v>-11.777456647398845</v>
      </c>
      <c r="V47" s="103">
        <f t="shared" si="5"/>
        <v>24.359001000000003</v>
      </c>
      <c r="W47" s="103">
        <f t="shared" si="6"/>
        <v>5.8540980000000005</v>
      </c>
      <c r="X47" s="103">
        <f t="shared" si="7"/>
        <v>0.07441650000000001</v>
      </c>
      <c r="Y47" s="103">
        <f t="shared" si="8"/>
        <v>35.238024</v>
      </c>
      <c r="Z47" s="237">
        <f t="shared" si="9"/>
        <v>-4.9505085000000015</v>
      </c>
      <c r="AA47" s="78"/>
      <c r="AB47" s="77"/>
    </row>
    <row r="48" spans="1:28" s="58" customFormat="1" ht="15">
      <c r="A48" s="193" t="s">
        <v>392</v>
      </c>
      <c r="B48" s="164">
        <v>903600</v>
      </c>
      <c r="C48" s="162">
        <v>55800</v>
      </c>
      <c r="D48" s="170">
        <v>0.07</v>
      </c>
      <c r="E48" s="164">
        <v>0</v>
      </c>
      <c r="F48" s="112">
        <v>0</v>
      </c>
      <c r="G48" s="170">
        <v>0</v>
      </c>
      <c r="H48" s="164">
        <v>0</v>
      </c>
      <c r="I48" s="112">
        <v>0</v>
      </c>
      <c r="J48" s="170">
        <v>0</v>
      </c>
      <c r="K48" s="164">
        <v>903600</v>
      </c>
      <c r="L48" s="112">
        <v>55800</v>
      </c>
      <c r="M48" s="127">
        <v>0.07</v>
      </c>
      <c r="N48" s="112">
        <v>797400</v>
      </c>
      <c r="O48" s="173">
        <f t="shared" si="0"/>
        <v>0.8824701195219123</v>
      </c>
      <c r="P48" s="108">
        <f>Volume!K48</f>
        <v>300.05</v>
      </c>
      <c r="Q48" s="69">
        <f>Volume!J48</f>
        <v>302</v>
      </c>
      <c r="R48" s="237">
        <f t="shared" si="1"/>
        <v>27.28872</v>
      </c>
      <c r="S48" s="103">
        <f t="shared" si="2"/>
        <v>24.08148</v>
      </c>
      <c r="T48" s="109">
        <f t="shared" si="3"/>
        <v>847800</v>
      </c>
      <c r="U48" s="103">
        <f t="shared" si="4"/>
        <v>6.581740976645436</v>
      </c>
      <c r="V48" s="103">
        <f t="shared" si="5"/>
        <v>27.28872</v>
      </c>
      <c r="W48" s="103">
        <f t="shared" si="6"/>
        <v>0</v>
      </c>
      <c r="X48" s="103">
        <f t="shared" si="7"/>
        <v>0</v>
      </c>
      <c r="Y48" s="103">
        <f t="shared" si="8"/>
        <v>25.438239</v>
      </c>
      <c r="Z48" s="237">
        <f t="shared" si="9"/>
        <v>1.850481000000002</v>
      </c>
      <c r="AA48" s="78"/>
      <c r="AB48" s="77"/>
    </row>
    <row r="49" spans="1:28" s="7" customFormat="1" ht="15">
      <c r="A49" s="193" t="s">
        <v>3</v>
      </c>
      <c r="B49" s="283">
        <v>15007500</v>
      </c>
      <c r="C49" s="163">
        <v>613750</v>
      </c>
      <c r="D49" s="171">
        <v>0.04</v>
      </c>
      <c r="E49" s="172">
        <v>781250</v>
      </c>
      <c r="F49" s="167">
        <v>45000</v>
      </c>
      <c r="G49" s="171">
        <v>0.06</v>
      </c>
      <c r="H49" s="165">
        <v>98750</v>
      </c>
      <c r="I49" s="168">
        <v>3750</v>
      </c>
      <c r="J49" s="171">
        <v>0.04</v>
      </c>
      <c r="K49" s="164">
        <v>15887500</v>
      </c>
      <c r="L49" s="112">
        <v>662500</v>
      </c>
      <c r="M49" s="352">
        <v>0.04</v>
      </c>
      <c r="N49" s="112">
        <v>14973750</v>
      </c>
      <c r="O49" s="173">
        <f t="shared" si="0"/>
        <v>0.9424862313139261</v>
      </c>
      <c r="P49" s="108">
        <f>Volume!K49</f>
        <v>211.85</v>
      </c>
      <c r="Q49" s="69">
        <f>Volume!J49</f>
        <v>208.55</v>
      </c>
      <c r="R49" s="237">
        <f t="shared" si="1"/>
        <v>331.3338125</v>
      </c>
      <c r="S49" s="103">
        <f t="shared" si="2"/>
        <v>312.27755625</v>
      </c>
      <c r="T49" s="109">
        <f t="shared" si="3"/>
        <v>15225000</v>
      </c>
      <c r="U49" s="103">
        <f t="shared" si="4"/>
        <v>4.351395730706075</v>
      </c>
      <c r="V49" s="103">
        <f t="shared" si="5"/>
        <v>312.9814125</v>
      </c>
      <c r="W49" s="103">
        <f t="shared" si="6"/>
        <v>16.29296875</v>
      </c>
      <c r="X49" s="103">
        <f t="shared" si="7"/>
        <v>2.05943125</v>
      </c>
      <c r="Y49" s="103">
        <f t="shared" si="8"/>
        <v>322.541625</v>
      </c>
      <c r="Z49" s="237">
        <f t="shared" si="9"/>
        <v>8.792187500000011</v>
      </c>
      <c r="AB49" s="77"/>
    </row>
    <row r="50" spans="1:28" s="7" customFormat="1" ht="15">
      <c r="A50" s="193" t="s">
        <v>218</v>
      </c>
      <c r="B50" s="283">
        <v>2061150</v>
      </c>
      <c r="C50" s="163">
        <v>-13650</v>
      </c>
      <c r="D50" s="171">
        <v>-0.01</v>
      </c>
      <c r="E50" s="172">
        <v>23100</v>
      </c>
      <c r="F50" s="167">
        <v>1050</v>
      </c>
      <c r="G50" s="171">
        <v>0.05</v>
      </c>
      <c r="H50" s="165">
        <v>1050</v>
      </c>
      <c r="I50" s="168">
        <v>1050</v>
      </c>
      <c r="J50" s="171">
        <v>0</v>
      </c>
      <c r="K50" s="164">
        <v>2085300</v>
      </c>
      <c r="L50" s="112">
        <v>-11550</v>
      </c>
      <c r="M50" s="352">
        <v>-0.01</v>
      </c>
      <c r="N50" s="112">
        <v>2073750</v>
      </c>
      <c r="O50" s="173">
        <f t="shared" si="0"/>
        <v>0.9944612286002014</v>
      </c>
      <c r="P50" s="108">
        <f>Volume!K50</f>
        <v>381.5</v>
      </c>
      <c r="Q50" s="69">
        <f>Volume!J50</f>
        <v>377.4</v>
      </c>
      <c r="R50" s="237">
        <f t="shared" si="1"/>
        <v>78.699222</v>
      </c>
      <c r="S50" s="103">
        <f t="shared" si="2"/>
        <v>78.263325</v>
      </c>
      <c r="T50" s="109">
        <f t="shared" si="3"/>
        <v>2096850</v>
      </c>
      <c r="U50" s="103">
        <f t="shared" si="4"/>
        <v>-0.5508262393590386</v>
      </c>
      <c r="V50" s="103">
        <f t="shared" si="5"/>
        <v>77.787801</v>
      </c>
      <c r="W50" s="103">
        <f t="shared" si="6"/>
        <v>0.871794</v>
      </c>
      <c r="X50" s="103">
        <f t="shared" si="7"/>
        <v>0.039627</v>
      </c>
      <c r="Y50" s="103">
        <f t="shared" si="8"/>
        <v>79.9948275</v>
      </c>
      <c r="Z50" s="237">
        <f t="shared" si="9"/>
        <v>-1.2956054999999935</v>
      </c>
      <c r="AB50" s="77"/>
    </row>
    <row r="51" spans="1:28" s="7" customFormat="1" ht="15">
      <c r="A51" s="193" t="s">
        <v>162</v>
      </c>
      <c r="B51" s="283">
        <v>522000</v>
      </c>
      <c r="C51" s="163">
        <v>63600</v>
      </c>
      <c r="D51" s="171">
        <v>0.14</v>
      </c>
      <c r="E51" s="172">
        <v>0</v>
      </c>
      <c r="F51" s="167">
        <v>0</v>
      </c>
      <c r="G51" s="171">
        <v>0</v>
      </c>
      <c r="H51" s="165">
        <v>0</v>
      </c>
      <c r="I51" s="168">
        <v>0</v>
      </c>
      <c r="J51" s="171">
        <v>0</v>
      </c>
      <c r="K51" s="164">
        <v>522000</v>
      </c>
      <c r="L51" s="112">
        <v>63600</v>
      </c>
      <c r="M51" s="352">
        <v>0.14</v>
      </c>
      <c r="N51" s="112">
        <v>513600</v>
      </c>
      <c r="O51" s="173">
        <f t="shared" si="0"/>
        <v>0.9839080459770115</v>
      </c>
      <c r="P51" s="108">
        <f>Volume!K51</f>
        <v>362.95</v>
      </c>
      <c r="Q51" s="69">
        <f>Volume!J51</f>
        <v>379.85</v>
      </c>
      <c r="R51" s="237">
        <f t="shared" si="1"/>
        <v>19.82817</v>
      </c>
      <c r="S51" s="103">
        <f t="shared" si="2"/>
        <v>19.509096</v>
      </c>
      <c r="T51" s="109">
        <f t="shared" si="3"/>
        <v>458400</v>
      </c>
      <c r="U51" s="103">
        <f t="shared" si="4"/>
        <v>13.874345549738221</v>
      </c>
      <c r="V51" s="103">
        <f t="shared" si="5"/>
        <v>19.82817</v>
      </c>
      <c r="W51" s="103">
        <f t="shared" si="6"/>
        <v>0</v>
      </c>
      <c r="X51" s="103">
        <f t="shared" si="7"/>
        <v>0</v>
      </c>
      <c r="Y51" s="103">
        <f t="shared" si="8"/>
        <v>16.637628</v>
      </c>
      <c r="Z51" s="237">
        <f t="shared" si="9"/>
        <v>3.1905420000000007</v>
      </c>
      <c r="AB51" s="77"/>
    </row>
    <row r="52" spans="1:28" s="58" customFormat="1" ht="15">
      <c r="A52" s="193" t="s">
        <v>286</v>
      </c>
      <c r="B52" s="164">
        <v>1298000</v>
      </c>
      <c r="C52" s="162">
        <v>12000</v>
      </c>
      <c r="D52" s="170">
        <v>0.01</v>
      </c>
      <c r="E52" s="164">
        <v>0</v>
      </c>
      <c r="F52" s="112">
        <v>0</v>
      </c>
      <c r="G52" s="170">
        <v>0</v>
      </c>
      <c r="H52" s="164">
        <v>0</v>
      </c>
      <c r="I52" s="112">
        <v>0</v>
      </c>
      <c r="J52" s="170">
        <v>0</v>
      </c>
      <c r="K52" s="164">
        <v>1298000</v>
      </c>
      <c r="L52" s="112">
        <v>12000</v>
      </c>
      <c r="M52" s="127">
        <v>0.01</v>
      </c>
      <c r="N52" s="112">
        <v>1292000</v>
      </c>
      <c r="O52" s="173">
        <f t="shared" si="0"/>
        <v>0.9953775038520801</v>
      </c>
      <c r="P52" s="108">
        <f>Volume!K52</f>
        <v>259.2</v>
      </c>
      <c r="Q52" s="69">
        <f>Volume!J52</f>
        <v>258.8</v>
      </c>
      <c r="R52" s="237">
        <f t="shared" si="1"/>
        <v>33.59224</v>
      </c>
      <c r="S52" s="103">
        <f t="shared" si="2"/>
        <v>33.43696</v>
      </c>
      <c r="T52" s="109">
        <f t="shared" si="3"/>
        <v>1286000</v>
      </c>
      <c r="U52" s="103">
        <f t="shared" si="4"/>
        <v>0.9331259720062209</v>
      </c>
      <c r="V52" s="103">
        <f t="shared" si="5"/>
        <v>33.59224</v>
      </c>
      <c r="W52" s="103">
        <f t="shared" si="6"/>
        <v>0</v>
      </c>
      <c r="X52" s="103">
        <f t="shared" si="7"/>
        <v>0</v>
      </c>
      <c r="Y52" s="103">
        <f t="shared" si="8"/>
        <v>33.33312</v>
      </c>
      <c r="Z52" s="237">
        <f t="shared" si="9"/>
        <v>0.2591199999999958</v>
      </c>
      <c r="AA52" s="78"/>
      <c r="AB52" s="77"/>
    </row>
    <row r="53" spans="1:28" s="58" customFormat="1" ht="15">
      <c r="A53" s="193" t="s">
        <v>183</v>
      </c>
      <c r="B53" s="164">
        <v>821750</v>
      </c>
      <c r="C53" s="162">
        <v>-45600</v>
      </c>
      <c r="D53" s="170">
        <v>-0.05</v>
      </c>
      <c r="E53" s="164">
        <v>1900</v>
      </c>
      <c r="F53" s="112">
        <v>0</v>
      </c>
      <c r="G53" s="170">
        <v>0</v>
      </c>
      <c r="H53" s="164">
        <v>0</v>
      </c>
      <c r="I53" s="112">
        <v>0</v>
      </c>
      <c r="J53" s="170">
        <v>0</v>
      </c>
      <c r="K53" s="164">
        <v>823650</v>
      </c>
      <c r="L53" s="112">
        <v>-45600</v>
      </c>
      <c r="M53" s="127">
        <v>-0.05</v>
      </c>
      <c r="N53" s="112">
        <v>821750</v>
      </c>
      <c r="O53" s="173">
        <f t="shared" si="0"/>
        <v>0.9976931949250288</v>
      </c>
      <c r="P53" s="108">
        <f>Volume!K53</f>
        <v>351</v>
      </c>
      <c r="Q53" s="69">
        <f>Volume!J53</f>
        <v>353.45</v>
      </c>
      <c r="R53" s="237">
        <f t="shared" si="1"/>
        <v>29.11190925</v>
      </c>
      <c r="S53" s="103">
        <f t="shared" si="2"/>
        <v>29.04475375</v>
      </c>
      <c r="T53" s="109">
        <f t="shared" si="3"/>
        <v>869250</v>
      </c>
      <c r="U53" s="103">
        <f t="shared" si="4"/>
        <v>-5.245901639344262</v>
      </c>
      <c r="V53" s="103">
        <f t="shared" si="5"/>
        <v>29.04475375</v>
      </c>
      <c r="W53" s="103">
        <f t="shared" si="6"/>
        <v>0.0671555</v>
      </c>
      <c r="X53" s="103">
        <f t="shared" si="7"/>
        <v>0</v>
      </c>
      <c r="Y53" s="103">
        <f t="shared" si="8"/>
        <v>30.510675</v>
      </c>
      <c r="Z53" s="237">
        <f t="shared" si="9"/>
        <v>-1.398765749999999</v>
      </c>
      <c r="AA53" s="78"/>
      <c r="AB53" s="77"/>
    </row>
    <row r="54" spans="1:28" s="7" customFormat="1" ht="15">
      <c r="A54" s="193" t="s">
        <v>219</v>
      </c>
      <c r="B54" s="164">
        <v>6939000</v>
      </c>
      <c r="C54" s="162">
        <v>210600</v>
      </c>
      <c r="D54" s="170">
        <v>0.03</v>
      </c>
      <c r="E54" s="164">
        <v>353700</v>
      </c>
      <c r="F54" s="112">
        <v>21600</v>
      </c>
      <c r="G54" s="170">
        <v>0.07</v>
      </c>
      <c r="H54" s="164">
        <v>91800</v>
      </c>
      <c r="I54" s="112">
        <v>0</v>
      </c>
      <c r="J54" s="170">
        <v>0</v>
      </c>
      <c r="K54" s="164">
        <v>7384500</v>
      </c>
      <c r="L54" s="112">
        <v>232200</v>
      </c>
      <c r="M54" s="127">
        <v>0.03</v>
      </c>
      <c r="N54" s="112">
        <v>7044300</v>
      </c>
      <c r="O54" s="173">
        <f t="shared" si="0"/>
        <v>0.9539305301645338</v>
      </c>
      <c r="P54" s="108">
        <f>Volume!K54</f>
        <v>103.05</v>
      </c>
      <c r="Q54" s="69">
        <f>Volume!J54</f>
        <v>102.3</v>
      </c>
      <c r="R54" s="237">
        <f t="shared" si="1"/>
        <v>75.543435</v>
      </c>
      <c r="S54" s="103">
        <f t="shared" si="2"/>
        <v>72.063189</v>
      </c>
      <c r="T54" s="109">
        <f t="shared" si="3"/>
        <v>7152300</v>
      </c>
      <c r="U54" s="103">
        <f t="shared" si="4"/>
        <v>3.2465081162702907</v>
      </c>
      <c r="V54" s="103">
        <f t="shared" si="5"/>
        <v>70.98597</v>
      </c>
      <c r="W54" s="103">
        <f t="shared" si="6"/>
        <v>3.618351</v>
      </c>
      <c r="X54" s="103">
        <f t="shared" si="7"/>
        <v>0.939114</v>
      </c>
      <c r="Y54" s="103">
        <f t="shared" si="8"/>
        <v>73.7044515</v>
      </c>
      <c r="Z54" s="237">
        <f t="shared" si="9"/>
        <v>1.8389834999999977</v>
      </c>
      <c r="AB54" s="77"/>
    </row>
    <row r="55" spans="1:28" s="7" customFormat="1" ht="15">
      <c r="A55" s="193" t="s">
        <v>409</v>
      </c>
      <c r="B55" s="164">
        <v>14684250</v>
      </c>
      <c r="C55" s="162">
        <v>1286250</v>
      </c>
      <c r="D55" s="170">
        <v>0.1</v>
      </c>
      <c r="E55" s="164">
        <v>1512000</v>
      </c>
      <c r="F55" s="112">
        <v>78750</v>
      </c>
      <c r="G55" s="170">
        <v>0.05</v>
      </c>
      <c r="H55" s="164">
        <v>509250</v>
      </c>
      <c r="I55" s="112">
        <v>57750</v>
      </c>
      <c r="J55" s="170">
        <v>0.13</v>
      </c>
      <c r="K55" s="164">
        <v>16705500</v>
      </c>
      <c r="L55" s="112">
        <v>1422750</v>
      </c>
      <c r="M55" s="127">
        <v>0.09</v>
      </c>
      <c r="N55" s="112">
        <v>16511250</v>
      </c>
      <c r="O55" s="173">
        <f t="shared" si="0"/>
        <v>0.9883720930232558</v>
      </c>
      <c r="P55" s="108">
        <f>Volume!K55</f>
        <v>52.2</v>
      </c>
      <c r="Q55" s="69">
        <f>Volume!J55</f>
        <v>54.9</v>
      </c>
      <c r="R55" s="237">
        <f t="shared" si="1"/>
        <v>91.713195</v>
      </c>
      <c r="S55" s="103">
        <f t="shared" si="2"/>
        <v>90.6467625</v>
      </c>
      <c r="T55" s="109">
        <f t="shared" si="3"/>
        <v>15282750</v>
      </c>
      <c r="U55" s="103">
        <f t="shared" si="4"/>
        <v>9.30951563036757</v>
      </c>
      <c r="V55" s="103">
        <f t="shared" si="5"/>
        <v>80.6165325</v>
      </c>
      <c r="W55" s="103">
        <f t="shared" si="6"/>
        <v>8.30088</v>
      </c>
      <c r="X55" s="103">
        <f t="shared" si="7"/>
        <v>2.7957825</v>
      </c>
      <c r="Y55" s="103">
        <f t="shared" si="8"/>
        <v>79.775955</v>
      </c>
      <c r="Z55" s="237">
        <f t="shared" si="9"/>
        <v>11.937240000000003</v>
      </c>
      <c r="AB55" s="77"/>
    </row>
    <row r="56" spans="1:28" s="7" customFormat="1" ht="15">
      <c r="A56" s="193" t="s">
        <v>163</v>
      </c>
      <c r="B56" s="164">
        <v>495814</v>
      </c>
      <c r="C56" s="162">
        <v>-6448</v>
      </c>
      <c r="D56" s="170">
        <v>-0.01</v>
      </c>
      <c r="E56" s="164">
        <v>23188</v>
      </c>
      <c r="F56" s="112">
        <v>124</v>
      </c>
      <c r="G56" s="170">
        <v>0.01</v>
      </c>
      <c r="H56" s="164">
        <v>3534</v>
      </c>
      <c r="I56" s="112">
        <v>248</v>
      </c>
      <c r="J56" s="170">
        <v>0.08</v>
      </c>
      <c r="K56" s="164">
        <v>522536</v>
      </c>
      <c r="L56" s="112">
        <v>-6076</v>
      </c>
      <c r="M56" s="127">
        <v>-0.01</v>
      </c>
      <c r="N56" s="112">
        <v>498542</v>
      </c>
      <c r="O56" s="173">
        <f t="shared" si="0"/>
        <v>0.9540816326530612</v>
      </c>
      <c r="P56" s="108">
        <f>Volume!K56</f>
        <v>6705.1</v>
      </c>
      <c r="Q56" s="69">
        <f>Volume!J56</f>
        <v>6705.65</v>
      </c>
      <c r="R56" s="237">
        <f t="shared" si="1"/>
        <v>350.39435283999995</v>
      </c>
      <c r="S56" s="103">
        <f t="shared" si="2"/>
        <v>334.30481623</v>
      </c>
      <c r="T56" s="109">
        <f t="shared" si="3"/>
        <v>528612</v>
      </c>
      <c r="U56" s="103">
        <f t="shared" si="4"/>
        <v>-1.1494252873563218</v>
      </c>
      <c r="V56" s="103">
        <f t="shared" si="5"/>
        <v>332.47551491</v>
      </c>
      <c r="W56" s="103">
        <f t="shared" si="6"/>
        <v>15.549061219999999</v>
      </c>
      <c r="X56" s="103">
        <f t="shared" si="7"/>
        <v>2.3697767099999996</v>
      </c>
      <c r="Y56" s="103">
        <f t="shared" si="8"/>
        <v>354.43963212000006</v>
      </c>
      <c r="Z56" s="237">
        <f t="shared" si="9"/>
        <v>-4.045279280000102</v>
      </c>
      <c r="AB56" s="77"/>
    </row>
    <row r="57" spans="1:28" s="7" customFormat="1" ht="15">
      <c r="A57" s="193" t="s">
        <v>491</v>
      </c>
      <c r="B57" s="164">
        <v>14296400</v>
      </c>
      <c r="C57" s="162">
        <v>535600</v>
      </c>
      <c r="D57" s="170">
        <v>0.04</v>
      </c>
      <c r="E57" s="164">
        <v>1758000</v>
      </c>
      <c r="F57" s="112">
        <v>34000</v>
      </c>
      <c r="G57" s="170">
        <v>0.02</v>
      </c>
      <c r="H57" s="164">
        <v>579600</v>
      </c>
      <c r="I57" s="112">
        <v>22000</v>
      </c>
      <c r="J57" s="170">
        <v>0.04</v>
      </c>
      <c r="K57" s="164">
        <v>16634000</v>
      </c>
      <c r="L57" s="112">
        <v>591600</v>
      </c>
      <c r="M57" s="127">
        <v>0.04</v>
      </c>
      <c r="N57" s="112">
        <v>16017200</v>
      </c>
      <c r="O57" s="173">
        <f>N57/K57</f>
        <v>0.9629193218708669</v>
      </c>
      <c r="P57" s="108">
        <f>Volume!K57</f>
        <v>601.05</v>
      </c>
      <c r="Q57" s="69">
        <f>Volume!J57</f>
        <v>610.9</v>
      </c>
      <c r="R57" s="237">
        <f>Q57*K57/10000000</f>
        <v>1016.17106</v>
      </c>
      <c r="S57" s="103">
        <f>Q57*N57/10000000</f>
        <v>978.490748</v>
      </c>
      <c r="T57" s="109">
        <f>K57-L57</f>
        <v>16042400</v>
      </c>
      <c r="U57" s="103">
        <f>L57/T57*100</f>
        <v>3.6877275220665235</v>
      </c>
      <c r="V57" s="103">
        <f>Q57*B57/10000000</f>
        <v>873.367076</v>
      </c>
      <c r="W57" s="103">
        <f>Q57*E57/10000000</f>
        <v>107.39622</v>
      </c>
      <c r="X57" s="103">
        <f>Q57*H57/10000000</f>
        <v>35.407764</v>
      </c>
      <c r="Y57" s="103">
        <f>(T57*P57)/10000000</f>
        <v>964.228452</v>
      </c>
      <c r="Z57" s="237">
        <f>R57-Y57</f>
        <v>51.942608000000064</v>
      </c>
      <c r="AB57" s="77"/>
    </row>
    <row r="58" spans="1:28" s="7" customFormat="1" ht="15">
      <c r="A58" s="193" t="s">
        <v>194</v>
      </c>
      <c r="B58" s="164">
        <v>2782000</v>
      </c>
      <c r="C58" s="162">
        <v>32000</v>
      </c>
      <c r="D58" s="170">
        <v>0.01</v>
      </c>
      <c r="E58" s="164">
        <v>78400</v>
      </c>
      <c r="F58" s="112">
        <v>2000</v>
      </c>
      <c r="G58" s="170">
        <v>0.03</v>
      </c>
      <c r="H58" s="164">
        <v>2800</v>
      </c>
      <c r="I58" s="112">
        <v>0</v>
      </c>
      <c r="J58" s="170">
        <v>0</v>
      </c>
      <c r="K58" s="164">
        <v>2863200</v>
      </c>
      <c r="L58" s="112">
        <v>34000</v>
      </c>
      <c r="M58" s="127">
        <v>0.01</v>
      </c>
      <c r="N58" s="112">
        <v>2833200</v>
      </c>
      <c r="O58" s="173">
        <f t="shared" si="0"/>
        <v>0.9895222129086337</v>
      </c>
      <c r="P58" s="108">
        <f>Volume!K58</f>
        <v>672.5</v>
      </c>
      <c r="Q58" s="69">
        <f>Volume!J58</f>
        <v>662.45</v>
      </c>
      <c r="R58" s="237">
        <f t="shared" si="1"/>
        <v>189.67268400000003</v>
      </c>
      <c r="S58" s="103">
        <f t="shared" si="2"/>
        <v>187.685334</v>
      </c>
      <c r="T58" s="109">
        <f t="shared" si="3"/>
        <v>2829200</v>
      </c>
      <c r="U58" s="103">
        <f t="shared" si="4"/>
        <v>1.2017531457655874</v>
      </c>
      <c r="V58" s="103">
        <f t="shared" si="5"/>
        <v>184.29359000000002</v>
      </c>
      <c r="W58" s="103">
        <f t="shared" si="6"/>
        <v>5.193608</v>
      </c>
      <c r="X58" s="103">
        <f t="shared" si="7"/>
        <v>0.185486</v>
      </c>
      <c r="Y58" s="103">
        <f t="shared" si="8"/>
        <v>190.2637</v>
      </c>
      <c r="Z58" s="237">
        <f t="shared" si="9"/>
        <v>-0.5910159999999678</v>
      </c>
      <c r="AB58" s="77"/>
    </row>
    <row r="59" spans="1:28" s="7" customFormat="1" ht="15">
      <c r="A59" s="193" t="s">
        <v>410</v>
      </c>
      <c r="B59" s="164">
        <v>634950</v>
      </c>
      <c r="C59" s="162">
        <v>900</v>
      </c>
      <c r="D59" s="170">
        <v>0</v>
      </c>
      <c r="E59" s="164">
        <v>0</v>
      </c>
      <c r="F59" s="112">
        <v>0</v>
      </c>
      <c r="G59" s="170">
        <v>0</v>
      </c>
      <c r="H59" s="164">
        <v>0</v>
      </c>
      <c r="I59" s="112">
        <v>0</v>
      </c>
      <c r="J59" s="170">
        <v>0</v>
      </c>
      <c r="K59" s="164">
        <v>634950</v>
      </c>
      <c r="L59" s="112">
        <v>900</v>
      </c>
      <c r="M59" s="127">
        <v>0</v>
      </c>
      <c r="N59" s="112">
        <v>614700</v>
      </c>
      <c r="O59" s="173">
        <f t="shared" si="0"/>
        <v>0.9681077250177179</v>
      </c>
      <c r="P59" s="108">
        <f>Volume!K59</f>
        <v>2246.95</v>
      </c>
      <c r="Q59" s="69">
        <f>Volume!J59</f>
        <v>2226.6</v>
      </c>
      <c r="R59" s="237">
        <f t="shared" si="1"/>
        <v>141.377967</v>
      </c>
      <c r="S59" s="103">
        <f t="shared" si="2"/>
        <v>136.869102</v>
      </c>
      <c r="T59" s="109">
        <f t="shared" si="3"/>
        <v>634050</v>
      </c>
      <c r="U59" s="103">
        <f t="shared" si="4"/>
        <v>0.14194464158977999</v>
      </c>
      <c r="V59" s="103">
        <f t="shared" si="5"/>
        <v>141.377967</v>
      </c>
      <c r="W59" s="103">
        <f t="shared" si="6"/>
        <v>0</v>
      </c>
      <c r="X59" s="103">
        <f t="shared" si="7"/>
        <v>0</v>
      </c>
      <c r="Y59" s="103">
        <f t="shared" si="8"/>
        <v>142.46786475</v>
      </c>
      <c r="Z59" s="237">
        <f t="shared" si="9"/>
        <v>-1.0898977499999773</v>
      </c>
      <c r="AB59" s="77"/>
    </row>
    <row r="60" spans="1:28" s="7" customFormat="1" ht="15">
      <c r="A60" s="193" t="s">
        <v>411</v>
      </c>
      <c r="B60" s="164">
        <v>409800</v>
      </c>
      <c r="C60" s="162">
        <v>-400</v>
      </c>
      <c r="D60" s="170">
        <v>0</v>
      </c>
      <c r="E60" s="164">
        <v>600</v>
      </c>
      <c r="F60" s="112">
        <v>0</v>
      </c>
      <c r="G60" s="170">
        <v>0</v>
      </c>
      <c r="H60" s="164">
        <v>0</v>
      </c>
      <c r="I60" s="112">
        <v>0</v>
      </c>
      <c r="J60" s="170">
        <v>0</v>
      </c>
      <c r="K60" s="164">
        <v>410400</v>
      </c>
      <c r="L60" s="112">
        <v>-400</v>
      </c>
      <c r="M60" s="127">
        <v>0</v>
      </c>
      <c r="N60" s="112">
        <v>410000</v>
      </c>
      <c r="O60" s="173">
        <f t="shared" si="0"/>
        <v>0.9990253411306043</v>
      </c>
      <c r="P60" s="108">
        <f>Volume!K60</f>
        <v>1103.05</v>
      </c>
      <c r="Q60" s="69">
        <f>Volume!J60</f>
        <v>1089</v>
      </c>
      <c r="R60" s="237">
        <f t="shared" si="1"/>
        <v>44.69256</v>
      </c>
      <c r="S60" s="103">
        <f t="shared" si="2"/>
        <v>44.649</v>
      </c>
      <c r="T60" s="109">
        <f t="shared" si="3"/>
        <v>410800</v>
      </c>
      <c r="U60" s="103">
        <f t="shared" si="4"/>
        <v>-0.09737098344693282</v>
      </c>
      <c r="V60" s="103">
        <f t="shared" si="5"/>
        <v>44.62722</v>
      </c>
      <c r="W60" s="103">
        <f t="shared" si="6"/>
        <v>0.06534</v>
      </c>
      <c r="X60" s="103">
        <f t="shared" si="7"/>
        <v>0</v>
      </c>
      <c r="Y60" s="103">
        <f t="shared" si="8"/>
        <v>45.313294</v>
      </c>
      <c r="Z60" s="237">
        <f t="shared" si="9"/>
        <v>-0.6207339999999988</v>
      </c>
      <c r="AB60" s="77"/>
    </row>
    <row r="61" spans="1:28" s="58" customFormat="1" ht="15">
      <c r="A61" s="193" t="s">
        <v>220</v>
      </c>
      <c r="B61" s="164">
        <v>6674400</v>
      </c>
      <c r="C61" s="162">
        <v>19200</v>
      </c>
      <c r="D61" s="170">
        <v>0</v>
      </c>
      <c r="E61" s="164">
        <v>352800</v>
      </c>
      <c r="F61" s="112">
        <v>12000</v>
      </c>
      <c r="G61" s="170">
        <v>0.04</v>
      </c>
      <c r="H61" s="164">
        <v>24000</v>
      </c>
      <c r="I61" s="112">
        <v>0</v>
      </c>
      <c r="J61" s="170">
        <v>0</v>
      </c>
      <c r="K61" s="164">
        <v>7051200</v>
      </c>
      <c r="L61" s="112">
        <v>31200</v>
      </c>
      <c r="M61" s="127">
        <v>0</v>
      </c>
      <c r="N61" s="112">
        <v>6921600</v>
      </c>
      <c r="O61" s="173">
        <f t="shared" si="0"/>
        <v>0.9816201497617427</v>
      </c>
      <c r="P61" s="108">
        <f>Volume!K61</f>
        <v>117.55</v>
      </c>
      <c r="Q61" s="69">
        <f>Volume!J61</f>
        <v>117.65</v>
      </c>
      <c r="R61" s="237">
        <f t="shared" si="1"/>
        <v>82.957368</v>
      </c>
      <c r="S61" s="103">
        <f t="shared" si="2"/>
        <v>81.432624</v>
      </c>
      <c r="T61" s="109">
        <f t="shared" si="3"/>
        <v>7020000</v>
      </c>
      <c r="U61" s="103">
        <f t="shared" si="4"/>
        <v>0.4444444444444444</v>
      </c>
      <c r="V61" s="103">
        <f t="shared" si="5"/>
        <v>78.524316</v>
      </c>
      <c r="W61" s="103">
        <f t="shared" si="6"/>
        <v>4.150692</v>
      </c>
      <c r="X61" s="103">
        <f t="shared" si="7"/>
        <v>0.28236</v>
      </c>
      <c r="Y61" s="103">
        <f t="shared" si="8"/>
        <v>82.5201</v>
      </c>
      <c r="Z61" s="237">
        <f t="shared" si="9"/>
        <v>0.4372680000000031</v>
      </c>
      <c r="AA61" s="78"/>
      <c r="AB61" s="77"/>
    </row>
    <row r="62" spans="1:28" s="58" customFormat="1" ht="15">
      <c r="A62" s="193" t="s">
        <v>164</v>
      </c>
      <c r="B62" s="164">
        <v>23843000</v>
      </c>
      <c r="C62" s="162">
        <v>113000</v>
      </c>
      <c r="D62" s="170">
        <v>0</v>
      </c>
      <c r="E62" s="164">
        <v>1384250</v>
      </c>
      <c r="F62" s="112">
        <v>39550</v>
      </c>
      <c r="G62" s="170">
        <v>0.03</v>
      </c>
      <c r="H62" s="164">
        <v>67800</v>
      </c>
      <c r="I62" s="112">
        <v>0</v>
      </c>
      <c r="J62" s="170">
        <v>0</v>
      </c>
      <c r="K62" s="164">
        <v>25295050</v>
      </c>
      <c r="L62" s="112">
        <v>152550</v>
      </c>
      <c r="M62" s="127">
        <v>0.01</v>
      </c>
      <c r="N62" s="112">
        <v>24984300</v>
      </c>
      <c r="O62" s="173">
        <f t="shared" si="0"/>
        <v>0.9877149877149877</v>
      </c>
      <c r="P62" s="108">
        <f>Volume!K62</f>
        <v>54.95</v>
      </c>
      <c r="Q62" s="69">
        <f>Volume!J62</f>
        <v>55</v>
      </c>
      <c r="R62" s="237">
        <f t="shared" si="1"/>
        <v>139.122775</v>
      </c>
      <c r="S62" s="103">
        <f t="shared" si="2"/>
        <v>137.41365</v>
      </c>
      <c r="T62" s="109">
        <f t="shared" si="3"/>
        <v>25142500</v>
      </c>
      <c r="U62" s="103">
        <f t="shared" si="4"/>
        <v>0.6067415730337079</v>
      </c>
      <c r="V62" s="103">
        <f t="shared" si="5"/>
        <v>131.1365</v>
      </c>
      <c r="W62" s="103">
        <f t="shared" si="6"/>
        <v>7.613375</v>
      </c>
      <c r="X62" s="103">
        <f t="shared" si="7"/>
        <v>0.3729</v>
      </c>
      <c r="Y62" s="103">
        <f t="shared" si="8"/>
        <v>138.1580375</v>
      </c>
      <c r="Z62" s="237">
        <f t="shared" si="9"/>
        <v>0.964737499999984</v>
      </c>
      <c r="AA62" s="78"/>
      <c r="AB62" s="77"/>
    </row>
    <row r="63" spans="1:28" s="58" customFormat="1" ht="15">
      <c r="A63" s="193" t="s">
        <v>165</v>
      </c>
      <c r="B63" s="164">
        <v>599300</v>
      </c>
      <c r="C63" s="162">
        <v>9100</v>
      </c>
      <c r="D63" s="170">
        <v>0.02</v>
      </c>
      <c r="E63" s="164">
        <v>9100</v>
      </c>
      <c r="F63" s="112">
        <v>0</v>
      </c>
      <c r="G63" s="170">
        <v>0</v>
      </c>
      <c r="H63" s="164">
        <v>0</v>
      </c>
      <c r="I63" s="112">
        <v>0</v>
      </c>
      <c r="J63" s="170">
        <v>0</v>
      </c>
      <c r="K63" s="164">
        <v>608400</v>
      </c>
      <c r="L63" s="112">
        <v>9100</v>
      </c>
      <c r="M63" s="127">
        <v>0.02</v>
      </c>
      <c r="N63" s="112">
        <v>604500</v>
      </c>
      <c r="O63" s="173">
        <f t="shared" si="0"/>
        <v>0.9935897435897436</v>
      </c>
      <c r="P63" s="108">
        <f>Volume!K63</f>
        <v>326.7</v>
      </c>
      <c r="Q63" s="69">
        <f>Volume!J63</f>
        <v>335.1</v>
      </c>
      <c r="R63" s="237">
        <f t="shared" si="1"/>
        <v>20.387484</v>
      </c>
      <c r="S63" s="103">
        <f t="shared" si="2"/>
        <v>20.256795</v>
      </c>
      <c r="T63" s="109">
        <f t="shared" si="3"/>
        <v>599300</v>
      </c>
      <c r="U63" s="103">
        <f t="shared" si="4"/>
        <v>1.5184381778741864</v>
      </c>
      <c r="V63" s="103">
        <f t="shared" si="5"/>
        <v>20.082543</v>
      </c>
      <c r="W63" s="103">
        <f t="shared" si="6"/>
        <v>0.304941</v>
      </c>
      <c r="X63" s="103">
        <f t="shared" si="7"/>
        <v>0</v>
      </c>
      <c r="Y63" s="103">
        <f t="shared" si="8"/>
        <v>19.579131</v>
      </c>
      <c r="Z63" s="237">
        <f t="shared" si="9"/>
        <v>0.8083530000000003</v>
      </c>
      <c r="AA63" s="78"/>
      <c r="AB63" s="77"/>
    </row>
    <row r="64" spans="1:28" s="58" customFormat="1" ht="15">
      <c r="A64" s="193" t="s">
        <v>412</v>
      </c>
      <c r="B64" s="164">
        <v>982200</v>
      </c>
      <c r="C64" s="162">
        <v>1500</v>
      </c>
      <c r="D64" s="170">
        <v>0</v>
      </c>
      <c r="E64" s="164">
        <v>150</v>
      </c>
      <c r="F64" s="112">
        <v>0</v>
      </c>
      <c r="G64" s="170">
        <v>0</v>
      </c>
      <c r="H64" s="164">
        <v>0</v>
      </c>
      <c r="I64" s="112">
        <v>0</v>
      </c>
      <c r="J64" s="170">
        <v>0</v>
      </c>
      <c r="K64" s="164">
        <v>982350</v>
      </c>
      <c r="L64" s="112">
        <v>1500</v>
      </c>
      <c r="M64" s="127">
        <v>0</v>
      </c>
      <c r="N64" s="112">
        <v>971250</v>
      </c>
      <c r="O64" s="173">
        <f t="shared" si="0"/>
        <v>0.9887005649717514</v>
      </c>
      <c r="P64" s="108">
        <f>Volume!K64</f>
        <v>2851.1</v>
      </c>
      <c r="Q64" s="69">
        <f>Volume!J64</f>
        <v>2792.95</v>
      </c>
      <c r="R64" s="237">
        <f t="shared" si="1"/>
        <v>274.36544325</v>
      </c>
      <c r="S64" s="103">
        <f t="shared" si="2"/>
        <v>271.26526875</v>
      </c>
      <c r="T64" s="109">
        <f t="shared" si="3"/>
        <v>980850</v>
      </c>
      <c r="U64" s="103">
        <f t="shared" si="4"/>
        <v>0.1529285823520416</v>
      </c>
      <c r="V64" s="103">
        <f t="shared" si="5"/>
        <v>274.323549</v>
      </c>
      <c r="W64" s="103">
        <f t="shared" si="6"/>
        <v>0.04189425</v>
      </c>
      <c r="X64" s="103">
        <f t="shared" si="7"/>
        <v>0</v>
      </c>
      <c r="Y64" s="103">
        <f t="shared" si="8"/>
        <v>279.6501435</v>
      </c>
      <c r="Z64" s="237">
        <f t="shared" si="9"/>
        <v>-5.284700250000014</v>
      </c>
      <c r="AA64" s="78"/>
      <c r="AB64" s="77"/>
    </row>
    <row r="65" spans="1:29" s="58" customFormat="1" ht="15">
      <c r="A65" s="193" t="s">
        <v>89</v>
      </c>
      <c r="B65" s="164">
        <v>4930500</v>
      </c>
      <c r="C65" s="162">
        <v>108000</v>
      </c>
      <c r="D65" s="170">
        <v>0.02</v>
      </c>
      <c r="E65" s="164">
        <v>79500</v>
      </c>
      <c r="F65" s="112">
        <v>7500</v>
      </c>
      <c r="G65" s="170">
        <v>0.1</v>
      </c>
      <c r="H65" s="164">
        <v>21000</v>
      </c>
      <c r="I65" s="112">
        <v>5250</v>
      </c>
      <c r="J65" s="170">
        <v>0.33</v>
      </c>
      <c r="K65" s="164">
        <v>5031000</v>
      </c>
      <c r="L65" s="112">
        <v>120750</v>
      </c>
      <c r="M65" s="127">
        <v>0.02</v>
      </c>
      <c r="N65" s="112">
        <v>4781250</v>
      </c>
      <c r="O65" s="173">
        <f t="shared" si="0"/>
        <v>0.9503577817531306</v>
      </c>
      <c r="P65" s="108">
        <f>Volume!K65</f>
        <v>319.3</v>
      </c>
      <c r="Q65" s="69">
        <f>Volume!J65</f>
        <v>324.2</v>
      </c>
      <c r="R65" s="237">
        <f t="shared" si="1"/>
        <v>163.10502</v>
      </c>
      <c r="S65" s="103">
        <f t="shared" si="2"/>
        <v>155.008125</v>
      </c>
      <c r="T65" s="109">
        <f t="shared" si="3"/>
        <v>4910250</v>
      </c>
      <c r="U65" s="103">
        <f t="shared" si="4"/>
        <v>2.4591415915686574</v>
      </c>
      <c r="V65" s="103">
        <f t="shared" si="5"/>
        <v>159.84681</v>
      </c>
      <c r="W65" s="103">
        <f t="shared" si="6"/>
        <v>2.57739</v>
      </c>
      <c r="X65" s="103">
        <f t="shared" si="7"/>
        <v>0.68082</v>
      </c>
      <c r="Y65" s="103">
        <f t="shared" si="8"/>
        <v>156.7842825</v>
      </c>
      <c r="Z65" s="237">
        <f t="shared" si="9"/>
        <v>6.320737500000007</v>
      </c>
      <c r="AA65" s="377"/>
      <c r="AB65" s="78"/>
      <c r="AC65"/>
    </row>
    <row r="66" spans="1:29" s="58" customFormat="1" ht="15">
      <c r="A66" s="193" t="s">
        <v>287</v>
      </c>
      <c r="B66" s="164">
        <v>4818000</v>
      </c>
      <c r="C66" s="162">
        <v>298000</v>
      </c>
      <c r="D66" s="170">
        <v>0.07</v>
      </c>
      <c r="E66" s="164">
        <v>54000</v>
      </c>
      <c r="F66" s="112">
        <v>6000</v>
      </c>
      <c r="G66" s="170">
        <v>0.13</v>
      </c>
      <c r="H66" s="164">
        <v>0</v>
      </c>
      <c r="I66" s="112">
        <v>0</v>
      </c>
      <c r="J66" s="170">
        <v>0</v>
      </c>
      <c r="K66" s="164">
        <v>4872000</v>
      </c>
      <c r="L66" s="112">
        <v>304000</v>
      </c>
      <c r="M66" s="127">
        <v>0.07</v>
      </c>
      <c r="N66" s="112">
        <v>4714000</v>
      </c>
      <c r="O66" s="173">
        <f t="shared" si="0"/>
        <v>0.9675697865353038</v>
      </c>
      <c r="P66" s="108">
        <f>Volume!K66</f>
        <v>188.6</v>
      </c>
      <c r="Q66" s="69">
        <f>Volume!J66</f>
        <v>185.85</v>
      </c>
      <c r="R66" s="237">
        <f t="shared" si="1"/>
        <v>90.54612</v>
      </c>
      <c r="S66" s="103">
        <f t="shared" si="2"/>
        <v>87.60969</v>
      </c>
      <c r="T66" s="109">
        <f t="shared" si="3"/>
        <v>4568000</v>
      </c>
      <c r="U66" s="103">
        <f t="shared" si="4"/>
        <v>6.654991243432574</v>
      </c>
      <c r="V66" s="103">
        <f t="shared" si="5"/>
        <v>89.54253</v>
      </c>
      <c r="W66" s="103">
        <f t="shared" si="6"/>
        <v>1.00359</v>
      </c>
      <c r="X66" s="103">
        <f t="shared" si="7"/>
        <v>0</v>
      </c>
      <c r="Y66" s="103">
        <f t="shared" si="8"/>
        <v>86.15248</v>
      </c>
      <c r="Z66" s="237">
        <f t="shared" si="9"/>
        <v>4.393640000000005</v>
      </c>
      <c r="AA66" s="78"/>
      <c r="AB66" s="77"/>
      <c r="AC66"/>
    </row>
    <row r="67" spans="1:29" s="58" customFormat="1" ht="15">
      <c r="A67" s="193" t="s">
        <v>413</v>
      </c>
      <c r="B67" s="164">
        <v>1358350</v>
      </c>
      <c r="C67" s="162">
        <v>19950</v>
      </c>
      <c r="D67" s="170">
        <v>0.01</v>
      </c>
      <c r="E67" s="164">
        <v>350</v>
      </c>
      <c r="F67" s="112">
        <v>0</v>
      </c>
      <c r="G67" s="170">
        <v>0</v>
      </c>
      <c r="H67" s="164">
        <v>0</v>
      </c>
      <c r="I67" s="112">
        <v>0</v>
      </c>
      <c r="J67" s="170">
        <v>0</v>
      </c>
      <c r="K67" s="164">
        <v>1358700</v>
      </c>
      <c r="L67" s="112">
        <v>19950</v>
      </c>
      <c r="M67" s="127">
        <v>0.01</v>
      </c>
      <c r="N67" s="112">
        <v>1346800</v>
      </c>
      <c r="O67" s="173">
        <f t="shared" si="0"/>
        <v>0.9912416280267903</v>
      </c>
      <c r="P67" s="108">
        <f>Volume!K67</f>
        <v>563.5</v>
      </c>
      <c r="Q67" s="69">
        <f>Volume!J67</f>
        <v>559.75</v>
      </c>
      <c r="R67" s="237">
        <f t="shared" si="1"/>
        <v>76.0532325</v>
      </c>
      <c r="S67" s="103">
        <f t="shared" si="2"/>
        <v>75.38713</v>
      </c>
      <c r="T67" s="109">
        <f t="shared" si="3"/>
        <v>1338750</v>
      </c>
      <c r="U67" s="103">
        <f t="shared" si="4"/>
        <v>1.4901960784313726</v>
      </c>
      <c r="V67" s="103">
        <f t="shared" si="5"/>
        <v>76.03364125</v>
      </c>
      <c r="W67" s="103">
        <f t="shared" si="6"/>
        <v>0.01959125</v>
      </c>
      <c r="X67" s="103">
        <f t="shared" si="7"/>
        <v>0</v>
      </c>
      <c r="Y67" s="103">
        <f t="shared" si="8"/>
        <v>75.4385625</v>
      </c>
      <c r="Z67" s="237">
        <f t="shared" si="9"/>
        <v>0.6146699999999896</v>
      </c>
      <c r="AA67" s="78"/>
      <c r="AB67" s="77"/>
      <c r="AC67"/>
    </row>
    <row r="68" spans="1:29" s="58" customFormat="1" ht="15">
      <c r="A68" s="193" t="s">
        <v>271</v>
      </c>
      <c r="B68" s="164">
        <v>3812400</v>
      </c>
      <c r="C68" s="162">
        <v>151200</v>
      </c>
      <c r="D68" s="170">
        <v>0.04</v>
      </c>
      <c r="E68" s="164">
        <v>16800</v>
      </c>
      <c r="F68" s="112">
        <v>0</v>
      </c>
      <c r="G68" s="170">
        <v>0</v>
      </c>
      <c r="H68" s="164">
        <v>1200</v>
      </c>
      <c r="I68" s="112">
        <v>0</v>
      </c>
      <c r="J68" s="170">
        <v>0</v>
      </c>
      <c r="K68" s="164">
        <v>3830400</v>
      </c>
      <c r="L68" s="112">
        <v>151200</v>
      </c>
      <c r="M68" s="127">
        <v>0.04</v>
      </c>
      <c r="N68" s="112">
        <v>3794400</v>
      </c>
      <c r="O68" s="173">
        <f t="shared" si="0"/>
        <v>0.9906015037593985</v>
      </c>
      <c r="P68" s="108">
        <f>Volume!K68</f>
        <v>347.25</v>
      </c>
      <c r="Q68" s="69">
        <f>Volume!J68</f>
        <v>344.1</v>
      </c>
      <c r="R68" s="237">
        <f t="shared" si="1"/>
        <v>131.804064</v>
      </c>
      <c r="S68" s="103">
        <f t="shared" si="2"/>
        <v>130.565304</v>
      </c>
      <c r="T68" s="109">
        <f t="shared" si="3"/>
        <v>3679200</v>
      </c>
      <c r="U68" s="103">
        <f t="shared" si="4"/>
        <v>4.10958904109589</v>
      </c>
      <c r="V68" s="103">
        <f t="shared" si="5"/>
        <v>131.184684</v>
      </c>
      <c r="W68" s="103">
        <f t="shared" si="6"/>
        <v>0.578088</v>
      </c>
      <c r="X68" s="103">
        <f t="shared" si="7"/>
        <v>0.041292</v>
      </c>
      <c r="Y68" s="103">
        <f t="shared" si="8"/>
        <v>127.76022</v>
      </c>
      <c r="Z68" s="237">
        <f t="shared" si="9"/>
        <v>4.043844000000007</v>
      </c>
      <c r="AA68" s="78"/>
      <c r="AB68" s="77"/>
      <c r="AC68"/>
    </row>
    <row r="69" spans="1:29" s="58" customFormat="1" ht="15">
      <c r="A69" s="193" t="s">
        <v>221</v>
      </c>
      <c r="B69" s="164">
        <v>642600</v>
      </c>
      <c r="C69" s="162">
        <v>26400</v>
      </c>
      <c r="D69" s="170">
        <v>0.04</v>
      </c>
      <c r="E69" s="164">
        <v>1800</v>
      </c>
      <c r="F69" s="112">
        <v>0</v>
      </c>
      <c r="G69" s="170">
        <v>0</v>
      </c>
      <c r="H69" s="164">
        <v>0</v>
      </c>
      <c r="I69" s="112">
        <v>0</v>
      </c>
      <c r="J69" s="170">
        <v>0</v>
      </c>
      <c r="K69" s="164">
        <v>644400</v>
      </c>
      <c r="L69" s="112">
        <v>26400</v>
      </c>
      <c r="M69" s="127">
        <v>0.04</v>
      </c>
      <c r="N69" s="112">
        <v>626700</v>
      </c>
      <c r="O69" s="173">
        <f t="shared" si="0"/>
        <v>0.9725325884543762</v>
      </c>
      <c r="P69" s="108">
        <f>Volume!K69</f>
        <v>1249.3</v>
      </c>
      <c r="Q69" s="69">
        <f>Volume!J69</f>
        <v>1255.5</v>
      </c>
      <c r="R69" s="237">
        <f t="shared" si="1"/>
        <v>80.90442</v>
      </c>
      <c r="S69" s="103">
        <f t="shared" si="2"/>
        <v>78.682185</v>
      </c>
      <c r="T69" s="109">
        <f t="shared" si="3"/>
        <v>618000</v>
      </c>
      <c r="U69" s="103">
        <f t="shared" si="4"/>
        <v>4.271844660194175</v>
      </c>
      <c r="V69" s="103">
        <f t="shared" si="5"/>
        <v>80.67843</v>
      </c>
      <c r="W69" s="103">
        <f t="shared" si="6"/>
        <v>0.22599</v>
      </c>
      <c r="X69" s="103">
        <f t="shared" si="7"/>
        <v>0</v>
      </c>
      <c r="Y69" s="103">
        <f t="shared" si="8"/>
        <v>77.20674</v>
      </c>
      <c r="Z69" s="237">
        <f t="shared" si="9"/>
        <v>3.6976800000000054</v>
      </c>
      <c r="AA69" s="78"/>
      <c r="AB69" s="77"/>
      <c r="AC69"/>
    </row>
    <row r="70" spans="1:29" s="58" customFormat="1" ht="15">
      <c r="A70" s="193" t="s">
        <v>233</v>
      </c>
      <c r="B70" s="164">
        <v>8629000</v>
      </c>
      <c r="C70" s="162">
        <v>804000</v>
      </c>
      <c r="D70" s="170">
        <v>0.1</v>
      </c>
      <c r="E70" s="164">
        <v>2039000</v>
      </c>
      <c r="F70" s="112">
        <v>364000</v>
      </c>
      <c r="G70" s="170">
        <v>0.22</v>
      </c>
      <c r="H70" s="164">
        <v>1219000</v>
      </c>
      <c r="I70" s="112">
        <v>16000</v>
      </c>
      <c r="J70" s="170">
        <v>0.01</v>
      </c>
      <c r="K70" s="164">
        <v>11887000</v>
      </c>
      <c r="L70" s="112">
        <v>1184000</v>
      </c>
      <c r="M70" s="127">
        <v>0.11</v>
      </c>
      <c r="N70" s="112">
        <v>11182000</v>
      </c>
      <c r="O70" s="173">
        <f t="shared" si="0"/>
        <v>0.9406915117355094</v>
      </c>
      <c r="P70" s="108">
        <f>Volume!K70</f>
        <v>909.75</v>
      </c>
      <c r="Q70" s="69">
        <f>Volume!J70</f>
        <v>887.3</v>
      </c>
      <c r="R70" s="237">
        <f t="shared" si="1"/>
        <v>1054.73351</v>
      </c>
      <c r="S70" s="103">
        <f t="shared" si="2"/>
        <v>992.17886</v>
      </c>
      <c r="T70" s="109">
        <f t="shared" si="3"/>
        <v>10703000</v>
      </c>
      <c r="U70" s="103">
        <f t="shared" si="4"/>
        <v>11.06231897598804</v>
      </c>
      <c r="V70" s="103">
        <f t="shared" si="5"/>
        <v>765.65117</v>
      </c>
      <c r="W70" s="103">
        <f t="shared" si="6"/>
        <v>180.92047</v>
      </c>
      <c r="X70" s="103">
        <f t="shared" si="7"/>
        <v>108.16187</v>
      </c>
      <c r="Y70" s="103">
        <f t="shared" si="8"/>
        <v>973.705425</v>
      </c>
      <c r="Z70" s="237">
        <f t="shared" si="9"/>
        <v>81.02808500000003</v>
      </c>
      <c r="AA70" s="78"/>
      <c r="AB70" s="77"/>
      <c r="AC70"/>
    </row>
    <row r="71" spans="1:29" s="58" customFormat="1" ht="15">
      <c r="A71" s="193" t="s">
        <v>166</v>
      </c>
      <c r="B71" s="164">
        <v>4044450</v>
      </c>
      <c r="C71" s="162">
        <v>-206500</v>
      </c>
      <c r="D71" s="170">
        <v>-0.05</v>
      </c>
      <c r="E71" s="164">
        <v>262550</v>
      </c>
      <c r="F71" s="112">
        <v>5900</v>
      </c>
      <c r="G71" s="170">
        <v>0.02</v>
      </c>
      <c r="H71" s="164">
        <v>47200</v>
      </c>
      <c r="I71" s="112">
        <v>2950</v>
      </c>
      <c r="J71" s="170">
        <v>0.07</v>
      </c>
      <c r="K71" s="164">
        <v>4354200</v>
      </c>
      <c r="L71" s="112">
        <v>-197650</v>
      </c>
      <c r="M71" s="127">
        <v>-0.04</v>
      </c>
      <c r="N71" s="112">
        <v>4168350</v>
      </c>
      <c r="O71" s="173">
        <f t="shared" si="0"/>
        <v>0.9573170731707317</v>
      </c>
      <c r="P71" s="108">
        <f>Volume!K71</f>
        <v>125.3</v>
      </c>
      <c r="Q71" s="69">
        <f>Volume!J71</f>
        <v>129.6</v>
      </c>
      <c r="R71" s="237">
        <f t="shared" si="1"/>
        <v>56.430432</v>
      </c>
      <c r="S71" s="103">
        <f t="shared" si="2"/>
        <v>54.021816</v>
      </c>
      <c r="T71" s="109">
        <f t="shared" si="3"/>
        <v>4551850</v>
      </c>
      <c r="U71" s="103">
        <f t="shared" si="4"/>
        <v>-4.342190537913156</v>
      </c>
      <c r="V71" s="103">
        <f t="shared" si="5"/>
        <v>52.416072</v>
      </c>
      <c r="W71" s="103">
        <f t="shared" si="6"/>
        <v>3.402648</v>
      </c>
      <c r="X71" s="103">
        <f t="shared" si="7"/>
        <v>0.611712</v>
      </c>
      <c r="Y71" s="103">
        <f t="shared" si="8"/>
        <v>57.0346805</v>
      </c>
      <c r="Z71" s="237">
        <f t="shared" si="9"/>
        <v>-0.6042484999999971</v>
      </c>
      <c r="AA71" s="78"/>
      <c r="AB71" s="77"/>
      <c r="AC71"/>
    </row>
    <row r="72" spans="1:28" s="58" customFormat="1" ht="15">
      <c r="A72" s="193" t="s">
        <v>222</v>
      </c>
      <c r="B72" s="164">
        <v>848584</v>
      </c>
      <c r="C72" s="162">
        <v>29568</v>
      </c>
      <c r="D72" s="170">
        <v>0.04</v>
      </c>
      <c r="E72" s="164">
        <v>616</v>
      </c>
      <c r="F72" s="112">
        <v>-88</v>
      </c>
      <c r="G72" s="170">
        <v>-0.13</v>
      </c>
      <c r="H72" s="164">
        <v>0</v>
      </c>
      <c r="I72" s="112">
        <v>0</v>
      </c>
      <c r="J72" s="170">
        <v>0</v>
      </c>
      <c r="K72" s="164">
        <v>849200</v>
      </c>
      <c r="L72" s="112">
        <v>29480</v>
      </c>
      <c r="M72" s="127">
        <v>0.04</v>
      </c>
      <c r="N72" s="112">
        <v>838816</v>
      </c>
      <c r="O72" s="173">
        <f aca="true" t="shared" si="10" ref="O72:O136">N72/K72</f>
        <v>0.9877720207253886</v>
      </c>
      <c r="P72" s="108">
        <f>Volume!K72</f>
        <v>2874.4</v>
      </c>
      <c r="Q72" s="69">
        <f>Volume!J72</f>
        <v>2894.25</v>
      </c>
      <c r="R72" s="237">
        <f aca="true" t="shared" si="11" ref="R72:R136">Q72*K72/10000000</f>
        <v>245.77971</v>
      </c>
      <c r="S72" s="103">
        <f aca="true" t="shared" si="12" ref="S72:S136">Q72*N72/10000000</f>
        <v>242.7743208</v>
      </c>
      <c r="T72" s="109">
        <f aca="true" t="shared" si="13" ref="T72:T136">K72-L72</f>
        <v>819720</v>
      </c>
      <c r="U72" s="103">
        <f aca="true" t="shared" si="14" ref="U72:U136">L72/T72*100</f>
        <v>3.5963499731615673</v>
      </c>
      <c r="V72" s="103">
        <f aca="true" t="shared" si="15" ref="V72:V136">Q72*B72/10000000</f>
        <v>245.6014242</v>
      </c>
      <c r="W72" s="103">
        <f aca="true" t="shared" si="16" ref="W72:W136">Q72*E72/10000000</f>
        <v>0.1782858</v>
      </c>
      <c r="X72" s="103">
        <f aca="true" t="shared" si="17" ref="X72:X136">Q72*H72/10000000</f>
        <v>0</v>
      </c>
      <c r="Y72" s="103">
        <f aca="true" t="shared" si="18" ref="Y72:Y136">(T72*P72)/10000000</f>
        <v>235.6203168</v>
      </c>
      <c r="Z72" s="237">
        <f aca="true" t="shared" si="19" ref="Z72:Z136">R72-Y72</f>
        <v>10.159393199999982</v>
      </c>
      <c r="AA72" s="78"/>
      <c r="AB72" s="77"/>
    </row>
    <row r="73" spans="1:28" s="58" customFormat="1" ht="15">
      <c r="A73" s="193" t="s">
        <v>288</v>
      </c>
      <c r="B73" s="164">
        <v>6978000</v>
      </c>
      <c r="C73" s="162">
        <v>156000</v>
      </c>
      <c r="D73" s="170">
        <v>0.02</v>
      </c>
      <c r="E73" s="164">
        <v>252000</v>
      </c>
      <c r="F73" s="112">
        <v>19500</v>
      </c>
      <c r="G73" s="170">
        <v>0.08</v>
      </c>
      <c r="H73" s="164">
        <v>30000</v>
      </c>
      <c r="I73" s="112">
        <v>1500</v>
      </c>
      <c r="J73" s="170">
        <v>0.05</v>
      </c>
      <c r="K73" s="164">
        <v>7260000</v>
      </c>
      <c r="L73" s="112">
        <v>177000</v>
      </c>
      <c r="M73" s="127">
        <v>0.02</v>
      </c>
      <c r="N73" s="112">
        <v>7189500</v>
      </c>
      <c r="O73" s="173">
        <f t="shared" si="10"/>
        <v>0.9902892561983471</v>
      </c>
      <c r="P73" s="108">
        <f>Volume!K73</f>
        <v>225.1</v>
      </c>
      <c r="Q73" s="69">
        <f>Volume!J73</f>
        <v>224.35</v>
      </c>
      <c r="R73" s="237">
        <f t="shared" si="11"/>
        <v>162.8781</v>
      </c>
      <c r="S73" s="103">
        <f t="shared" si="12"/>
        <v>161.2964325</v>
      </c>
      <c r="T73" s="109">
        <f t="shared" si="13"/>
        <v>7083000</v>
      </c>
      <c r="U73" s="103">
        <f t="shared" si="14"/>
        <v>2.498941126641254</v>
      </c>
      <c r="V73" s="103">
        <f t="shared" si="15"/>
        <v>156.55143</v>
      </c>
      <c r="W73" s="103">
        <f t="shared" si="16"/>
        <v>5.65362</v>
      </c>
      <c r="X73" s="103">
        <f t="shared" si="17"/>
        <v>0.67305</v>
      </c>
      <c r="Y73" s="103">
        <f t="shared" si="18"/>
        <v>159.43833</v>
      </c>
      <c r="Z73" s="237">
        <f t="shared" si="19"/>
        <v>3.4397699999999816</v>
      </c>
      <c r="AA73" s="378"/>
      <c r="AB73"/>
    </row>
    <row r="74" spans="1:28" s="7" customFormat="1" ht="15">
      <c r="A74" s="193" t="s">
        <v>289</v>
      </c>
      <c r="B74" s="164">
        <v>3620400</v>
      </c>
      <c r="C74" s="162">
        <v>98000</v>
      </c>
      <c r="D74" s="170">
        <v>0.03</v>
      </c>
      <c r="E74" s="164">
        <v>30800</v>
      </c>
      <c r="F74" s="112">
        <v>1400</v>
      </c>
      <c r="G74" s="170">
        <v>0.05</v>
      </c>
      <c r="H74" s="164">
        <v>0</v>
      </c>
      <c r="I74" s="112">
        <v>0</v>
      </c>
      <c r="J74" s="170">
        <v>0</v>
      </c>
      <c r="K74" s="164">
        <v>3651200</v>
      </c>
      <c r="L74" s="112">
        <v>99400</v>
      </c>
      <c r="M74" s="127">
        <v>0.03</v>
      </c>
      <c r="N74" s="112">
        <v>3609200</v>
      </c>
      <c r="O74" s="173">
        <f t="shared" si="10"/>
        <v>0.9884969325153374</v>
      </c>
      <c r="P74" s="108">
        <f>Volume!K74</f>
        <v>148.4</v>
      </c>
      <c r="Q74" s="69">
        <f>Volume!J74</f>
        <v>145.1</v>
      </c>
      <c r="R74" s="237">
        <f t="shared" si="11"/>
        <v>52.978912</v>
      </c>
      <c r="S74" s="103">
        <f t="shared" si="12"/>
        <v>52.369492</v>
      </c>
      <c r="T74" s="109">
        <f t="shared" si="13"/>
        <v>3551800</v>
      </c>
      <c r="U74" s="103">
        <f t="shared" si="14"/>
        <v>2.798581001182499</v>
      </c>
      <c r="V74" s="103">
        <f t="shared" si="15"/>
        <v>52.532004</v>
      </c>
      <c r="W74" s="103">
        <f t="shared" si="16"/>
        <v>0.446908</v>
      </c>
      <c r="X74" s="103">
        <f t="shared" si="17"/>
        <v>0</v>
      </c>
      <c r="Y74" s="103">
        <f t="shared" si="18"/>
        <v>52.708712</v>
      </c>
      <c r="Z74" s="237">
        <f t="shared" si="19"/>
        <v>0.27020000000000266</v>
      </c>
      <c r="AA74"/>
      <c r="AB74"/>
    </row>
    <row r="75" spans="1:28" s="7" customFormat="1" ht="15">
      <c r="A75" s="193" t="s">
        <v>195</v>
      </c>
      <c r="B75" s="164">
        <v>17792998</v>
      </c>
      <c r="C75" s="162">
        <v>699018</v>
      </c>
      <c r="D75" s="170">
        <v>0.04</v>
      </c>
      <c r="E75" s="164">
        <v>1327928</v>
      </c>
      <c r="F75" s="112">
        <v>41240</v>
      </c>
      <c r="G75" s="170">
        <v>0.03</v>
      </c>
      <c r="H75" s="164">
        <v>352602</v>
      </c>
      <c r="I75" s="112">
        <v>18558</v>
      </c>
      <c r="J75" s="170">
        <v>0.06</v>
      </c>
      <c r="K75" s="164">
        <v>19473528</v>
      </c>
      <c r="L75" s="112">
        <v>758816</v>
      </c>
      <c r="M75" s="127">
        <v>0.04</v>
      </c>
      <c r="N75" s="112">
        <v>19172476</v>
      </c>
      <c r="O75" s="173">
        <f t="shared" si="10"/>
        <v>0.9845404489623041</v>
      </c>
      <c r="P75" s="108">
        <f>Volume!K75</f>
        <v>128.95</v>
      </c>
      <c r="Q75" s="69">
        <f>Volume!J75</f>
        <v>133.75</v>
      </c>
      <c r="R75" s="237">
        <f t="shared" si="11"/>
        <v>260.458437</v>
      </c>
      <c r="S75" s="103">
        <f t="shared" si="12"/>
        <v>256.4318665</v>
      </c>
      <c r="T75" s="109">
        <f t="shared" si="13"/>
        <v>18714712</v>
      </c>
      <c r="U75" s="103">
        <f t="shared" si="14"/>
        <v>4.054649625385633</v>
      </c>
      <c r="V75" s="103">
        <f t="shared" si="15"/>
        <v>237.98134825</v>
      </c>
      <c r="W75" s="103">
        <f t="shared" si="16"/>
        <v>17.761037</v>
      </c>
      <c r="X75" s="103">
        <f t="shared" si="17"/>
        <v>4.71605175</v>
      </c>
      <c r="Y75" s="103">
        <f t="shared" si="18"/>
        <v>241.32621123999996</v>
      </c>
      <c r="Z75" s="237">
        <f t="shared" si="19"/>
        <v>19.13222576000004</v>
      </c>
      <c r="AA75"/>
      <c r="AB75"/>
    </row>
    <row r="76" spans="1:28" s="7" customFormat="1" ht="15">
      <c r="A76" s="193" t="s">
        <v>290</v>
      </c>
      <c r="B76" s="164">
        <v>3561600</v>
      </c>
      <c r="C76" s="162">
        <v>43400</v>
      </c>
      <c r="D76" s="170">
        <v>0.01</v>
      </c>
      <c r="E76" s="164">
        <v>176400</v>
      </c>
      <c r="F76" s="112">
        <v>5600</v>
      </c>
      <c r="G76" s="170">
        <v>0.03</v>
      </c>
      <c r="H76" s="164">
        <v>33600</v>
      </c>
      <c r="I76" s="112">
        <v>0</v>
      </c>
      <c r="J76" s="170">
        <v>0</v>
      </c>
      <c r="K76" s="164">
        <v>3771600</v>
      </c>
      <c r="L76" s="112">
        <v>49000</v>
      </c>
      <c r="M76" s="127">
        <v>0.01</v>
      </c>
      <c r="N76" s="112">
        <v>3729600</v>
      </c>
      <c r="O76" s="173">
        <f t="shared" si="10"/>
        <v>0.9888641425389755</v>
      </c>
      <c r="P76" s="108">
        <f>Volume!K76</f>
        <v>126.8</v>
      </c>
      <c r="Q76" s="69">
        <f>Volume!J76</f>
        <v>126.25</v>
      </c>
      <c r="R76" s="237">
        <f t="shared" si="11"/>
        <v>47.61645</v>
      </c>
      <c r="S76" s="103">
        <f t="shared" si="12"/>
        <v>47.0862</v>
      </c>
      <c r="T76" s="109">
        <f t="shared" si="13"/>
        <v>3722600</v>
      </c>
      <c r="U76" s="103">
        <f t="shared" si="14"/>
        <v>1.3162843174125611</v>
      </c>
      <c r="V76" s="103">
        <f t="shared" si="15"/>
        <v>44.9652</v>
      </c>
      <c r="W76" s="103">
        <f t="shared" si="16"/>
        <v>2.22705</v>
      </c>
      <c r="X76" s="103">
        <f t="shared" si="17"/>
        <v>0.4242</v>
      </c>
      <c r="Y76" s="103">
        <f t="shared" si="18"/>
        <v>47.202568</v>
      </c>
      <c r="Z76" s="237">
        <f t="shared" si="19"/>
        <v>0.41388200000000097</v>
      </c>
      <c r="AA76"/>
      <c r="AB76" s="77"/>
    </row>
    <row r="77" spans="1:28" s="7" customFormat="1" ht="15">
      <c r="A77" s="193" t="s">
        <v>197</v>
      </c>
      <c r="B77" s="164">
        <v>3984500</v>
      </c>
      <c r="C77" s="162">
        <v>238550</v>
      </c>
      <c r="D77" s="170">
        <v>0.06</v>
      </c>
      <c r="E77" s="164">
        <v>13650</v>
      </c>
      <c r="F77" s="112">
        <v>1950</v>
      </c>
      <c r="G77" s="170">
        <v>0.17</v>
      </c>
      <c r="H77" s="164">
        <v>0</v>
      </c>
      <c r="I77" s="112">
        <v>0</v>
      </c>
      <c r="J77" s="170">
        <v>0</v>
      </c>
      <c r="K77" s="164">
        <v>3998150</v>
      </c>
      <c r="L77" s="112">
        <v>240500</v>
      </c>
      <c r="M77" s="127">
        <v>0.06</v>
      </c>
      <c r="N77" s="112">
        <v>3896100</v>
      </c>
      <c r="O77" s="173">
        <f t="shared" si="10"/>
        <v>0.9744756950089416</v>
      </c>
      <c r="P77" s="108">
        <f>Volume!K77</f>
        <v>334.75</v>
      </c>
      <c r="Q77" s="69">
        <f>Volume!J77</f>
        <v>327</v>
      </c>
      <c r="R77" s="237">
        <f t="shared" si="11"/>
        <v>130.739505</v>
      </c>
      <c r="S77" s="103">
        <f t="shared" si="12"/>
        <v>127.40247</v>
      </c>
      <c r="T77" s="109">
        <f t="shared" si="13"/>
        <v>3757650</v>
      </c>
      <c r="U77" s="103">
        <f t="shared" si="14"/>
        <v>6.400276768725134</v>
      </c>
      <c r="V77" s="103">
        <f t="shared" si="15"/>
        <v>130.29315</v>
      </c>
      <c r="W77" s="103">
        <f t="shared" si="16"/>
        <v>0.446355</v>
      </c>
      <c r="X77" s="103">
        <f t="shared" si="17"/>
        <v>0</v>
      </c>
      <c r="Y77" s="103">
        <f t="shared" si="18"/>
        <v>125.78733375</v>
      </c>
      <c r="Z77" s="237">
        <f t="shared" si="19"/>
        <v>4.952171250000006</v>
      </c>
      <c r="AA77"/>
      <c r="AB77" s="77"/>
    </row>
    <row r="78" spans="1:28" s="7" customFormat="1" ht="15">
      <c r="A78" s="193" t="s">
        <v>4</v>
      </c>
      <c r="B78" s="164">
        <v>1519800</v>
      </c>
      <c r="C78" s="162">
        <v>81750</v>
      </c>
      <c r="D78" s="170">
        <v>0.06</v>
      </c>
      <c r="E78" s="164">
        <v>450</v>
      </c>
      <c r="F78" s="112">
        <v>300</v>
      </c>
      <c r="G78" s="170">
        <v>2</v>
      </c>
      <c r="H78" s="164">
        <v>0</v>
      </c>
      <c r="I78" s="112">
        <v>0</v>
      </c>
      <c r="J78" s="170">
        <v>0</v>
      </c>
      <c r="K78" s="164">
        <v>1520250</v>
      </c>
      <c r="L78" s="112">
        <v>82050</v>
      </c>
      <c r="M78" s="127">
        <v>0.06</v>
      </c>
      <c r="N78" s="112">
        <v>1485000</v>
      </c>
      <c r="O78" s="173">
        <f t="shared" si="10"/>
        <v>0.9768130241736557</v>
      </c>
      <c r="P78" s="108">
        <f>Volume!K78</f>
        <v>1987.55</v>
      </c>
      <c r="Q78" s="69">
        <f>Volume!J78</f>
        <v>1995.25</v>
      </c>
      <c r="R78" s="237">
        <f t="shared" si="11"/>
        <v>303.32788125</v>
      </c>
      <c r="S78" s="103">
        <f t="shared" si="12"/>
        <v>296.294625</v>
      </c>
      <c r="T78" s="109">
        <f t="shared" si="13"/>
        <v>1438200</v>
      </c>
      <c r="U78" s="103">
        <f t="shared" si="14"/>
        <v>5.705047976637463</v>
      </c>
      <c r="V78" s="103">
        <f t="shared" si="15"/>
        <v>303.238095</v>
      </c>
      <c r="W78" s="103">
        <f t="shared" si="16"/>
        <v>0.08978625</v>
      </c>
      <c r="X78" s="103">
        <f t="shared" si="17"/>
        <v>0</v>
      </c>
      <c r="Y78" s="103">
        <f t="shared" si="18"/>
        <v>285.849441</v>
      </c>
      <c r="Z78" s="237">
        <f t="shared" si="19"/>
        <v>17.478440250000006</v>
      </c>
      <c r="AA78"/>
      <c r="AB78" s="77"/>
    </row>
    <row r="79" spans="1:28" s="7" customFormat="1" ht="15">
      <c r="A79" s="193" t="s">
        <v>79</v>
      </c>
      <c r="B79" s="164">
        <v>1970200</v>
      </c>
      <c r="C79" s="162">
        <v>121800</v>
      </c>
      <c r="D79" s="170">
        <v>0.07</v>
      </c>
      <c r="E79" s="164">
        <v>2000</v>
      </c>
      <c r="F79" s="112">
        <v>0</v>
      </c>
      <c r="G79" s="170">
        <v>0</v>
      </c>
      <c r="H79" s="164">
        <v>200</v>
      </c>
      <c r="I79" s="112">
        <v>0</v>
      </c>
      <c r="J79" s="170">
        <v>0</v>
      </c>
      <c r="K79" s="164">
        <v>1972400</v>
      </c>
      <c r="L79" s="112">
        <v>121800</v>
      </c>
      <c r="M79" s="127">
        <v>0.07</v>
      </c>
      <c r="N79" s="112">
        <v>1902400</v>
      </c>
      <c r="O79" s="173">
        <f t="shared" si="10"/>
        <v>0.964510241330359</v>
      </c>
      <c r="P79" s="108">
        <f>Volume!K79</f>
        <v>1226.4</v>
      </c>
      <c r="Q79" s="69">
        <f>Volume!J79</f>
        <v>1217.65</v>
      </c>
      <c r="R79" s="237">
        <f t="shared" si="11"/>
        <v>240.169286</v>
      </c>
      <c r="S79" s="103">
        <f t="shared" si="12"/>
        <v>231.645736</v>
      </c>
      <c r="T79" s="109">
        <f t="shared" si="13"/>
        <v>1850600</v>
      </c>
      <c r="U79" s="103">
        <f t="shared" si="14"/>
        <v>6.581649194855722</v>
      </c>
      <c r="V79" s="103">
        <f t="shared" si="15"/>
        <v>239.901403</v>
      </c>
      <c r="W79" s="103">
        <f t="shared" si="16"/>
        <v>0.24353</v>
      </c>
      <c r="X79" s="103">
        <f t="shared" si="17"/>
        <v>0.024353000000000003</v>
      </c>
      <c r="Y79" s="103">
        <f t="shared" si="18"/>
        <v>226.957584</v>
      </c>
      <c r="Z79" s="237">
        <f t="shared" si="19"/>
        <v>13.211702000000002</v>
      </c>
      <c r="AA79"/>
      <c r="AB79" s="77"/>
    </row>
    <row r="80" spans="1:28" s="58" customFormat="1" ht="15">
      <c r="A80" s="193" t="s">
        <v>196</v>
      </c>
      <c r="B80" s="164">
        <v>1608000</v>
      </c>
      <c r="C80" s="162">
        <v>17200</v>
      </c>
      <c r="D80" s="170">
        <v>0.01</v>
      </c>
      <c r="E80" s="164">
        <v>2400</v>
      </c>
      <c r="F80" s="112">
        <v>0</v>
      </c>
      <c r="G80" s="170">
        <v>0</v>
      </c>
      <c r="H80" s="164">
        <v>800</v>
      </c>
      <c r="I80" s="112">
        <v>400</v>
      </c>
      <c r="J80" s="170">
        <v>1</v>
      </c>
      <c r="K80" s="164">
        <v>1611200</v>
      </c>
      <c r="L80" s="112">
        <v>17600</v>
      </c>
      <c r="M80" s="127">
        <v>0.01</v>
      </c>
      <c r="N80" s="112">
        <v>1558000</v>
      </c>
      <c r="O80" s="173">
        <f t="shared" si="10"/>
        <v>0.9669811320754716</v>
      </c>
      <c r="P80" s="108">
        <f>Volume!K80</f>
        <v>678.8</v>
      </c>
      <c r="Q80" s="69">
        <f>Volume!J80</f>
        <v>685.2</v>
      </c>
      <c r="R80" s="237">
        <f t="shared" si="11"/>
        <v>110.399424</v>
      </c>
      <c r="S80" s="103">
        <f t="shared" si="12"/>
        <v>106.75416000000001</v>
      </c>
      <c r="T80" s="109">
        <f t="shared" si="13"/>
        <v>1593600</v>
      </c>
      <c r="U80" s="103">
        <f t="shared" si="14"/>
        <v>1.104417670682731</v>
      </c>
      <c r="V80" s="103">
        <f t="shared" si="15"/>
        <v>110.18016</v>
      </c>
      <c r="W80" s="103">
        <f t="shared" si="16"/>
        <v>0.164448</v>
      </c>
      <c r="X80" s="103">
        <f t="shared" si="17"/>
        <v>0.054816</v>
      </c>
      <c r="Y80" s="103">
        <f t="shared" si="18"/>
        <v>108.173568</v>
      </c>
      <c r="Z80" s="237">
        <f t="shared" si="19"/>
        <v>2.225855999999993</v>
      </c>
      <c r="AA80"/>
      <c r="AB80" s="77"/>
    </row>
    <row r="81" spans="1:28" s="7" customFormat="1" ht="15">
      <c r="A81" s="193" t="s">
        <v>5</v>
      </c>
      <c r="B81" s="164">
        <v>37286315</v>
      </c>
      <c r="C81" s="162">
        <v>-942645</v>
      </c>
      <c r="D81" s="170">
        <v>-0.02</v>
      </c>
      <c r="E81" s="164">
        <v>3118225</v>
      </c>
      <c r="F81" s="112">
        <v>-89320</v>
      </c>
      <c r="G81" s="170">
        <v>-0.03</v>
      </c>
      <c r="H81" s="164">
        <v>1394030</v>
      </c>
      <c r="I81" s="112">
        <v>331760</v>
      </c>
      <c r="J81" s="170">
        <v>0.31</v>
      </c>
      <c r="K81" s="164">
        <v>41798570</v>
      </c>
      <c r="L81" s="112">
        <v>-700205</v>
      </c>
      <c r="M81" s="127">
        <v>-0.02</v>
      </c>
      <c r="N81" s="112">
        <v>40205165</v>
      </c>
      <c r="O81" s="173">
        <f t="shared" si="10"/>
        <v>0.961878959017019</v>
      </c>
      <c r="P81" s="108">
        <f>Volume!K81</f>
        <v>174.2</v>
      </c>
      <c r="Q81" s="69">
        <f>Volume!J81</f>
        <v>180.4</v>
      </c>
      <c r="R81" s="237">
        <f t="shared" si="11"/>
        <v>754.0462028</v>
      </c>
      <c r="S81" s="103">
        <f t="shared" si="12"/>
        <v>725.3011766</v>
      </c>
      <c r="T81" s="109">
        <f t="shared" si="13"/>
        <v>42498775</v>
      </c>
      <c r="U81" s="103">
        <f t="shared" si="14"/>
        <v>-1.647588665790955</v>
      </c>
      <c r="V81" s="103">
        <f t="shared" si="15"/>
        <v>672.6451226</v>
      </c>
      <c r="W81" s="103">
        <f t="shared" si="16"/>
        <v>56.252779</v>
      </c>
      <c r="X81" s="103">
        <f t="shared" si="17"/>
        <v>25.1483012</v>
      </c>
      <c r="Y81" s="103">
        <f t="shared" si="18"/>
        <v>740.3286605</v>
      </c>
      <c r="Z81" s="237">
        <f t="shared" si="19"/>
        <v>13.717542299999991</v>
      </c>
      <c r="AB81" s="77"/>
    </row>
    <row r="82" spans="1:28" s="58" customFormat="1" ht="15">
      <c r="A82" s="193" t="s">
        <v>198</v>
      </c>
      <c r="B82" s="164">
        <v>12904000</v>
      </c>
      <c r="C82" s="162">
        <v>353000</v>
      </c>
      <c r="D82" s="170">
        <v>0.03</v>
      </c>
      <c r="E82" s="164">
        <v>1303000</v>
      </c>
      <c r="F82" s="112">
        <v>155000</v>
      </c>
      <c r="G82" s="170">
        <v>0.14</v>
      </c>
      <c r="H82" s="164">
        <v>182000</v>
      </c>
      <c r="I82" s="112">
        <v>-3000</v>
      </c>
      <c r="J82" s="170">
        <v>-0.02</v>
      </c>
      <c r="K82" s="164">
        <v>14389000</v>
      </c>
      <c r="L82" s="112">
        <v>505000</v>
      </c>
      <c r="M82" s="127">
        <v>0.04</v>
      </c>
      <c r="N82" s="112">
        <v>13712000</v>
      </c>
      <c r="O82" s="173">
        <f t="shared" si="10"/>
        <v>0.9529501702689555</v>
      </c>
      <c r="P82" s="108">
        <f>Volume!K82</f>
        <v>202.45</v>
      </c>
      <c r="Q82" s="69">
        <f>Volume!J82</f>
        <v>198.35</v>
      </c>
      <c r="R82" s="237">
        <f t="shared" si="11"/>
        <v>285.405815</v>
      </c>
      <c r="S82" s="103">
        <f t="shared" si="12"/>
        <v>271.97752</v>
      </c>
      <c r="T82" s="109">
        <f t="shared" si="13"/>
        <v>13884000</v>
      </c>
      <c r="U82" s="103">
        <f t="shared" si="14"/>
        <v>3.6372803226735813</v>
      </c>
      <c r="V82" s="103">
        <f t="shared" si="15"/>
        <v>255.95084</v>
      </c>
      <c r="W82" s="103">
        <f t="shared" si="16"/>
        <v>25.845005</v>
      </c>
      <c r="X82" s="103">
        <f t="shared" si="17"/>
        <v>3.60997</v>
      </c>
      <c r="Y82" s="103">
        <f t="shared" si="18"/>
        <v>281.08158</v>
      </c>
      <c r="Z82" s="237">
        <f t="shared" si="19"/>
        <v>4.324235000000044</v>
      </c>
      <c r="AA82" s="78"/>
      <c r="AB82" s="77"/>
    </row>
    <row r="83" spans="1:28" s="58" customFormat="1" ht="15">
      <c r="A83" s="193" t="s">
        <v>199</v>
      </c>
      <c r="B83" s="164">
        <v>5423600</v>
      </c>
      <c r="C83" s="162">
        <v>234000</v>
      </c>
      <c r="D83" s="170">
        <v>0.05</v>
      </c>
      <c r="E83" s="164">
        <v>214500</v>
      </c>
      <c r="F83" s="112">
        <v>13000</v>
      </c>
      <c r="G83" s="170">
        <v>0.06</v>
      </c>
      <c r="H83" s="164">
        <v>13000</v>
      </c>
      <c r="I83" s="112">
        <v>0</v>
      </c>
      <c r="J83" s="170">
        <v>0</v>
      </c>
      <c r="K83" s="164">
        <v>5651100</v>
      </c>
      <c r="L83" s="112">
        <v>247000</v>
      </c>
      <c r="M83" s="127">
        <v>0.05</v>
      </c>
      <c r="N83" s="112">
        <v>4817800</v>
      </c>
      <c r="O83" s="173">
        <f t="shared" si="10"/>
        <v>0.8525419829767655</v>
      </c>
      <c r="P83" s="108">
        <f>Volume!K83</f>
        <v>261.45</v>
      </c>
      <c r="Q83" s="69">
        <f>Volume!J83</f>
        <v>260.3</v>
      </c>
      <c r="R83" s="237">
        <f t="shared" si="11"/>
        <v>147.098133</v>
      </c>
      <c r="S83" s="103">
        <f t="shared" si="12"/>
        <v>125.407334</v>
      </c>
      <c r="T83" s="109">
        <f t="shared" si="13"/>
        <v>5404100</v>
      </c>
      <c r="U83" s="103">
        <f t="shared" si="14"/>
        <v>4.5706038008178975</v>
      </c>
      <c r="V83" s="103">
        <f t="shared" si="15"/>
        <v>141.176308</v>
      </c>
      <c r="W83" s="103">
        <f t="shared" si="16"/>
        <v>5.583435</v>
      </c>
      <c r="X83" s="103">
        <f t="shared" si="17"/>
        <v>0.33839</v>
      </c>
      <c r="Y83" s="103">
        <f t="shared" si="18"/>
        <v>141.2901945</v>
      </c>
      <c r="Z83" s="237">
        <f t="shared" si="19"/>
        <v>5.8079384999999775</v>
      </c>
      <c r="AA83" s="78"/>
      <c r="AB83" s="77"/>
    </row>
    <row r="84" spans="1:28" s="58" customFormat="1" ht="15">
      <c r="A84" s="193" t="s">
        <v>398</v>
      </c>
      <c r="B84" s="164">
        <v>470250</v>
      </c>
      <c r="C84" s="162">
        <v>6000</v>
      </c>
      <c r="D84" s="170">
        <v>0.01</v>
      </c>
      <c r="E84" s="164">
        <v>250</v>
      </c>
      <c r="F84" s="112">
        <v>0</v>
      </c>
      <c r="G84" s="170">
        <v>0</v>
      </c>
      <c r="H84" s="164">
        <v>0</v>
      </c>
      <c r="I84" s="112">
        <v>0</v>
      </c>
      <c r="J84" s="170">
        <v>0</v>
      </c>
      <c r="K84" s="164">
        <v>470500</v>
      </c>
      <c r="L84" s="112">
        <v>6000</v>
      </c>
      <c r="M84" s="127">
        <v>0.01</v>
      </c>
      <c r="N84" s="112">
        <v>466500</v>
      </c>
      <c r="O84" s="173">
        <f t="shared" si="10"/>
        <v>0.9914984059511158</v>
      </c>
      <c r="P84" s="108">
        <f>Volume!K84</f>
        <v>436.35</v>
      </c>
      <c r="Q84" s="69">
        <f>Volume!J84</f>
        <v>448.65</v>
      </c>
      <c r="R84" s="237">
        <f t="shared" si="11"/>
        <v>21.1089825</v>
      </c>
      <c r="S84" s="103">
        <f t="shared" si="12"/>
        <v>20.9295225</v>
      </c>
      <c r="T84" s="109">
        <f t="shared" si="13"/>
        <v>464500</v>
      </c>
      <c r="U84" s="103">
        <f t="shared" si="14"/>
        <v>1.2917115177610334</v>
      </c>
      <c r="V84" s="103">
        <f t="shared" si="15"/>
        <v>21.09776625</v>
      </c>
      <c r="W84" s="103">
        <f t="shared" si="16"/>
        <v>0.01121625</v>
      </c>
      <c r="X84" s="103">
        <f t="shared" si="17"/>
        <v>0</v>
      </c>
      <c r="Y84" s="103">
        <f t="shared" si="18"/>
        <v>20.2684575</v>
      </c>
      <c r="Z84" s="237">
        <f t="shared" si="19"/>
        <v>0.8405249999999995</v>
      </c>
      <c r="AA84" s="78"/>
      <c r="AB84" s="77"/>
    </row>
    <row r="85" spans="1:28" s="58" customFormat="1" ht="15">
      <c r="A85" s="193" t="s">
        <v>414</v>
      </c>
      <c r="B85" s="164">
        <v>15813750</v>
      </c>
      <c r="C85" s="162">
        <v>-135000</v>
      </c>
      <c r="D85" s="170">
        <v>-0.01</v>
      </c>
      <c r="E85" s="164">
        <v>671250</v>
      </c>
      <c r="F85" s="112">
        <v>0</v>
      </c>
      <c r="G85" s="170">
        <v>0</v>
      </c>
      <c r="H85" s="164">
        <v>3750</v>
      </c>
      <c r="I85" s="112">
        <v>0</v>
      </c>
      <c r="J85" s="170">
        <v>0</v>
      </c>
      <c r="K85" s="164">
        <v>16488750</v>
      </c>
      <c r="L85" s="112">
        <v>-135000</v>
      </c>
      <c r="M85" s="127">
        <v>-0.01</v>
      </c>
      <c r="N85" s="112">
        <v>15851250</v>
      </c>
      <c r="O85" s="173">
        <f t="shared" si="10"/>
        <v>0.9613372754150558</v>
      </c>
      <c r="P85" s="108">
        <f>Volume!K85</f>
        <v>52.3</v>
      </c>
      <c r="Q85" s="69">
        <f>Volume!J85</f>
        <v>52.45</v>
      </c>
      <c r="R85" s="237">
        <f t="shared" si="11"/>
        <v>86.48349375</v>
      </c>
      <c r="S85" s="103">
        <f t="shared" si="12"/>
        <v>83.13980625</v>
      </c>
      <c r="T85" s="109">
        <f t="shared" si="13"/>
        <v>16623750</v>
      </c>
      <c r="U85" s="103">
        <f t="shared" si="14"/>
        <v>-0.8120911346717798</v>
      </c>
      <c r="V85" s="103">
        <f t="shared" si="15"/>
        <v>82.94311875</v>
      </c>
      <c r="W85" s="103">
        <f t="shared" si="16"/>
        <v>3.52070625</v>
      </c>
      <c r="X85" s="103">
        <f t="shared" si="17"/>
        <v>0.01966875</v>
      </c>
      <c r="Y85" s="103">
        <f t="shared" si="18"/>
        <v>86.9422125</v>
      </c>
      <c r="Z85" s="237">
        <f t="shared" si="19"/>
        <v>-0.45871875000000273</v>
      </c>
      <c r="AA85" s="78"/>
      <c r="AB85" s="77"/>
    </row>
    <row r="86" spans="1:28" s="58" customFormat="1" ht="15">
      <c r="A86" s="201" t="s">
        <v>478</v>
      </c>
      <c r="B86" s="164">
        <v>1089500</v>
      </c>
      <c r="C86" s="162">
        <v>28750</v>
      </c>
      <c r="D86" s="170">
        <v>0.03</v>
      </c>
      <c r="E86" s="164">
        <v>750</v>
      </c>
      <c r="F86" s="112">
        <v>0</v>
      </c>
      <c r="G86" s="170">
        <v>0</v>
      </c>
      <c r="H86" s="164">
        <v>0</v>
      </c>
      <c r="I86" s="112">
        <v>0</v>
      </c>
      <c r="J86" s="170">
        <v>0</v>
      </c>
      <c r="K86" s="164">
        <v>1090250</v>
      </c>
      <c r="L86" s="112">
        <v>28750</v>
      </c>
      <c r="M86" s="127">
        <v>0.03</v>
      </c>
      <c r="N86" s="112">
        <v>1086500</v>
      </c>
      <c r="O86" s="173">
        <f t="shared" si="10"/>
        <v>0.9965604219215776</v>
      </c>
      <c r="P86" s="108">
        <f>Volume!K86</f>
        <v>468.6</v>
      </c>
      <c r="Q86" s="69">
        <f>Volume!J86</f>
        <v>450.85</v>
      </c>
      <c r="R86" s="237">
        <f>Q86*K86/10000000</f>
        <v>49.15392125</v>
      </c>
      <c r="S86" s="103">
        <f>Q86*N86/10000000</f>
        <v>48.9848525</v>
      </c>
      <c r="T86" s="109">
        <f>K86-L86</f>
        <v>1061500</v>
      </c>
      <c r="U86" s="103">
        <f>L86/T86*100</f>
        <v>2.708431464908149</v>
      </c>
      <c r="V86" s="103">
        <f>Q86*B86/10000000</f>
        <v>49.1201075</v>
      </c>
      <c r="W86" s="103">
        <f>Q86*E86/10000000</f>
        <v>0.03381375</v>
      </c>
      <c r="X86" s="103">
        <f>Q86*H86/10000000</f>
        <v>0</v>
      </c>
      <c r="Y86" s="103">
        <f>(T86*P86)/10000000</f>
        <v>49.74189</v>
      </c>
      <c r="Z86" s="237">
        <f>R86-Y86</f>
        <v>-0.5879687499999946</v>
      </c>
      <c r="AA86" s="78"/>
      <c r="AB86" s="77"/>
    </row>
    <row r="87" spans="1:28" s="7" customFormat="1" ht="15">
      <c r="A87" s="193" t="s">
        <v>43</v>
      </c>
      <c r="B87" s="164">
        <v>862950</v>
      </c>
      <c r="C87" s="162">
        <v>-20550</v>
      </c>
      <c r="D87" s="170">
        <v>-0.02</v>
      </c>
      <c r="E87" s="164">
        <v>1200</v>
      </c>
      <c r="F87" s="112">
        <v>0</v>
      </c>
      <c r="G87" s="170">
        <v>0</v>
      </c>
      <c r="H87" s="164">
        <v>0</v>
      </c>
      <c r="I87" s="112">
        <v>0</v>
      </c>
      <c r="J87" s="170">
        <v>0</v>
      </c>
      <c r="K87" s="164">
        <v>864150</v>
      </c>
      <c r="L87" s="112">
        <v>-20550</v>
      </c>
      <c r="M87" s="127">
        <v>-0.02</v>
      </c>
      <c r="N87" s="112">
        <v>856650</v>
      </c>
      <c r="O87" s="173">
        <f t="shared" si="10"/>
        <v>0.9913209512237459</v>
      </c>
      <c r="P87" s="108">
        <f>Volume!K87</f>
        <v>2508.7</v>
      </c>
      <c r="Q87" s="69">
        <f>Volume!J87</f>
        <v>2479.1</v>
      </c>
      <c r="R87" s="237">
        <f t="shared" si="11"/>
        <v>214.2314265</v>
      </c>
      <c r="S87" s="103">
        <f t="shared" si="12"/>
        <v>212.3721015</v>
      </c>
      <c r="T87" s="109">
        <f t="shared" si="13"/>
        <v>884700</v>
      </c>
      <c r="U87" s="103">
        <f t="shared" si="14"/>
        <v>-2.3228212953543577</v>
      </c>
      <c r="V87" s="103">
        <f t="shared" si="15"/>
        <v>213.9339345</v>
      </c>
      <c r="W87" s="103">
        <f t="shared" si="16"/>
        <v>0.297492</v>
      </c>
      <c r="X87" s="103">
        <f t="shared" si="17"/>
        <v>0</v>
      </c>
      <c r="Y87" s="103">
        <f t="shared" si="18"/>
        <v>221.944689</v>
      </c>
      <c r="Z87" s="237">
        <f t="shared" si="19"/>
        <v>-7.713262500000013</v>
      </c>
      <c r="AB87" s="77"/>
    </row>
    <row r="88" spans="1:28" s="7" customFormat="1" ht="15">
      <c r="A88" s="193" t="s">
        <v>200</v>
      </c>
      <c r="B88" s="164">
        <v>15824550</v>
      </c>
      <c r="C88" s="162">
        <v>605150</v>
      </c>
      <c r="D88" s="170">
        <v>0.04</v>
      </c>
      <c r="E88" s="164">
        <v>1842400</v>
      </c>
      <c r="F88" s="112">
        <v>59850</v>
      </c>
      <c r="G88" s="170">
        <v>0.03</v>
      </c>
      <c r="H88" s="164">
        <v>390250</v>
      </c>
      <c r="I88" s="112">
        <v>1750</v>
      </c>
      <c r="J88" s="170">
        <v>0</v>
      </c>
      <c r="K88" s="164">
        <v>18057200</v>
      </c>
      <c r="L88" s="112">
        <v>666750</v>
      </c>
      <c r="M88" s="127">
        <v>0.04</v>
      </c>
      <c r="N88" s="112">
        <v>17280550</v>
      </c>
      <c r="O88" s="173">
        <f t="shared" si="10"/>
        <v>0.9569894557295705</v>
      </c>
      <c r="P88" s="108">
        <f>Volume!K88</f>
        <v>972.5</v>
      </c>
      <c r="Q88" s="69">
        <f>Volume!J88</f>
        <v>970.9</v>
      </c>
      <c r="R88" s="237">
        <f t="shared" si="11"/>
        <v>1753.173548</v>
      </c>
      <c r="S88" s="103">
        <f t="shared" si="12"/>
        <v>1677.7685995</v>
      </c>
      <c r="T88" s="109">
        <f t="shared" si="13"/>
        <v>17390450</v>
      </c>
      <c r="U88" s="103">
        <f t="shared" si="14"/>
        <v>3.834000845291525</v>
      </c>
      <c r="V88" s="103">
        <f t="shared" si="15"/>
        <v>1536.4055595</v>
      </c>
      <c r="W88" s="103">
        <f t="shared" si="16"/>
        <v>178.878616</v>
      </c>
      <c r="X88" s="103">
        <f t="shared" si="17"/>
        <v>37.8893725</v>
      </c>
      <c r="Y88" s="103">
        <f t="shared" si="18"/>
        <v>1691.2212625</v>
      </c>
      <c r="Z88" s="237">
        <f t="shared" si="19"/>
        <v>61.952285500000016</v>
      </c>
      <c r="AB88" s="77"/>
    </row>
    <row r="89" spans="1:28" s="58" customFormat="1" ht="15">
      <c r="A89" s="193" t="s">
        <v>141</v>
      </c>
      <c r="B89" s="164">
        <v>51249600</v>
      </c>
      <c r="C89" s="162">
        <v>1370400</v>
      </c>
      <c r="D89" s="170">
        <v>0.03</v>
      </c>
      <c r="E89" s="164">
        <v>8292000</v>
      </c>
      <c r="F89" s="112">
        <v>-7200</v>
      </c>
      <c r="G89" s="170">
        <v>0</v>
      </c>
      <c r="H89" s="164">
        <v>2704800</v>
      </c>
      <c r="I89" s="112">
        <v>2400</v>
      </c>
      <c r="J89" s="170">
        <v>0</v>
      </c>
      <c r="K89" s="164">
        <v>62246400</v>
      </c>
      <c r="L89" s="112">
        <v>1365600</v>
      </c>
      <c r="M89" s="127">
        <v>0.02</v>
      </c>
      <c r="N89" s="112">
        <v>60996000</v>
      </c>
      <c r="O89" s="173">
        <f t="shared" si="10"/>
        <v>0.9799120913016657</v>
      </c>
      <c r="P89" s="108">
        <f>Volume!K89</f>
        <v>120.6</v>
      </c>
      <c r="Q89" s="69">
        <f>Volume!J89</f>
        <v>122</v>
      </c>
      <c r="R89" s="237">
        <f t="shared" si="11"/>
        <v>759.40608</v>
      </c>
      <c r="S89" s="103">
        <f t="shared" si="12"/>
        <v>744.1512</v>
      </c>
      <c r="T89" s="109">
        <f t="shared" si="13"/>
        <v>60880800</v>
      </c>
      <c r="U89" s="103">
        <f t="shared" si="14"/>
        <v>2.243071707336303</v>
      </c>
      <c r="V89" s="103">
        <f t="shared" si="15"/>
        <v>625.24512</v>
      </c>
      <c r="W89" s="103">
        <f t="shared" si="16"/>
        <v>101.1624</v>
      </c>
      <c r="X89" s="103">
        <f t="shared" si="17"/>
        <v>32.99856</v>
      </c>
      <c r="Y89" s="103">
        <f t="shared" si="18"/>
        <v>734.222448</v>
      </c>
      <c r="Z89" s="237">
        <f t="shared" si="19"/>
        <v>25.18363199999999</v>
      </c>
      <c r="AA89" s="78"/>
      <c r="AB89" s="77"/>
    </row>
    <row r="90" spans="1:28" s="58" customFormat="1" ht="15">
      <c r="A90" s="193" t="s">
        <v>397</v>
      </c>
      <c r="B90" s="164">
        <v>34614000</v>
      </c>
      <c r="C90" s="162">
        <v>1506600</v>
      </c>
      <c r="D90" s="170">
        <v>0.05</v>
      </c>
      <c r="E90" s="164">
        <v>7017300</v>
      </c>
      <c r="F90" s="112">
        <v>210600</v>
      </c>
      <c r="G90" s="170">
        <v>0.03</v>
      </c>
      <c r="H90" s="164">
        <v>1271700</v>
      </c>
      <c r="I90" s="112">
        <v>105300</v>
      </c>
      <c r="J90" s="170">
        <v>0.09</v>
      </c>
      <c r="K90" s="164">
        <v>42903000</v>
      </c>
      <c r="L90" s="112">
        <v>1822500</v>
      </c>
      <c r="M90" s="127">
        <v>0.04</v>
      </c>
      <c r="N90" s="112">
        <v>40767300</v>
      </c>
      <c r="O90" s="173">
        <f t="shared" si="10"/>
        <v>0.9502202643171807</v>
      </c>
      <c r="P90" s="108">
        <f>Volume!K90</f>
        <v>121.3</v>
      </c>
      <c r="Q90" s="69">
        <f>Volume!J90</f>
        <v>124.7</v>
      </c>
      <c r="R90" s="237">
        <f t="shared" si="11"/>
        <v>535.00041</v>
      </c>
      <c r="S90" s="103">
        <f t="shared" si="12"/>
        <v>508.368231</v>
      </c>
      <c r="T90" s="109">
        <f t="shared" si="13"/>
        <v>41080500</v>
      </c>
      <c r="U90" s="103">
        <f t="shared" si="14"/>
        <v>4.436411436082813</v>
      </c>
      <c r="V90" s="103">
        <f t="shared" si="15"/>
        <v>431.63658</v>
      </c>
      <c r="W90" s="103">
        <f t="shared" si="16"/>
        <v>87.505731</v>
      </c>
      <c r="X90" s="103">
        <f t="shared" si="17"/>
        <v>15.858099</v>
      </c>
      <c r="Y90" s="103">
        <f t="shared" si="18"/>
        <v>498.306465</v>
      </c>
      <c r="Z90" s="237">
        <f t="shared" si="19"/>
        <v>36.693944999999985</v>
      </c>
      <c r="AA90" s="78"/>
      <c r="AB90" s="77"/>
    </row>
    <row r="91" spans="1:28" s="7" customFormat="1" ht="15">
      <c r="A91" s="193" t="s">
        <v>184</v>
      </c>
      <c r="B91" s="164">
        <v>17785550</v>
      </c>
      <c r="C91" s="162">
        <v>-250750</v>
      </c>
      <c r="D91" s="170">
        <v>-0.01</v>
      </c>
      <c r="E91" s="164">
        <v>2590100</v>
      </c>
      <c r="F91" s="112">
        <v>50150</v>
      </c>
      <c r="G91" s="170">
        <v>0.02</v>
      </c>
      <c r="H91" s="164">
        <v>463150</v>
      </c>
      <c r="I91" s="112">
        <v>23600</v>
      </c>
      <c r="J91" s="170">
        <v>0.05</v>
      </c>
      <c r="K91" s="164">
        <v>20838800</v>
      </c>
      <c r="L91" s="112">
        <v>-177000</v>
      </c>
      <c r="M91" s="127">
        <v>-0.01</v>
      </c>
      <c r="N91" s="112">
        <v>20411050</v>
      </c>
      <c r="O91" s="173">
        <f t="shared" si="10"/>
        <v>0.9794733861834655</v>
      </c>
      <c r="P91" s="108">
        <f>Volume!K91</f>
        <v>125.65</v>
      </c>
      <c r="Q91" s="69">
        <f>Volume!J91</f>
        <v>127.6</v>
      </c>
      <c r="R91" s="237">
        <f t="shared" si="11"/>
        <v>265.903088</v>
      </c>
      <c r="S91" s="103">
        <f t="shared" si="12"/>
        <v>260.444998</v>
      </c>
      <c r="T91" s="109">
        <f t="shared" si="13"/>
        <v>21015800</v>
      </c>
      <c r="U91" s="103">
        <f t="shared" si="14"/>
        <v>-0.8422234699606962</v>
      </c>
      <c r="V91" s="103">
        <f t="shared" si="15"/>
        <v>226.943618</v>
      </c>
      <c r="W91" s="103">
        <f t="shared" si="16"/>
        <v>33.049676</v>
      </c>
      <c r="X91" s="103">
        <f t="shared" si="17"/>
        <v>5.909794</v>
      </c>
      <c r="Y91" s="103">
        <f t="shared" si="18"/>
        <v>264.063527</v>
      </c>
      <c r="Z91" s="237">
        <f t="shared" si="19"/>
        <v>1.8395610000000033</v>
      </c>
      <c r="AB91" s="77"/>
    </row>
    <row r="92" spans="1:28" s="58" customFormat="1" ht="15">
      <c r="A92" s="193" t="s">
        <v>175</v>
      </c>
      <c r="B92" s="164">
        <v>88239375</v>
      </c>
      <c r="C92" s="162">
        <v>8741250</v>
      </c>
      <c r="D92" s="170">
        <v>0.11</v>
      </c>
      <c r="E92" s="164">
        <v>19931625</v>
      </c>
      <c r="F92" s="112">
        <v>2441250</v>
      </c>
      <c r="G92" s="170">
        <v>0.14</v>
      </c>
      <c r="H92" s="164">
        <v>4252500</v>
      </c>
      <c r="I92" s="112">
        <v>39375</v>
      </c>
      <c r="J92" s="170">
        <v>0.01</v>
      </c>
      <c r="K92" s="164">
        <v>112423500</v>
      </c>
      <c r="L92" s="112">
        <v>11221875</v>
      </c>
      <c r="M92" s="127">
        <v>0.11</v>
      </c>
      <c r="N92" s="112">
        <v>108139500</v>
      </c>
      <c r="O92" s="173">
        <f t="shared" si="10"/>
        <v>0.9618940879798262</v>
      </c>
      <c r="P92" s="108">
        <f>Volume!K92</f>
        <v>60.1</v>
      </c>
      <c r="Q92" s="69">
        <f>Volume!J92</f>
        <v>59.5</v>
      </c>
      <c r="R92" s="237">
        <f t="shared" si="11"/>
        <v>668.919825</v>
      </c>
      <c r="S92" s="103">
        <f t="shared" si="12"/>
        <v>643.430025</v>
      </c>
      <c r="T92" s="109">
        <f t="shared" si="13"/>
        <v>101201625</v>
      </c>
      <c r="U92" s="103">
        <f t="shared" si="14"/>
        <v>11.088631234923351</v>
      </c>
      <c r="V92" s="103">
        <f t="shared" si="15"/>
        <v>525.02428125</v>
      </c>
      <c r="W92" s="103">
        <f t="shared" si="16"/>
        <v>118.59316875</v>
      </c>
      <c r="X92" s="103">
        <f t="shared" si="17"/>
        <v>25.302375</v>
      </c>
      <c r="Y92" s="103">
        <f t="shared" si="18"/>
        <v>608.22176625</v>
      </c>
      <c r="Z92" s="237">
        <f t="shared" si="19"/>
        <v>60.69805874999997</v>
      </c>
      <c r="AA92" s="78"/>
      <c r="AB92" s="77"/>
    </row>
    <row r="93" spans="1:28" s="7" customFormat="1" ht="15">
      <c r="A93" s="193" t="s">
        <v>142</v>
      </c>
      <c r="B93" s="164">
        <v>13321000</v>
      </c>
      <c r="C93" s="162">
        <v>-281750</v>
      </c>
      <c r="D93" s="170">
        <v>-0.02</v>
      </c>
      <c r="E93" s="164">
        <v>598500</v>
      </c>
      <c r="F93" s="112">
        <v>24500</v>
      </c>
      <c r="G93" s="170">
        <v>0.04</v>
      </c>
      <c r="H93" s="164">
        <v>35000</v>
      </c>
      <c r="I93" s="112">
        <v>0</v>
      </c>
      <c r="J93" s="170">
        <v>0</v>
      </c>
      <c r="K93" s="164">
        <v>13954500</v>
      </c>
      <c r="L93" s="112">
        <v>-257250</v>
      </c>
      <c r="M93" s="127">
        <v>-0.02</v>
      </c>
      <c r="N93" s="112">
        <v>13791750</v>
      </c>
      <c r="O93" s="173">
        <f t="shared" si="10"/>
        <v>0.9883370955605718</v>
      </c>
      <c r="P93" s="108">
        <f>Volume!K93</f>
        <v>145</v>
      </c>
      <c r="Q93" s="69">
        <f>Volume!J93</f>
        <v>145.5</v>
      </c>
      <c r="R93" s="237">
        <f t="shared" si="11"/>
        <v>203.037975</v>
      </c>
      <c r="S93" s="103">
        <f t="shared" si="12"/>
        <v>200.6699625</v>
      </c>
      <c r="T93" s="109">
        <f t="shared" si="13"/>
        <v>14211750</v>
      </c>
      <c r="U93" s="103">
        <f t="shared" si="14"/>
        <v>-1.810121906169191</v>
      </c>
      <c r="V93" s="103">
        <f t="shared" si="15"/>
        <v>193.82055</v>
      </c>
      <c r="W93" s="103">
        <f t="shared" si="16"/>
        <v>8.708175</v>
      </c>
      <c r="X93" s="103">
        <f t="shared" si="17"/>
        <v>0.50925</v>
      </c>
      <c r="Y93" s="103">
        <f t="shared" si="18"/>
        <v>206.070375</v>
      </c>
      <c r="Z93" s="237">
        <f t="shared" si="19"/>
        <v>-3.032400000000024</v>
      </c>
      <c r="AB93" s="77"/>
    </row>
    <row r="94" spans="1:28" s="7" customFormat="1" ht="15">
      <c r="A94" s="193" t="s">
        <v>176</v>
      </c>
      <c r="B94" s="164">
        <v>9095850</v>
      </c>
      <c r="C94" s="162">
        <v>-616250</v>
      </c>
      <c r="D94" s="170">
        <v>-0.06</v>
      </c>
      <c r="E94" s="164">
        <v>774300</v>
      </c>
      <c r="F94" s="112">
        <v>27550</v>
      </c>
      <c r="G94" s="170">
        <v>0.04</v>
      </c>
      <c r="H94" s="164">
        <v>327700</v>
      </c>
      <c r="I94" s="112">
        <v>17400</v>
      </c>
      <c r="J94" s="170">
        <v>0.06</v>
      </c>
      <c r="K94" s="164">
        <v>10197850</v>
      </c>
      <c r="L94" s="112">
        <v>-571300</v>
      </c>
      <c r="M94" s="127">
        <v>-0.05</v>
      </c>
      <c r="N94" s="112">
        <v>10087650</v>
      </c>
      <c r="O94" s="173">
        <f t="shared" si="10"/>
        <v>0.9891938006540595</v>
      </c>
      <c r="P94" s="108">
        <f>Volume!K94</f>
        <v>226.75</v>
      </c>
      <c r="Q94" s="69">
        <f>Volume!J94</f>
        <v>232.85</v>
      </c>
      <c r="R94" s="237">
        <f t="shared" si="11"/>
        <v>237.45693725</v>
      </c>
      <c r="S94" s="103">
        <f t="shared" si="12"/>
        <v>234.89093025</v>
      </c>
      <c r="T94" s="109">
        <f t="shared" si="13"/>
        <v>10769150</v>
      </c>
      <c r="U94" s="103">
        <f t="shared" si="14"/>
        <v>-5.304968358691261</v>
      </c>
      <c r="V94" s="103">
        <f t="shared" si="15"/>
        <v>211.79686725</v>
      </c>
      <c r="W94" s="103">
        <f t="shared" si="16"/>
        <v>18.0295755</v>
      </c>
      <c r="X94" s="103">
        <f t="shared" si="17"/>
        <v>7.6304945</v>
      </c>
      <c r="Y94" s="103">
        <f t="shared" si="18"/>
        <v>244.19047625</v>
      </c>
      <c r="Z94" s="237">
        <f t="shared" si="19"/>
        <v>-6.733538999999979</v>
      </c>
      <c r="AB94" s="77"/>
    </row>
    <row r="95" spans="1:28" s="7" customFormat="1" ht="15">
      <c r="A95" s="193" t="s">
        <v>415</v>
      </c>
      <c r="B95" s="164">
        <v>5547000</v>
      </c>
      <c r="C95" s="162">
        <v>-173000</v>
      </c>
      <c r="D95" s="170">
        <v>-0.03</v>
      </c>
      <c r="E95" s="164">
        <v>54000</v>
      </c>
      <c r="F95" s="112">
        <v>0</v>
      </c>
      <c r="G95" s="170">
        <v>0</v>
      </c>
      <c r="H95" s="164">
        <v>6500</v>
      </c>
      <c r="I95" s="112">
        <v>5500</v>
      </c>
      <c r="J95" s="170">
        <v>5.5</v>
      </c>
      <c r="K95" s="164">
        <v>5607500</v>
      </c>
      <c r="L95" s="112">
        <v>-167500</v>
      </c>
      <c r="M95" s="127">
        <v>-0.03</v>
      </c>
      <c r="N95" s="112">
        <v>5563500</v>
      </c>
      <c r="O95" s="173">
        <f t="shared" si="10"/>
        <v>0.9921533660276416</v>
      </c>
      <c r="P95" s="108">
        <f>Volume!K95</f>
        <v>809.7</v>
      </c>
      <c r="Q95" s="69">
        <f>Volume!J95</f>
        <v>843.85</v>
      </c>
      <c r="R95" s="237">
        <f t="shared" si="11"/>
        <v>473.1888875</v>
      </c>
      <c r="S95" s="103">
        <f t="shared" si="12"/>
        <v>469.4759475</v>
      </c>
      <c r="T95" s="109">
        <f t="shared" si="13"/>
        <v>5775000</v>
      </c>
      <c r="U95" s="103">
        <f t="shared" si="14"/>
        <v>-2.9004329004329006</v>
      </c>
      <c r="V95" s="103">
        <f t="shared" si="15"/>
        <v>468.083595</v>
      </c>
      <c r="W95" s="103">
        <f t="shared" si="16"/>
        <v>4.55679</v>
      </c>
      <c r="X95" s="103">
        <f t="shared" si="17"/>
        <v>0.5485025</v>
      </c>
      <c r="Y95" s="103">
        <f t="shared" si="18"/>
        <v>467.60175</v>
      </c>
      <c r="Z95" s="237">
        <f t="shared" si="19"/>
        <v>5.58713750000004</v>
      </c>
      <c r="AB95" s="77"/>
    </row>
    <row r="96" spans="1:28" s="7" customFormat="1" ht="15">
      <c r="A96" s="193" t="s">
        <v>396</v>
      </c>
      <c r="B96" s="164">
        <v>2787400</v>
      </c>
      <c r="C96" s="162">
        <v>1828200</v>
      </c>
      <c r="D96" s="170">
        <v>1.91</v>
      </c>
      <c r="E96" s="164">
        <v>30800</v>
      </c>
      <c r="F96" s="112">
        <v>17600</v>
      </c>
      <c r="G96" s="170">
        <v>1.33</v>
      </c>
      <c r="H96" s="164">
        <v>0</v>
      </c>
      <c r="I96" s="112">
        <v>0</v>
      </c>
      <c r="J96" s="170">
        <v>0</v>
      </c>
      <c r="K96" s="164">
        <v>2818200</v>
      </c>
      <c r="L96" s="112">
        <v>1845800</v>
      </c>
      <c r="M96" s="127">
        <v>1.9</v>
      </c>
      <c r="N96" s="112">
        <v>2787400</v>
      </c>
      <c r="O96" s="173">
        <f t="shared" si="10"/>
        <v>0.9890710382513661</v>
      </c>
      <c r="P96" s="108">
        <f>Volume!K96</f>
        <v>151.65</v>
      </c>
      <c r="Q96" s="69">
        <f>Volume!J96</f>
        <v>163.7</v>
      </c>
      <c r="R96" s="237">
        <f t="shared" si="11"/>
        <v>46.133933999999996</v>
      </c>
      <c r="S96" s="103">
        <f t="shared" si="12"/>
        <v>45.629737999999996</v>
      </c>
      <c r="T96" s="109">
        <f t="shared" si="13"/>
        <v>972400</v>
      </c>
      <c r="U96" s="103">
        <f t="shared" si="14"/>
        <v>189.81900452488688</v>
      </c>
      <c r="V96" s="103">
        <f t="shared" si="15"/>
        <v>45.629737999999996</v>
      </c>
      <c r="W96" s="103">
        <f t="shared" si="16"/>
        <v>0.504196</v>
      </c>
      <c r="X96" s="103">
        <f t="shared" si="17"/>
        <v>0</v>
      </c>
      <c r="Y96" s="103">
        <f t="shared" si="18"/>
        <v>14.746446</v>
      </c>
      <c r="Z96" s="237">
        <f t="shared" si="19"/>
        <v>31.387487999999998</v>
      </c>
      <c r="AB96" s="77"/>
    </row>
    <row r="97" spans="1:28" s="7" customFormat="1" ht="15">
      <c r="A97" s="193" t="s">
        <v>167</v>
      </c>
      <c r="B97" s="164">
        <v>12200650</v>
      </c>
      <c r="C97" s="162">
        <v>-319550</v>
      </c>
      <c r="D97" s="170">
        <v>-0.03</v>
      </c>
      <c r="E97" s="164">
        <v>850850</v>
      </c>
      <c r="F97" s="112">
        <v>119350</v>
      </c>
      <c r="G97" s="170">
        <v>0.16</v>
      </c>
      <c r="H97" s="164">
        <v>7700</v>
      </c>
      <c r="I97" s="112">
        <v>0</v>
      </c>
      <c r="J97" s="170">
        <v>0</v>
      </c>
      <c r="K97" s="164">
        <v>13059200</v>
      </c>
      <c r="L97" s="112">
        <v>-200200</v>
      </c>
      <c r="M97" s="127">
        <v>-0.02</v>
      </c>
      <c r="N97" s="112">
        <v>12870550</v>
      </c>
      <c r="O97" s="173">
        <f t="shared" si="10"/>
        <v>0.9855542452830188</v>
      </c>
      <c r="P97" s="108">
        <f>Volume!K97</f>
        <v>55.8</v>
      </c>
      <c r="Q97" s="69">
        <f>Volume!J97</f>
        <v>56.1</v>
      </c>
      <c r="R97" s="237">
        <f t="shared" si="11"/>
        <v>73.262112</v>
      </c>
      <c r="S97" s="103">
        <f t="shared" si="12"/>
        <v>72.2037855</v>
      </c>
      <c r="T97" s="109">
        <f t="shared" si="13"/>
        <v>13259400</v>
      </c>
      <c r="U97" s="103">
        <f t="shared" si="14"/>
        <v>-1.5098722415795587</v>
      </c>
      <c r="V97" s="103">
        <f t="shared" si="15"/>
        <v>68.4456465</v>
      </c>
      <c r="W97" s="103">
        <f t="shared" si="16"/>
        <v>4.7732685</v>
      </c>
      <c r="X97" s="103">
        <f t="shared" si="17"/>
        <v>0.043197</v>
      </c>
      <c r="Y97" s="103">
        <f t="shared" si="18"/>
        <v>73.987452</v>
      </c>
      <c r="Z97" s="237">
        <f t="shared" si="19"/>
        <v>-0.7253400000000028</v>
      </c>
      <c r="AB97" s="77"/>
    </row>
    <row r="98" spans="1:28" s="7" customFormat="1" ht="15">
      <c r="A98" s="193" t="s">
        <v>201</v>
      </c>
      <c r="B98" s="164">
        <v>5577900</v>
      </c>
      <c r="C98" s="162">
        <v>-159900</v>
      </c>
      <c r="D98" s="170">
        <v>-0.03</v>
      </c>
      <c r="E98" s="164">
        <v>1956500</v>
      </c>
      <c r="F98" s="112">
        <v>38400</v>
      </c>
      <c r="G98" s="170">
        <v>0.02</v>
      </c>
      <c r="H98" s="164">
        <v>524500</v>
      </c>
      <c r="I98" s="112">
        <v>-13300</v>
      </c>
      <c r="J98" s="170">
        <v>-0.02</v>
      </c>
      <c r="K98" s="164">
        <v>8058900</v>
      </c>
      <c r="L98" s="112">
        <v>-134800</v>
      </c>
      <c r="M98" s="127">
        <v>-0.02</v>
      </c>
      <c r="N98" s="112">
        <v>7407300</v>
      </c>
      <c r="O98" s="173">
        <f t="shared" si="10"/>
        <v>0.9191452927818933</v>
      </c>
      <c r="P98" s="108">
        <f>Volume!K98</f>
        <v>1939.8</v>
      </c>
      <c r="Q98" s="69">
        <f>Volume!J98</f>
        <v>1935.85</v>
      </c>
      <c r="R98" s="237">
        <f t="shared" si="11"/>
        <v>1560.0821565</v>
      </c>
      <c r="S98" s="103">
        <f t="shared" si="12"/>
        <v>1433.9421705</v>
      </c>
      <c r="T98" s="109">
        <f t="shared" si="13"/>
        <v>8193700</v>
      </c>
      <c r="U98" s="103">
        <f t="shared" si="14"/>
        <v>-1.6451664083381132</v>
      </c>
      <c r="V98" s="103">
        <f t="shared" si="15"/>
        <v>1079.7977715</v>
      </c>
      <c r="W98" s="103">
        <f t="shared" si="16"/>
        <v>378.7490525</v>
      </c>
      <c r="X98" s="103">
        <f t="shared" si="17"/>
        <v>101.5353325</v>
      </c>
      <c r="Y98" s="103">
        <f t="shared" si="18"/>
        <v>1589.413926</v>
      </c>
      <c r="Z98" s="237">
        <f t="shared" si="19"/>
        <v>-29.331769499999837</v>
      </c>
      <c r="AB98" s="77"/>
    </row>
    <row r="99" spans="1:28" s="7" customFormat="1" ht="15">
      <c r="A99" s="193" t="s">
        <v>143</v>
      </c>
      <c r="B99" s="164">
        <v>2357050</v>
      </c>
      <c r="C99" s="162">
        <v>200600</v>
      </c>
      <c r="D99" s="170">
        <v>0.09</v>
      </c>
      <c r="E99" s="164">
        <v>2950</v>
      </c>
      <c r="F99" s="112">
        <v>2950</v>
      </c>
      <c r="G99" s="170">
        <v>0</v>
      </c>
      <c r="H99" s="164">
        <v>0</v>
      </c>
      <c r="I99" s="112">
        <v>0</v>
      </c>
      <c r="J99" s="170">
        <v>0</v>
      </c>
      <c r="K99" s="164">
        <v>2360000</v>
      </c>
      <c r="L99" s="112">
        <v>203550</v>
      </c>
      <c r="M99" s="127">
        <v>0.09</v>
      </c>
      <c r="N99" s="112">
        <v>2333450</v>
      </c>
      <c r="O99" s="173">
        <f t="shared" si="10"/>
        <v>0.98875</v>
      </c>
      <c r="P99" s="108">
        <f>Volume!K99</f>
        <v>130.85</v>
      </c>
      <c r="Q99" s="69">
        <f>Volume!J99</f>
        <v>136.25</v>
      </c>
      <c r="R99" s="237">
        <f t="shared" si="11"/>
        <v>32.155</v>
      </c>
      <c r="S99" s="103">
        <f t="shared" si="12"/>
        <v>31.79325625</v>
      </c>
      <c r="T99" s="109">
        <f t="shared" si="13"/>
        <v>2156450</v>
      </c>
      <c r="U99" s="103">
        <f t="shared" si="14"/>
        <v>9.439124487004104</v>
      </c>
      <c r="V99" s="103">
        <f t="shared" si="15"/>
        <v>32.11480625</v>
      </c>
      <c r="W99" s="103">
        <f t="shared" si="16"/>
        <v>0.04019375</v>
      </c>
      <c r="X99" s="103">
        <f t="shared" si="17"/>
        <v>0</v>
      </c>
      <c r="Y99" s="103">
        <f t="shared" si="18"/>
        <v>28.21714825</v>
      </c>
      <c r="Z99" s="237">
        <f t="shared" si="19"/>
        <v>3.93785175</v>
      </c>
      <c r="AB99" s="77"/>
    </row>
    <row r="100" spans="1:28" s="58" customFormat="1" ht="15">
      <c r="A100" s="193" t="s">
        <v>90</v>
      </c>
      <c r="B100" s="164">
        <v>1482000</v>
      </c>
      <c r="C100" s="162">
        <v>11400</v>
      </c>
      <c r="D100" s="170">
        <v>0.01</v>
      </c>
      <c r="E100" s="164">
        <v>1800</v>
      </c>
      <c r="F100" s="112">
        <v>0</v>
      </c>
      <c r="G100" s="170">
        <v>0</v>
      </c>
      <c r="H100" s="164">
        <v>0</v>
      </c>
      <c r="I100" s="112">
        <v>0</v>
      </c>
      <c r="J100" s="170">
        <v>0</v>
      </c>
      <c r="K100" s="164">
        <v>1483800</v>
      </c>
      <c r="L100" s="112">
        <v>11400</v>
      </c>
      <c r="M100" s="127">
        <v>0.01</v>
      </c>
      <c r="N100" s="112">
        <v>1474200</v>
      </c>
      <c r="O100" s="173">
        <f t="shared" si="10"/>
        <v>0.9935301253538212</v>
      </c>
      <c r="P100" s="108">
        <f>Volume!K100</f>
        <v>433.55</v>
      </c>
      <c r="Q100" s="69">
        <f>Volume!J100</f>
        <v>433</v>
      </c>
      <c r="R100" s="237">
        <f t="shared" si="11"/>
        <v>64.24854</v>
      </c>
      <c r="S100" s="103">
        <f t="shared" si="12"/>
        <v>63.83286</v>
      </c>
      <c r="T100" s="109">
        <f t="shared" si="13"/>
        <v>1472400</v>
      </c>
      <c r="U100" s="103">
        <f t="shared" si="14"/>
        <v>0.7742461287693562</v>
      </c>
      <c r="V100" s="103">
        <f t="shared" si="15"/>
        <v>64.1706</v>
      </c>
      <c r="W100" s="103">
        <f t="shared" si="16"/>
        <v>0.07794</v>
      </c>
      <c r="X100" s="103">
        <f t="shared" si="17"/>
        <v>0</v>
      </c>
      <c r="Y100" s="103">
        <f t="shared" si="18"/>
        <v>63.835902</v>
      </c>
      <c r="Z100" s="237">
        <f t="shared" si="19"/>
        <v>0.4126380000000083</v>
      </c>
      <c r="AA100" s="78"/>
      <c r="AB100" s="77"/>
    </row>
    <row r="101" spans="1:28" s="7" customFormat="1" ht="15">
      <c r="A101" s="193" t="s">
        <v>35</v>
      </c>
      <c r="B101" s="164">
        <v>2264900</v>
      </c>
      <c r="C101" s="162">
        <v>64900</v>
      </c>
      <c r="D101" s="170">
        <v>0.03</v>
      </c>
      <c r="E101" s="164">
        <v>17600</v>
      </c>
      <c r="F101" s="112">
        <v>1100</v>
      </c>
      <c r="G101" s="170">
        <v>0.07</v>
      </c>
      <c r="H101" s="164">
        <v>1100</v>
      </c>
      <c r="I101" s="112">
        <v>0</v>
      </c>
      <c r="J101" s="170">
        <v>0</v>
      </c>
      <c r="K101" s="164">
        <v>2283600</v>
      </c>
      <c r="L101" s="112">
        <v>66000</v>
      </c>
      <c r="M101" s="127">
        <v>0.03</v>
      </c>
      <c r="N101" s="112">
        <v>2255000</v>
      </c>
      <c r="O101" s="173">
        <f t="shared" si="10"/>
        <v>0.98747591522158</v>
      </c>
      <c r="P101" s="108">
        <f>Volume!K101</f>
        <v>351.95</v>
      </c>
      <c r="Q101" s="69">
        <f>Volume!J101</f>
        <v>352.8</v>
      </c>
      <c r="R101" s="237">
        <f t="shared" si="11"/>
        <v>80.565408</v>
      </c>
      <c r="S101" s="103">
        <f t="shared" si="12"/>
        <v>79.5564</v>
      </c>
      <c r="T101" s="109">
        <f t="shared" si="13"/>
        <v>2217600</v>
      </c>
      <c r="U101" s="103">
        <f t="shared" si="14"/>
        <v>2.976190476190476</v>
      </c>
      <c r="V101" s="103">
        <f t="shared" si="15"/>
        <v>79.905672</v>
      </c>
      <c r="W101" s="103">
        <f t="shared" si="16"/>
        <v>0.620928</v>
      </c>
      <c r="X101" s="103">
        <f t="shared" si="17"/>
        <v>0.038808</v>
      </c>
      <c r="Y101" s="103">
        <f t="shared" si="18"/>
        <v>78.048432</v>
      </c>
      <c r="Z101" s="237">
        <f t="shared" si="19"/>
        <v>2.5169759999999997</v>
      </c>
      <c r="AB101" s="77"/>
    </row>
    <row r="102" spans="1:28" s="7" customFormat="1" ht="15">
      <c r="A102" s="193" t="s">
        <v>6</v>
      </c>
      <c r="B102" s="164">
        <v>26246250</v>
      </c>
      <c r="C102" s="162">
        <v>643500</v>
      </c>
      <c r="D102" s="170">
        <v>0.03</v>
      </c>
      <c r="E102" s="164">
        <v>3366000</v>
      </c>
      <c r="F102" s="112">
        <v>238500</v>
      </c>
      <c r="G102" s="170">
        <v>0.08</v>
      </c>
      <c r="H102" s="164">
        <v>535500</v>
      </c>
      <c r="I102" s="112">
        <v>65250</v>
      </c>
      <c r="J102" s="170">
        <v>0.14</v>
      </c>
      <c r="K102" s="164">
        <v>30147750</v>
      </c>
      <c r="L102" s="112">
        <v>947250</v>
      </c>
      <c r="M102" s="127">
        <v>0.03</v>
      </c>
      <c r="N102" s="112">
        <v>29205000</v>
      </c>
      <c r="O102" s="173">
        <f t="shared" si="10"/>
        <v>0.9687290096275841</v>
      </c>
      <c r="P102" s="108">
        <f>Volume!K102</f>
        <v>155.35</v>
      </c>
      <c r="Q102" s="69">
        <f>Volume!J102</f>
        <v>154.25</v>
      </c>
      <c r="R102" s="237">
        <f t="shared" si="11"/>
        <v>465.02904375</v>
      </c>
      <c r="S102" s="103">
        <f t="shared" si="12"/>
        <v>450.487125</v>
      </c>
      <c r="T102" s="109">
        <f t="shared" si="13"/>
        <v>29200500</v>
      </c>
      <c r="U102" s="103">
        <f t="shared" si="14"/>
        <v>3.243951302203729</v>
      </c>
      <c r="V102" s="103">
        <f t="shared" si="15"/>
        <v>404.84840625</v>
      </c>
      <c r="W102" s="103">
        <f t="shared" si="16"/>
        <v>51.92055</v>
      </c>
      <c r="X102" s="103">
        <f t="shared" si="17"/>
        <v>8.2600875</v>
      </c>
      <c r="Y102" s="103">
        <f t="shared" si="18"/>
        <v>453.6297675</v>
      </c>
      <c r="Z102" s="237">
        <f t="shared" si="19"/>
        <v>11.399276250000014</v>
      </c>
      <c r="AB102" s="77"/>
    </row>
    <row r="103" spans="1:28" s="58" customFormat="1" ht="15">
      <c r="A103" s="193" t="s">
        <v>177</v>
      </c>
      <c r="B103" s="164">
        <v>5954500</v>
      </c>
      <c r="C103" s="162">
        <v>157500</v>
      </c>
      <c r="D103" s="170">
        <v>0.03</v>
      </c>
      <c r="E103" s="164">
        <v>337000</v>
      </c>
      <c r="F103" s="112">
        <v>29500</v>
      </c>
      <c r="G103" s="170">
        <v>0.1</v>
      </c>
      <c r="H103" s="164">
        <v>43500</v>
      </c>
      <c r="I103" s="112">
        <v>4500</v>
      </c>
      <c r="J103" s="170">
        <v>0.12</v>
      </c>
      <c r="K103" s="164">
        <v>6335000</v>
      </c>
      <c r="L103" s="112">
        <v>191500</v>
      </c>
      <c r="M103" s="127">
        <v>0.03</v>
      </c>
      <c r="N103" s="112">
        <v>6236000</v>
      </c>
      <c r="O103" s="173">
        <f t="shared" si="10"/>
        <v>0.9843725335438043</v>
      </c>
      <c r="P103" s="108">
        <f>Volume!K103</f>
        <v>424.1</v>
      </c>
      <c r="Q103" s="69">
        <f>Volume!J103</f>
        <v>417.45</v>
      </c>
      <c r="R103" s="237">
        <f t="shared" si="11"/>
        <v>264.454575</v>
      </c>
      <c r="S103" s="103">
        <f t="shared" si="12"/>
        <v>260.32182</v>
      </c>
      <c r="T103" s="109">
        <f t="shared" si="13"/>
        <v>6143500</v>
      </c>
      <c r="U103" s="103">
        <f t="shared" si="14"/>
        <v>3.117115650687719</v>
      </c>
      <c r="V103" s="103">
        <f t="shared" si="15"/>
        <v>248.5706025</v>
      </c>
      <c r="W103" s="103">
        <f t="shared" si="16"/>
        <v>14.068065</v>
      </c>
      <c r="X103" s="103">
        <f t="shared" si="17"/>
        <v>1.8159075</v>
      </c>
      <c r="Y103" s="103">
        <f t="shared" si="18"/>
        <v>260.545835</v>
      </c>
      <c r="Z103" s="237">
        <f t="shared" si="19"/>
        <v>3.908739999999966</v>
      </c>
      <c r="AA103" s="78"/>
      <c r="AB103" s="77"/>
    </row>
    <row r="104" spans="1:28" s="7" customFormat="1" ht="15">
      <c r="A104" s="193" t="s">
        <v>168</v>
      </c>
      <c r="B104" s="164">
        <v>139500</v>
      </c>
      <c r="C104" s="162">
        <v>0</v>
      </c>
      <c r="D104" s="170">
        <v>0</v>
      </c>
      <c r="E104" s="164">
        <v>0</v>
      </c>
      <c r="F104" s="112">
        <v>0</v>
      </c>
      <c r="G104" s="170">
        <v>0</v>
      </c>
      <c r="H104" s="164">
        <v>0</v>
      </c>
      <c r="I104" s="112">
        <v>0</v>
      </c>
      <c r="J104" s="170">
        <v>0</v>
      </c>
      <c r="K104" s="164">
        <v>139500</v>
      </c>
      <c r="L104" s="112">
        <v>0</v>
      </c>
      <c r="M104" s="127">
        <v>0</v>
      </c>
      <c r="N104" s="112">
        <v>138900</v>
      </c>
      <c r="O104" s="173">
        <f t="shared" si="10"/>
        <v>0.9956989247311828</v>
      </c>
      <c r="P104" s="108">
        <f>Volume!K104</f>
        <v>675.2</v>
      </c>
      <c r="Q104" s="69">
        <f>Volume!J104</f>
        <v>685.9</v>
      </c>
      <c r="R104" s="237">
        <f t="shared" si="11"/>
        <v>9.568305</v>
      </c>
      <c r="S104" s="103">
        <f t="shared" si="12"/>
        <v>9.527151</v>
      </c>
      <c r="T104" s="109">
        <f t="shared" si="13"/>
        <v>139500</v>
      </c>
      <c r="U104" s="103">
        <f t="shared" si="14"/>
        <v>0</v>
      </c>
      <c r="V104" s="103">
        <f t="shared" si="15"/>
        <v>9.568305</v>
      </c>
      <c r="W104" s="103">
        <f t="shared" si="16"/>
        <v>0</v>
      </c>
      <c r="X104" s="103">
        <f t="shared" si="17"/>
        <v>0</v>
      </c>
      <c r="Y104" s="103">
        <f t="shared" si="18"/>
        <v>9.41904</v>
      </c>
      <c r="Z104" s="237">
        <f t="shared" si="19"/>
        <v>0.14926499999999976</v>
      </c>
      <c r="AB104" s="77"/>
    </row>
    <row r="105" spans="1:28" s="7" customFormat="1" ht="15">
      <c r="A105" s="193" t="s">
        <v>132</v>
      </c>
      <c r="B105" s="164">
        <v>1750800</v>
      </c>
      <c r="C105" s="162">
        <v>179200</v>
      </c>
      <c r="D105" s="170">
        <v>0.11</v>
      </c>
      <c r="E105" s="164">
        <v>4400</v>
      </c>
      <c r="F105" s="112">
        <v>1200</v>
      </c>
      <c r="G105" s="170">
        <v>0.38</v>
      </c>
      <c r="H105" s="164">
        <v>0</v>
      </c>
      <c r="I105" s="112">
        <v>0</v>
      </c>
      <c r="J105" s="170">
        <v>0</v>
      </c>
      <c r="K105" s="164">
        <v>1755200</v>
      </c>
      <c r="L105" s="112">
        <v>180400</v>
      </c>
      <c r="M105" s="127">
        <v>0.11</v>
      </c>
      <c r="N105" s="112">
        <v>1716800</v>
      </c>
      <c r="O105" s="173">
        <f t="shared" si="10"/>
        <v>0.9781221513217867</v>
      </c>
      <c r="P105" s="108">
        <f>Volume!K105</f>
        <v>810.3</v>
      </c>
      <c r="Q105" s="69">
        <f>Volume!J105</f>
        <v>774.55</v>
      </c>
      <c r="R105" s="237">
        <f t="shared" si="11"/>
        <v>135.949016</v>
      </c>
      <c r="S105" s="103">
        <f t="shared" si="12"/>
        <v>132.974744</v>
      </c>
      <c r="T105" s="109">
        <f t="shared" si="13"/>
        <v>1574800</v>
      </c>
      <c r="U105" s="103">
        <f t="shared" si="14"/>
        <v>11.455422910845822</v>
      </c>
      <c r="V105" s="103">
        <f t="shared" si="15"/>
        <v>135.608214</v>
      </c>
      <c r="W105" s="103">
        <f t="shared" si="16"/>
        <v>0.340802</v>
      </c>
      <c r="X105" s="103">
        <f t="shared" si="17"/>
        <v>0</v>
      </c>
      <c r="Y105" s="103">
        <f t="shared" si="18"/>
        <v>127.606044</v>
      </c>
      <c r="Z105" s="237">
        <f t="shared" si="19"/>
        <v>8.342972000000003</v>
      </c>
      <c r="AB105" s="77"/>
    </row>
    <row r="106" spans="1:28" s="58" customFormat="1" ht="15">
      <c r="A106" s="193" t="s">
        <v>144</v>
      </c>
      <c r="B106" s="164">
        <v>205875</v>
      </c>
      <c r="C106" s="162">
        <v>-10000</v>
      </c>
      <c r="D106" s="170">
        <v>-0.05</v>
      </c>
      <c r="E106" s="164">
        <v>0</v>
      </c>
      <c r="F106" s="112">
        <v>0</v>
      </c>
      <c r="G106" s="170">
        <v>0</v>
      </c>
      <c r="H106" s="164">
        <v>0</v>
      </c>
      <c r="I106" s="112">
        <v>0</v>
      </c>
      <c r="J106" s="170">
        <v>0</v>
      </c>
      <c r="K106" s="164">
        <v>205875</v>
      </c>
      <c r="L106" s="112">
        <v>-10000</v>
      </c>
      <c r="M106" s="127">
        <v>-0.05</v>
      </c>
      <c r="N106" s="112">
        <v>203625</v>
      </c>
      <c r="O106" s="173">
        <f t="shared" si="10"/>
        <v>0.9890710382513661</v>
      </c>
      <c r="P106" s="108">
        <f>Volume!K106</f>
        <v>3820.05</v>
      </c>
      <c r="Q106" s="69">
        <f>Volume!J106</f>
        <v>3853.6</v>
      </c>
      <c r="R106" s="237">
        <f t="shared" si="11"/>
        <v>79.33599</v>
      </c>
      <c r="S106" s="103">
        <f t="shared" si="12"/>
        <v>78.46893</v>
      </c>
      <c r="T106" s="109">
        <f t="shared" si="13"/>
        <v>215875</v>
      </c>
      <c r="U106" s="103">
        <f t="shared" si="14"/>
        <v>-4.632310364794441</v>
      </c>
      <c r="V106" s="103">
        <f t="shared" si="15"/>
        <v>79.33599</v>
      </c>
      <c r="W106" s="103">
        <f t="shared" si="16"/>
        <v>0</v>
      </c>
      <c r="X106" s="103">
        <f t="shared" si="17"/>
        <v>0</v>
      </c>
      <c r="Y106" s="103">
        <f t="shared" si="18"/>
        <v>82.465329375</v>
      </c>
      <c r="Z106" s="237">
        <f t="shared" si="19"/>
        <v>-3.1293393750000007</v>
      </c>
      <c r="AA106" s="78"/>
      <c r="AB106" s="77"/>
    </row>
    <row r="107" spans="1:28" s="7" customFormat="1" ht="15">
      <c r="A107" s="193" t="s">
        <v>291</v>
      </c>
      <c r="B107" s="164">
        <v>2143800</v>
      </c>
      <c r="C107" s="162">
        <v>352200</v>
      </c>
      <c r="D107" s="170">
        <v>0.2</v>
      </c>
      <c r="E107" s="164">
        <v>3000</v>
      </c>
      <c r="F107" s="112">
        <v>-900</v>
      </c>
      <c r="G107" s="170">
        <v>-0.23</v>
      </c>
      <c r="H107" s="164">
        <v>1800</v>
      </c>
      <c r="I107" s="112">
        <v>0</v>
      </c>
      <c r="J107" s="170">
        <v>0</v>
      </c>
      <c r="K107" s="164">
        <v>2148600</v>
      </c>
      <c r="L107" s="112">
        <v>351300</v>
      </c>
      <c r="M107" s="127">
        <v>0.2</v>
      </c>
      <c r="N107" s="112">
        <v>2066100</v>
      </c>
      <c r="O107" s="173">
        <f t="shared" si="10"/>
        <v>0.9616029042166993</v>
      </c>
      <c r="P107" s="108">
        <f>Volume!K107</f>
        <v>870.9</v>
      </c>
      <c r="Q107" s="69">
        <f>Volume!J107</f>
        <v>839.25</v>
      </c>
      <c r="R107" s="237">
        <f t="shared" si="11"/>
        <v>180.321255</v>
      </c>
      <c r="S107" s="103">
        <f t="shared" si="12"/>
        <v>173.3974425</v>
      </c>
      <c r="T107" s="109">
        <f t="shared" si="13"/>
        <v>1797300</v>
      </c>
      <c r="U107" s="103">
        <f t="shared" si="14"/>
        <v>19.545985645134365</v>
      </c>
      <c r="V107" s="103">
        <f t="shared" si="15"/>
        <v>179.918415</v>
      </c>
      <c r="W107" s="103">
        <f t="shared" si="16"/>
        <v>0.251775</v>
      </c>
      <c r="X107" s="103">
        <f t="shared" si="17"/>
        <v>0.151065</v>
      </c>
      <c r="Y107" s="103">
        <f t="shared" si="18"/>
        <v>156.526857</v>
      </c>
      <c r="Z107" s="237">
        <f t="shared" si="19"/>
        <v>23.794398</v>
      </c>
      <c r="AB107" s="77"/>
    </row>
    <row r="108" spans="1:28" s="58" customFormat="1" ht="15">
      <c r="A108" s="193" t="s">
        <v>133</v>
      </c>
      <c r="B108" s="164">
        <v>28531250</v>
      </c>
      <c r="C108" s="162">
        <v>1156250</v>
      </c>
      <c r="D108" s="170">
        <v>0.04</v>
      </c>
      <c r="E108" s="164">
        <v>5781250</v>
      </c>
      <c r="F108" s="112">
        <v>206250</v>
      </c>
      <c r="G108" s="170">
        <v>0.04</v>
      </c>
      <c r="H108" s="164">
        <v>968750</v>
      </c>
      <c r="I108" s="112">
        <v>25000</v>
      </c>
      <c r="J108" s="170">
        <v>0.03</v>
      </c>
      <c r="K108" s="164">
        <v>35281250</v>
      </c>
      <c r="L108" s="112">
        <v>1387500</v>
      </c>
      <c r="M108" s="127">
        <v>0.04</v>
      </c>
      <c r="N108" s="112">
        <v>34387500</v>
      </c>
      <c r="O108" s="173">
        <f t="shared" si="10"/>
        <v>0.9746678476527901</v>
      </c>
      <c r="P108" s="108">
        <f>Volume!K108</f>
        <v>37</v>
      </c>
      <c r="Q108" s="69">
        <f>Volume!J108</f>
        <v>36.75</v>
      </c>
      <c r="R108" s="237">
        <f t="shared" si="11"/>
        <v>129.65859375</v>
      </c>
      <c r="S108" s="103">
        <f t="shared" si="12"/>
        <v>126.3740625</v>
      </c>
      <c r="T108" s="109">
        <f t="shared" si="13"/>
        <v>33893750</v>
      </c>
      <c r="U108" s="103">
        <f t="shared" si="14"/>
        <v>4.0936750875898955</v>
      </c>
      <c r="V108" s="103">
        <f t="shared" si="15"/>
        <v>104.85234375</v>
      </c>
      <c r="W108" s="103">
        <f t="shared" si="16"/>
        <v>21.24609375</v>
      </c>
      <c r="X108" s="103">
        <f t="shared" si="17"/>
        <v>3.56015625</v>
      </c>
      <c r="Y108" s="103">
        <f t="shared" si="18"/>
        <v>125.406875</v>
      </c>
      <c r="Z108" s="237">
        <f t="shared" si="19"/>
        <v>4.251718749999995</v>
      </c>
      <c r="AA108" s="78"/>
      <c r="AB108" s="77"/>
    </row>
    <row r="109" spans="1:28" s="7" customFormat="1" ht="15">
      <c r="A109" s="193" t="s">
        <v>169</v>
      </c>
      <c r="B109" s="164">
        <v>10608000</v>
      </c>
      <c r="C109" s="162">
        <v>242000</v>
      </c>
      <c r="D109" s="170">
        <v>0.02</v>
      </c>
      <c r="E109" s="164">
        <v>10000</v>
      </c>
      <c r="F109" s="112">
        <v>0</v>
      </c>
      <c r="G109" s="170">
        <v>0</v>
      </c>
      <c r="H109" s="164">
        <v>4000</v>
      </c>
      <c r="I109" s="112">
        <v>0</v>
      </c>
      <c r="J109" s="170">
        <v>0</v>
      </c>
      <c r="K109" s="164">
        <v>10622000</v>
      </c>
      <c r="L109" s="112">
        <v>242000</v>
      </c>
      <c r="M109" s="127">
        <v>0.02</v>
      </c>
      <c r="N109" s="112">
        <v>10394000</v>
      </c>
      <c r="O109" s="173">
        <f t="shared" si="10"/>
        <v>0.9785351157974016</v>
      </c>
      <c r="P109" s="108">
        <f>Volume!K109</f>
        <v>157.7</v>
      </c>
      <c r="Q109" s="69">
        <f>Volume!J109</f>
        <v>158.5</v>
      </c>
      <c r="R109" s="237">
        <f t="shared" si="11"/>
        <v>168.3587</v>
      </c>
      <c r="S109" s="103">
        <f t="shared" si="12"/>
        <v>164.7449</v>
      </c>
      <c r="T109" s="109">
        <f t="shared" si="13"/>
        <v>10380000</v>
      </c>
      <c r="U109" s="103">
        <f t="shared" si="14"/>
        <v>2.33140655105973</v>
      </c>
      <c r="V109" s="103">
        <f t="shared" si="15"/>
        <v>168.1368</v>
      </c>
      <c r="W109" s="103">
        <f t="shared" si="16"/>
        <v>0.1585</v>
      </c>
      <c r="X109" s="103">
        <f t="shared" si="17"/>
        <v>0.0634</v>
      </c>
      <c r="Y109" s="103">
        <f t="shared" si="18"/>
        <v>163.6926</v>
      </c>
      <c r="Z109" s="237">
        <f t="shared" si="19"/>
        <v>4.6661</v>
      </c>
      <c r="AB109" s="77"/>
    </row>
    <row r="110" spans="1:28" s="7" customFormat="1" ht="15">
      <c r="A110" s="193" t="s">
        <v>292</v>
      </c>
      <c r="B110" s="164">
        <v>1910150</v>
      </c>
      <c r="C110" s="162">
        <v>26950</v>
      </c>
      <c r="D110" s="170">
        <v>0.01</v>
      </c>
      <c r="E110" s="164">
        <v>10450</v>
      </c>
      <c r="F110" s="112">
        <v>1100</v>
      </c>
      <c r="G110" s="170">
        <v>0.12</v>
      </c>
      <c r="H110" s="164">
        <v>550</v>
      </c>
      <c r="I110" s="112">
        <v>0</v>
      </c>
      <c r="J110" s="170">
        <v>0</v>
      </c>
      <c r="K110" s="164">
        <v>1921150</v>
      </c>
      <c r="L110" s="112">
        <v>28050</v>
      </c>
      <c r="M110" s="127">
        <v>0.01</v>
      </c>
      <c r="N110" s="112">
        <v>1897500</v>
      </c>
      <c r="O110" s="173">
        <f t="shared" si="10"/>
        <v>0.9876896650443745</v>
      </c>
      <c r="P110" s="108">
        <f>Volume!K110</f>
        <v>721.6</v>
      </c>
      <c r="Q110" s="69">
        <f>Volume!J110</f>
        <v>723.4</v>
      </c>
      <c r="R110" s="237">
        <f t="shared" si="11"/>
        <v>138.975991</v>
      </c>
      <c r="S110" s="103">
        <f t="shared" si="12"/>
        <v>137.26515</v>
      </c>
      <c r="T110" s="109">
        <f t="shared" si="13"/>
        <v>1893100</v>
      </c>
      <c r="U110" s="103">
        <f t="shared" si="14"/>
        <v>1.4816966879721092</v>
      </c>
      <c r="V110" s="103">
        <f t="shared" si="15"/>
        <v>138.180251</v>
      </c>
      <c r="W110" s="103">
        <f t="shared" si="16"/>
        <v>0.755953</v>
      </c>
      <c r="X110" s="103">
        <f t="shared" si="17"/>
        <v>0.039787</v>
      </c>
      <c r="Y110" s="103">
        <f t="shared" si="18"/>
        <v>136.606096</v>
      </c>
      <c r="Z110" s="237">
        <f t="shared" si="19"/>
        <v>2.3698949999999854</v>
      </c>
      <c r="AB110" s="77"/>
    </row>
    <row r="111" spans="1:28" s="7" customFormat="1" ht="15">
      <c r="A111" s="193" t="s">
        <v>416</v>
      </c>
      <c r="B111" s="164">
        <v>1536500</v>
      </c>
      <c r="C111" s="162">
        <v>-13000</v>
      </c>
      <c r="D111" s="170">
        <v>-0.01</v>
      </c>
      <c r="E111" s="164">
        <v>500</v>
      </c>
      <c r="F111" s="112">
        <v>0</v>
      </c>
      <c r="G111" s="170">
        <v>0</v>
      </c>
      <c r="H111" s="164">
        <v>0</v>
      </c>
      <c r="I111" s="112">
        <v>0</v>
      </c>
      <c r="J111" s="170">
        <v>0</v>
      </c>
      <c r="K111" s="164">
        <v>1537000</v>
      </c>
      <c r="L111" s="112">
        <v>-13000</v>
      </c>
      <c r="M111" s="127">
        <v>-0.01</v>
      </c>
      <c r="N111" s="112">
        <v>1532500</v>
      </c>
      <c r="O111" s="173">
        <f t="shared" si="10"/>
        <v>0.9970722186076773</v>
      </c>
      <c r="P111" s="108">
        <f>Volume!K111</f>
        <v>512.3</v>
      </c>
      <c r="Q111" s="69">
        <f>Volume!J111</f>
        <v>530.8</v>
      </c>
      <c r="R111" s="237">
        <f t="shared" si="11"/>
        <v>81.58395999999999</v>
      </c>
      <c r="S111" s="103">
        <f t="shared" si="12"/>
        <v>81.34509999999999</v>
      </c>
      <c r="T111" s="109">
        <f t="shared" si="13"/>
        <v>1550000</v>
      </c>
      <c r="U111" s="103">
        <f t="shared" si="14"/>
        <v>-0.8387096774193548</v>
      </c>
      <c r="V111" s="103">
        <f t="shared" si="15"/>
        <v>81.55742</v>
      </c>
      <c r="W111" s="103">
        <f t="shared" si="16"/>
        <v>0.02654</v>
      </c>
      <c r="X111" s="103">
        <f t="shared" si="17"/>
        <v>0</v>
      </c>
      <c r="Y111" s="103">
        <f t="shared" si="18"/>
        <v>79.4065</v>
      </c>
      <c r="Z111" s="237">
        <f t="shared" si="19"/>
        <v>2.1774599999999964</v>
      </c>
      <c r="AB111" s="77"/>
    </row>
    <row r="112" spans="1:28" s="7" customFormat="1" ht="15">
      <c r="A112" s="193" t="s">
        <v>293</v>
      </c>
      <c r="B112" s="164">
        <v>3270850</v>
      </c>
      <c r="C112" s="162">
        <v>105050</v>
      </c>
      <c r="D112" s="170">
        <v>0.03</v>
      </c>
      <c r="E112" s="164">
        <v>5500</v>
      </c>
      <c r="F112" s="112">
        <v>1100</v>
      </c>
      <c r="G112" s="170">
        <v>0.25</v>
      </c>
      <c r="H112" s="164">
        <v>0</v>
      </c>
      <c r="I112" s="112">
        <v>0</v>
      </c>
      <c r="J112" s="170">
        <v>0</v>
      </c>
      <c r="K112" s="164">
        <v>3276350</v>
      </c>
      <c r="L112" s="112">
        <v>106150</v>
      </c>
      <c r="M112" s="127">
        <v>0.03</v>
      </c>
      <c r="N112" s="112">
        <v>3269200</v>
      </c>
      <c r="O112" s="173">
        <f t="shared" si="10"/>
        <v>0.9978176934698674</v>
      </c>
      <c r="P112" s="108">
        <f>Volume!K112</f>
        <v>665.95</v>
      </c>
      <c r="Q112" s="69">
        <f>Volume!J112</f>
        <v>692.35</v>
      </c>
      <c r="R112" s="237">
        <f t="shared" si="11"/>
        <v>226.83809225</v>
      </c>
      <c r="S112" s="103">
        <f t="shared" si="12"/>
        <v>226.343062</v>
      </c>
      <c r="T112" s="109">
        <f t="shared" si="13"/>
        <v>3170200</v>
      </c>
      <c r="U112" s="103">
        <f t="shared" si="14"/>
        <v>3.348369188063845</v>
      </c>
      <c r="V112" s="103">
        <f t="shared" si="15"/>
        <v>226.45729975</v>
      </c>
      <c r="W112" s="103">
        <f t="shared" si="16"/>
        <v>0.3807925</v>
      </c>
      <c r="X112" s="103">
        <f t="shared" si="17"/>
        <v>0</v>
      </c>
      <c r="Y112" s="103">
        <f t="shared" si="18"/>
        <v>211.11946900000004</v>
      </c>
      <c r="Z112" s="237">
        <f t="shared" si="19"/>
        <v>15.71862324999995</v>
      </c>
      <c r="AB112" s="77"/>
    </row>
    <row r="113" spans="1:28" s="58" customFormat="1" ht="15">
      <c r="A113" s="193" t="s">
        <v>178</v>
      </c>
      <c r="B113" s="164">
        <v>2906250</v>
      </c>
      <c r="C113" s="162">
        <v>142500</v>
      </c>
      <c r="D113" s="170">
        <v>0.05</v>
      </c>
      <c r="E113" s="164">
        <v>57500</v>
      </c>
      <c r="F113" s="112">
        <v>7500</v>
      </c>
      <c r="G113" s="170">
        <v>0.15</v>
      </c>
      <c r="H113" s="164">
        <v>6250</v>
      </c>
      <c r="I113" s="112">
        <v>0</v>
      </c>
      <c r="J113" s="170">
        <v>0</v>
      </c>
      <c r="K113" s="164">
        <v>2970000</v>
      </c>
      <c r="L113" s="112">
        <v>150000</v>
      </c>
      <c r="M113" s="127">
        <v>0.05</v>
      </c>
      <c r="N113" s="112">
        <v>2960000</v>
      </c>
      <c r="O113" s="173">
        <f t="shared" si="10"/>
        <v>0.9966329966329966</v>
      </c>
      <c r="P113" s="108">
        <f>Volume!K113</f>
        <v>179.2</v>
      </c>
      <c r="Q113" s="69">
        <f>Volume!J113</f>
        <v>184.25</v>
      </c>
      <c r="R113" s="237">
        <f t="shared" si="11"/>
        <v>54.72225</v>
      </c>
      <c r="S113" s="103">
        <f t="shared" si="12"/>
        <v>54.538</v>
      </c>
      <c r="T113" s="109">
        <f t="shared" si="13"/>
        <v>2820000</v>
      </c>
      <c r="U113" s="103">
        <f t="shared" si="14"/>
        <v>5.319148936170213</v>
      </c>
      <c r="V113" s="103">
        <f t="shared" si="15"/>
        <v>53.54765625</v>
      </c>
      <c r="W113" s="103">
        <f t="shared" si="16"/>
        <v>1.0594375</v>
      </c>
      <c r="X113" s="103">
        <f t="shared" si="17"/>
        <v>0.11515625</v>
      </c>
      <c r="Y113" s="103">
        <f t="shared" si="18"/>
        <v>50.53439999999999</v>
      </c>
      <c r="Z113" s="237">
        <f t="shared" si="19"/>
        <v>4.187850000000012</v>
      </c>
      <c r="AA113" s="78"/>
      <c r="AB113" s="77"/>
    </row>
    <row r="114" spans="1:28" s="58" customFormat="1" ht="15">
      <c r="A114" s="193" t="s">
        <v>145</v>
      </c>
      <c r="B114" s="164">
        <v>2281400</v>
      </c>
      <c r="C114" s="162">
        <v>105400</v>
      </c>
      <c r="D114" s="170">
        <v>0.05</v>
      </c>
      <c r="E114" s="164">
        <v>102000</v>
      </c>
      <c r="F114" s="112">
        <v>6800</v>
      </c>
      <c r="G114" s="170">
        <v>0.07</v>
      </c>
      <c r="H114" s="164">
        <v>6800</v>
      </c>
      <c r="I114" s="112">
        <v>0</v>
      </c>
      <c r="J114" s="170">
        <v>0</v>
      </c>
      <c r="K114" s="164">
        <v>2390200</v>
      </c>
      <c r="L114" s="112">
        <v>112200</v>
      </c>
      <c r="M114" s="127">
        <v>0.05</v>
      </c>
      <c r="N114" s="112">
        <v>2359600</v>
      </c>
      <c r="O114" s="173">
        <f t="shared" si="10"/>
        <v>0.9871977240398293</v>
      </c>
      <c r="P114" s="108">
        <f>Volume!K114</f>
        <v>209.9</v>
      </c>
      <c r="Q114" s="69">
        <f>Volume!J114</f>
        <v>215.6</v>
      </c>
      <c r="R114" s="237">
        <f t="shared" si="11"/>
        <v>51.532712</v>
      </c>
      <c r="S114" s="103">
        <f t="shared" si="12"/>
        <v>50.872976</v>
      </c>
      <c r="T114" s="109">
        <f t="shared" si="13"/>
        <v>2278000</v>
      </c>
      <c r="U114" s="103">
        <f t="shared" si="14"/>
        <v>4.925373134328359</v>
      </c>
      <c r="V114" s="103">
        <f t="shared" si="15"/>
        <v>49.186984</v>
      </c>
      <c r="W114" s="103">
        <f t="shared" si="16"/>
        <v>2.19912</v>
      </c>
      <c r="X114" s="103">
        <f t="shared" si="17"/>
        <v>0.146608</v>
      </c>
      <c r="Y114" s="103">
        <f t="shared" si="18"/>
        <v>47.81522</v>
      </c>
      <c r="Z114" s="237">
        <f t="shared" si="19"/>
        <v>3.717492</v>
      </c>
      <c r="AA114" s="78"/>
      <c r="AB114" s="77"/>
    </row>
    <row r="115" spans="1:28" s="7" customFormat="1" ht="15">
      <c r="A115" s="193" t="s">
        <v>272</v>
      </c>
      <c r="B115" s="164">
        <v>3781650</v>
      </c>
      <c r="C115" s="162">
        <v>99450</v>
      </c>
      <c r="D115" s="170">
        <v>0.03</v>
      </c>
      <c r="E115" s="164">
        <v>65450</v>
      </c>
      <c r="F115" s="112">
        <v>2550</v>
      </c>
      <c r="G115" s="170">
        <v>0.04</v>
      </c>
      <c r="H115" s="164">
        <v>5100</v>
      </c>
      <c r="I115" s="112">
        <v>0</v>
      </c>
      <c r="J115" s="170">
        <v>0</v>
      </c>
      <c r="K115" s="164">
        <v>3852200</v>
      </c>
      <c r="L115" s="112">
        <v>102000</v>
      </c>
      <c r="M115" s="127">
        <v>0.03</v>
      </c>
      <c r="N115" s="112">
        <v>3775700</v>
      </c>
      <c r="O115" s="173">
        <f t="shared" si="10"/>
        <v>0.9801412180052956</v>
      </c>
      <c r="P115" s="108">
        <f>Volume!K115</f>
        <v>247.3</v>
      </c>
      <c r="Q115" s="69">
        <f>Volume!J115</f>
        <v>254.55</v>
      </c>
      <c r="R115" s="237">
        <f t="shared" si="11"/>
        <v>98.057751</v>
      </c>
      <c r="S115" s="103">
        <f t="shared" si="12"/>
        <v>96.1104435</v>
      </c>
      <c r="T115" s="109">
        <f t="shared" si="13"/>
        <v>3750200</v>
      </c>
      <c r="U115" s="103">
        <f t="shared" si="14"/>
        <v>2.7198549410698094</v>
      </c>
      <c r="V115" s="103">
        <f t="shared" si="15"/>
        <v>96.26190075</v>
      </c>
      <c r="W115" s="103">
        <f t="shared" si="16"/>
        <v>1.66602975</v>
      </c>
      <c r="X115" s="103">
        <f t="shared" si="17"/>
        <v>0.1298205</v>
      </c>
      <c r="Y115" s="103">
        <f t="shared" si="18"/>
        <v>92.742446</v>
      </c>
      <c r="Z115" s="237">
        <f t="shared" si="19"/>
        <v>5.315304999999995</v>
      </c>
      <c r="AB115" s="77"/>
    </row>
    <row r="116" spans="1:28" s="58" customFormat="1" ht="15">
      <c r="A116" s="193" t="s">
        <v>210</v>
      </c>
      <c r="B116" s="164">
        <v>2948200</v>
      </c>
      <c r="C116" s="162">
        <v>69400</v>
      </c>
      <c r="D116" s="170">
        <v>0.02</v>
      </c>
      <c r="E116" s="164">
        <v>71200</v>
      </c>
      <c r="F116" s="112">
        <v>2600</v>
      </c>
      <c r="G116" s="170">
        <v>0.04</v>
      </c>
      <c r="H116" s="164">
        <v>15000</v>
      </c>
      <c r="I116" s="112">
        <v>0</v>
      </c>
      <c r="J116" s="170">
        <v>0</v>
      </c>
      <c r="K116" s="164">
        <v>3034400</v>
      </c>
      <c r="L116" s="112">
        <v>72000</v>
      </c>
      <c r="M116" s="127">
        <v>0.02</v>
      </c>
      <c r="N116" s="112">
        <v>2977600</v>
      </c>
      <c r="O116" s="173">
        <f t="shared" si="10"/>
        <v>0.9812813076720274</v>
      </c>
      <c r="P116" s="108">
        <f>Volume!K116</f>
        <v>2399.65</v>
      </c>
      <c r="Q116" s="69">
        <f>Volume!J116</f>
        <v>2415.35</v>
      </c>
      <c r="R116" s="237">
        <f t="shared" si="11"/>
        <v>732.913804</v>
      </c>
      <c r="S116" s="103">
        <f t="shared" si="12"/>
        <v>719.194616</v>
      </c>
      <c r="T116" s="109">
        <f t="shared" si="13"/>
        <v>2962400</v>
      </c>
      <c r="U116" s="103">
        <f t="shared" si="14"/>
        <v>2.4304617877396706</v>
      </c>
      <c r="V116" s="103">
        <f t="shared" si="15"/>
        <v>712.093487</v>
      </c>
      <c r="W116" s="103">
        <f t="shared" si="16"/>
        <v>17.197292</v>
      </c>
      <c r="X116" s="103">
        <f t="shared" si="17"/>
        <v>3.623025</v>
      </c>
      <c r="Y116" s="103">
        <f t="shared" si="18"/>
        <v>710.872316</v>
      </c>
      <c r="Z116" s="237">
        <f t="shared" si="19"/>
        <v>22.041488000000072</v>
      </c>
      <c r="AA116" s="78"/>
      <c r="AB116" s="77"/>
    </row>
    <row r="117" spans="1:28" s="58" customFormat="1" ht="15">
      <c r="A117" s="193" t="s">
        <v>294</v>
      </c>
      <c r="B117" s="164">
        <v>4670400</v>
      </c>
      <c r="C117" s="162">
        <v>-17500</v>
      </c>
      <c r="D117" s="170">
        <v>0</v>
      </c>
      <c r="E117" s="164">
        <v>14700</v>
      </c>
      <c r="F117" s="112">
        <v>0</v>
      </c>
      <c r="G117" s="170">
        <v>0</v>
      </c>
      <c r="H117" s="164">
        <v>0</v>
      </c>
      <c r="I117" s="112">
        <v>0</v>
      </c>
      <c r="J117" s="170">
        <v>0</v>
      </c>
      <c r="K117" s="164">
        <v>4685100</v>
      </c>
      <c r="L117" s="112">
        <v>-17500</v>
      </c>
      <c r="M117" s="127">
        <v>0</v>
      </c>
      <c r="N117" s="112">
        <v>4659550</v>
      </c>
      <c r="O117" s="173">
        <f t="shared" si="10"/>
        <v>0.9945465411624085</v>
      </c>
      <c r="P117" s="108">
        <f>Volume!K117</f>
        <v>710</v>
      </c>
      <c r="Q117" s="69">
        <f>Volume!J117</f>
        <v>714.35</v>
      </c>
      <c r="R117" s="237">
        <f t="shared" si="11"/>
        <v>334.6801185</v>
      </c>
      <c r="S117" s="103">
        <f t="shared" si="12"/>
        <v>332.85495425</v>
      </c>
      <c r="T117" s="109">
        <f t="shared" si="13"/>
        <v>4702600</v>
      </c>
      <c r="U117" s="103">
        <f t="shared" si="14"/>
        <v>-0.37213456385829113</v>
      </c>
      <c r="V117" s="103">
        <f t="shared" si="15"/>
        <v>333.630024</v>
      </c>
      <c r="W117" s="103">
        <f t="shared" si="16"/>
        <v>1.0500945</v>
      </c>
      <c r="X117" s="103">
        <f t="shared" si="17"/>
        <v>0</v>
      </c>
      <c r="Y117" s="103">
        <f t="shared" si="18"/>
        <v>333.8846</v>
      </c>
      <c r="Z117" s="237">
        <f t="shared" si="19"/>
        <v>0.7955185000000142</v>
      </c>
      <c r="AA117" s="78"/>
      <c r="AB117" s="77"/>
    </row>
    <row r="118" spans="1:28" s="7" customFormat="1" ht="15">
      <c r="A118" s="193" t="s">
        <v>7</v>
      </c>
      <c r="B118" s="164">
        <v>2190240</v>
      </c>
      <c r="C118" s="162">
        <v>77376</v>
      </c>
      <c r="D118" s="170">
        <v>0.04</v>
      </c>
      <c r="E118" s="164">
        <v>50232</v>
      </c>
      <c r="F118" s="112">
        <v>-4680</v>
      </c>
      <c r="G118" s="170">
        <v>-0.09</v>
      </c>
      <c r="H118" s="164">
        <v>3120</v>
      </c>
      <c r="I118" s="112">
        <v>0</v>
      </c>
      <c r="J118" s="170">
        <v>0</v>
      </c>
      <c r="K118" s="164">
        <v>2243592</v>
      </c>
      <c r="L118" s="112">
        <v>72696</v>
      </c>
      <c r="M118" s="127">
        <v>0.03</v>
      </c>
      <c r="N118" s="112">
        <v>2216448</v>
      </c>
      <c r="O118" s="173">
        <f t="shared" si="10"/>
        <v>0.9879015435961619</v>
      </c>
      <c r="P118" s="108">
        <f>Volume!K118</f>
        <v>825.55</v>
      </c>
      <c r="Q118" s="69">
        <f>Volume!J118</f>
        <v>824.95</v>
      </c>
      <c r="R118" s="237">
        <f t="shared" si="11"/>
        <v>185.08512204000002</v>
      </c>
      <c r="S118" s="103">
        <f t="shared" si="12"/>
        <v>182.84587776</v>
      </c>
      <c r="T118" s="109">
        <f t="shared" si="13"/>
        <v>2170896</v>
      </c>
      <c r="U118" s="103">
        <f t="shared" si="14"/>
        <v>3.3486634090255816</v>
      </c>
      <c r="V118" s="103">
        <f t="shared" si="15"/>
        <v>180.6838488</v>
      </c>
      <c r="W118" s="103">
        <f t="shared" si="16"/>
        <v>4.143888840000001</v>
      </c>
      <c r="X118" s="103">
        <f t="shared" si="17"/>
        <v>0.2573844</v>
      </c>
      <c r="Y118" s="103">
        <f t="shared" si="18"/>
        <v>179.21831928</v>
      </c>
      <c r="Z118" s="237">
        <f t="shared" si="19"/>
        <v>5.866802760000013</v>
      </c>
      <c r="AB118" s="77"/>
    </row>
    <row r="119" spans="1:28" s="58" customFormat="1" ht="15">
      <c r="A119" s="193" t="s">
        <v>170</v>
      </c>
      <c r="B119" s="164">
        <v>1165200</v>
      </c>
      <c r="C119" s="162">
        <v>2400</v>
      </c>
      <c r="D119" s="170">
        <v>0</v>
      </c>
      <c r="E119" s="164">
        <v>0</v>
      </c>
      <c r="F119" s="112">
        <v>0</v>
      </c>
      <c r="G119" s="170">
        <v>0</v>
      </c>
      <c r="H119" s="164">
        <v>0</v>
      </c>
      <c r="I119" s="112">
        <v>0</v>
      </c>
      <c r="J119" s="170">
        <v>0</v>
      </c>
      <c r="K119" s="164">
        <v>1165200</v>
      </c>
      <c r="L119" s="112">
        <v>2400</v>
      </c>
      <c r="M119" s="127">
        <v>0</v>
      </c>
      <c r="N119" s="112">
        <v>1158600</v>
      </c>
      <c r="O119" s="173">
        <f t="shared" si="10"/>
        <v>0.994335736354274</v>
      </c>
      <c r="P119" s="108">
        <f>Volume!K119</f>
        <v>659.15</v>
      </c>
      <c r="Q119" s="69">
        <f>Volume!J119</f>
        <v>666.95</v>
      </c>
      <c r="R119" s="237">
        <f t="shared" si="11"/>
        <v>77.713014</v>
      </c>
      <c r="S119" s="103">
        <f t="shared" si="12"/>
        <v>77.272827</v>
      </c>
      <c r="T119" s="109">
        <f t="shared" si="13"/>
        <v>1162800</v>
      </c>
      <c r="U119" s="103">
        <f t="shared" si="14"/>
        <v>0.20639834881320948</v>
      </c>
      <c r="V119" s="103">
        <f t="shared" si="15"/>
        <v>77.713014</v>
      </c>
      <c r="W119" s="103">
        <f t="shared" si="16"/>
        <v>0</v>
      </c>
      <c r="X119" s="103">
        <f t="shared" si="17"/>
        <v>0</v>
      </c>
      <c r="Y119" s="103">
        <f t="shared" si="18"/>
        <v>76.645962</v>
      </c>
      <c r="Z119" s="237">
        <f t="shared" si="19"/>
        <v>1.0670520000000039</v>
      </c>
      <c r="AA119" s="78"/>
      <c r="AB119" s="77"/>
    </row>
    <row r="120" spans="1:28" s="58" customFormat="1" ht="15">
      <c r="A120" s="193" t="s">
        <v>223</v>
      </c>
      <c r="B120" s="164">
        <v>2230000</v>
      </c>
      <c r="C120" s="162">
        <v>252800</v>
      </c>
      <c r="D120" s="170">
        <v>0.13</v>
      </c>
      <c r="E120" s="164">
        <v>42000</v>
      </c>
      <c r="F120" s="112">
        <v>-3600</v>
      </c>
      <c r="G120" s="170">
        <v>-0.08</v>
      </c>
      <c r="H120" s="164">
        <v>4000</v>
      </c>
      <c r="I120" s="112">
        <v>0</v>
      </c>
      <c r="J120" s="170">
        <v>0</v>
      </c>
      <c r="K120" s="164">
        <v>2276000</v>
      </c>
      <c r="L120" s="112">
        <v>249200</v>
      </c>
      <c r="M120" s="127">
        <v>0.12</v>
      </c>
      <c r="N120" s="112">
        <v>2246800</v>
      </c>
      <c r="O120" s="173">
        <f t="shared" si="10"/>
        <v>0.9871704745166959</v>
      </c>
      <c r="P120" s="108">
        <f>Volume!K120</f>
        <v>831.3</v>
      </c>
      <c r="Q120" s="69">
        <f>Volume!J120</f>
        <v>827.65</v>
      </c>
      <c r="R120" s="237">
        <f t="shared" si="11"/>
        <v>188.37314</v>
      </c>
      <c r="S120" s="103">
        <f t="shared" si="12"/>
        <v>185.956402</v>
      </c>
      <c r="T120" s="109">
        <f t="shared" si="13"/>
        <v>2026800</v>
      </c>
      <c r="U120" s="103">
        <f t="shared" si="14"/>
        <v>12.29524373396487</v>
      </c>
      <c r="V120" s="103">
        <f t="shared" si="15"/>
        <v>184.56595</v>
      </c>
      <c r="W120" s="103">
        <f t="shared" si="16"/>
        <v>3.47613</v>
      </c>
      <c r="X120" s="103">
        <f t="shared" si="17"/>
        <v>0.33106</v>
      </c>
      <c r="Y120" s="103">
        <f t="shared" si="18"/>
        <v>168.487884</v>
      </c>
      <c r="Z120" s="237">
        <f t="shared" si="19"/>
        <v>19.885256</v>
      </c>
      <c r="AA120" s="78"/>
      <c r="AB120" s="77"/>
    </row>
    <row r="121" spans="1:28" s="58" customFormat="1" ht="15">
      <c r="A121" s="193" t="s">
        <v>207</v>
      </c>
      <c r="B121" s="164">
        <v>1518750</v>
      </c>
      <c r="C121" s="162">
        <v>-113750</v>
      </c>
      <c r="D121" s="170">
        <v>-0.07</v>
      </c>
      <c r="E121" s="164">
        <v>82500</v>
      </c>
      <c r="F121" s="112">
        <v>13750</v>
      </c>
      <c r="G121" s="170">
        <v>0.2</v>
      </c>
      <c r="H121" s="164">
        <v>3750</v>
      </c>
      <c r="I121" s="112">
        <v>0</v>
      </c>
      <c r="J121" s="170">
        <v>0</v>
      </c>
      <c r="K121" s="164">
        <v>1605000</v>
      </c>
      <c r="L121" s="112">
        <v>-100000</v>
      </c>
      <c r="M121" s="127">
        <v>-0.06</v>
      </c>
      <c r="N121" s="112">
        <v>1598750</v>
      </c>
      <c r="O121" s="173">
        <f t="shared" si="10"/>
        <v>0.9961059190031153</v>
      </c>
      <c r="P121" s="108">
        <f>Volume!K121</f>
        <v>255.15</v>
      </c>
      <c r="Q121" s="69">
        <f>Volume!J121</f>
        <v>260.05</v>
      </c>
      <c r="R121" s="237">
        <f t="shared" si="11"/>
        <v>41.738025</v>
      </c>
      <c r="S121" s="103">
        <f t="shared" si="12"/>
        <v>41.57549375</v>
      </c>
      <c r="T121" s="109">
        <f t="shared" si="13"/>
        <v>1705000</v>
      </c>
      <c r="U121" s="103">
        <f t="shared" si="14"/>
        <v>-5.865102639296188</v>
      </c>
      <c r="V121" s="103">
        <f t="shared" si="15"/>
        <v>39.49509375</v>
      </c>
      <c r="W121" s="103">
        <f t="shared" si="16"/>
        <v>2.1454125</v>
      </c>
      <c r="X121" s="103">
        <f t="shared" si="17"/>
        <v>0.09751875</v>
      </c>
      <c r="Y121" s="103">
        <f t="shared" si="18"/>
        <v>43.503075</v>
      </c>
      <c r="Z121" s="237">
        <f t="shared" si="19"/>
        <v>-1.7650500000000022</v>
      </c>
      <c r="AA121" s="78"/>
      <c r="AB121" s="77"/>
    </row>
    <row r="122" spans="1:28" s="58" customFormat="1" ht="15">
      <c r="A122" s="193" t="s">
        <v>295</v>
      </c>
      <c r="B122" s="164">
        <v>1191500</v>
      </c>
      <c r="C122" s="162">
        <v>-4750</v>
      </c>
      <c r="D122" s="170">
        <v>0</v>
      </c>
      <c r="E122" s="164">
        <v>3500</v>
      </c>
      <c r="F122" s="112">
        <v>0</v>
      </c>
      <c r="G122" s="170">
        <v>0</v>
      </c>
      <c r="H122" s="164">
        <v>0</v>
      </c>
      <c r="I122" s="112">
        <v>0</v>
      </c>
      <c r="J122" s="170">
        <v>0</v>
      </c>
      <c r="K122" s="164">
        <v>1195000</v>
      </c>
      <c r="L122" s="112">
        <v>-4750</v>
      </c>
      <c r="M122" s="127">
        <v>0</v>
      </c>
      <c r="N122" s="112">
        <v>1179250</v>
      </c>
      <c r="O122" s="173">
        <f t="shared" si="10"/>
        <v>0.9868200836820084</v>
      </c>
      <c r="P122" s="108">
        <f>Volume!K122</f>
        <v>1226.05</v>
      </c>
      <c r="Q122" s="69">
        <f>Volume!J122</f>
        <v>1219.45</v>
      </c>
      <c r="R122" s="237">
        <f t="shared" si="11"/>
        <v>145.724275</v>
      </c>
      <c r="S122" s="103">
        <f t="shared" si="12"/>
        <v>143.80364125</v>
      </c>
      <c r="T122" s="109">
        <f t="shared" si="13"/>
        <v>1199750</v>
      </c>
      <c r="U122" s="103">
        <f t="shared" si="14"/>
        <v>-0.39591581579495727</v>
      </c>
      <c r="V122" s="103">
        <f t="shared" si="15"/>
        <v>145.2974675</v>
      </c>
      <c r="W122" s="103">
        <f t="shared" si="16"/>
        <v>0.4268075</v>
      </c>
      <c r="X122" s="103">
        <f t="shared" si="17"/>
        <v>0</v>
      </c>
      <c r="Y122" s="103">
        <f t="shared" si="18"/>
        <v>147.09534875</v>
      </c>
      <c r="Z122" s="237">
        <f t="shared" si="19"/>
        <v>-1.3710737499999937</v>
      </c>
      <c r="AA122" s="78"/>
      <c r="AB122" s="77"/>
    </row>
    <row r="123" spans="1:28" s="58" customFormat="1" ht="15">
      <c r="A123" s="193" t="s">
        <v>417</v>
      </c>
      <c r="B123" s="164">
        <v>3287350</v>
      </c>
      <c r="C123" s="162">
        <v>226600</v>
      </c>
      <c r="D123" s="170">
        <v>0.07</v>
      </c>
      <c r="E123" s="164">
        <v>8250</v>
      </c>
      <c r="F123" s="112">
        <v>550</v>
      </c>
      <c r="G123" s="170">
        <v>0.07</v>
      </c>
      <c r="H123" s="164">
        <v>0</v>
      </c>
      <c r="I123" s="112">
        <v>0</v>
      </c>
      <c r="J123" s="170">
        <v>0</v>
      </c>
      <c r="K123" s="164">
        <v>3295600</v>
      </c>
      <c r="L123" s="112">
        <v>227150</v>
      </c>
      <c r="M123" s="127">
        <v>0.07</v>
      </c>
      <c r="N123" s="112">
        <v>3257650</v>
      </c>
      <c r="O123" s="173">
        <f t="shared" si="10"/>
        <v>0.9884846461949266</v>
      </c>
      <c r="P123" s="108">
        <f>Volume!K123</f>
        <v>501.9</v>
      </c>
      <c r="Q123" s="69">
        <f>Volume!J123</f>
        <v>492.8</v>
      </c>
      <c r="R123" s="237">
        <f t="shared" si="11"/>
        <v>162.407168</v>
      </c>
      <c r="S123" s="103">
        <f t="shared" si="12"/>
        <v>160.536992</v>
      </c>
      <c r="T123" s="109">
        <f t="shared" si="13"/>
        <v>3068450</v>
      </c>
      <c r="U123" s="103">
        <f t="shared" si="14"/>
        <v>7.402760351317441</v>
      </c>
      <c r="V123" s="103">
        <f t="shared" si="15"/>
        <v>162.000608</v>
      </c>
      <c r="W123" s="103">
        <f t="shared" si="16"/>
        <v>0.40656</v>
      </c>
      <c r="X123" s="103">
        <f t="shared" si="17"/>
        <v>0</v>
      </c>
      <c r="Y123" s="103">
        <f t="shared" si="18"/>
        <v>154.0055055</v>
      </c>
      <c r="Z123" s="237">
        <f t="shared" si="19"/>
        <v>8.401662500000015</v>
      </c>
      <c r="AA123" s="78"/>
      <c r="AB123" s="77"/>
    </row>
    <row r="124" spans="1:28" s="58" customFormat="1" ht="15">
      <c r="A124" s="193" t="s">
        <v>277</v>
      </c>
      <c r="B124" s="164">
        <v>6503200</v>
      </c>
      <c r="C124" s="162">
        <v>664000</v>
      </c>
      <c r="D124" s="170">
        <v>0.11</v>
      </c>
      <c r="E124" s="164">
        <v>58400</v>
      </c>
      <c r="F124" s="112">
        <v>15200</v>
      </c>
      <c r="G124" s="170">
        <v>0.35</v>
      </c>
      <c r="H124" s="164">
        <v>0</v>
      </c>
      <c r="I124" s="112">
        <v>0</v>
      </c>
      <c r="J124" s="170">
        <v>0</v>
      </c>
      <c r="K124" s="164">
        <v>6561600</v>
      </c>
      <c r="L124" s="112">
        <v>679200</v>
      </c>
      <c r="M124" s="127">
        <v>0.12</v>
      </c>
      <c r="N124" s="112">
        <v>6369600</v>
      </c>
      <c r="O124" s="173">
        <f t="shared" si="10"/>
        <v>0.9707388441843453</v>
      </c>
      <c r="P124" s="108">
        <f>Volume!K124</f>
        <v>299.85</v>
      </c>
      <c r="Q124" s="69">
        <f>Volume!J124</f>
        <v>282.65</v>
      </c>
      <c r="R124" s="237">
        <f t="shared" si="11"/>
        <v>185.46362399999998</v>
      </c>
      <c r="S124" s="103">
        <f t="shared" si="12"/>
        <v>180.03674399999997</v>
      </c>
      <c r="T124" s="109">
        <f t="shared" si="13"/>
        <v>5882400</v>
      </c>
      <c r="U124" s="103">
        <f t="shared" si="14"/>
        <v>11.546307629538964</v>
      </c>
      <c r="V124" s="103">
        <f t="shared" si="15"/>
        <v>183.81294799999998</v>
      </c>
      <c r="W124" s="103">
        <f t="shared" si="16"/>
        <v>1.6506759999999998</v>
      </c>
      <c r="X124" s="103">
        <f t="shared" si="17"/>
        <v>0</v>
      </c>
      <c r="Y124" s="103">
        <f t="shared" si="18"/>
        <v>176.383764</v>
      </c>
      <c r="Z124" s="237">
        <f t="shared" si="19"/>
        <v>9.079859999999968</v>
      </c>
      <c r="AA124" s="78"/>
      <c r="AB124" s="77"/>
    </row>
    <row r="125" spans="1:28" s="58" customFormat="1" ht="15">
      <c r="A125" s="193" t="s">
        <v>146</v>
      </c>
      <c r="B125" s="164">
        <v>11543300</v>
      </c>
      <c r="C125" s="162">
        <v>-293700</v>
      </c>
      <c r="D125" s="170">
        <v>-0.02</v>
      </c>
      <c r="E125" s="164">
        <v>1317200</v>
      </c>
      <c r="F125" s="112">
        <v>0</v>
      </c>
      <c r="G125" s="170">
        <v>0</v>
      </c>
      <c r="H125" s="164">
        <v>80100</v>
      </c>
      <c r="I125" s="112">
        <v>0</v>
      </c>
      <c r="J125" s="170">
        <v>0</v>
      </c>
      <c r="K125" s="164">
        <v>12940600</v>
      </c>
      <c r="L125" s="112">
        <v>-293700</v>
      </c>
      <c r="M125" s="127">
        <v>-0.02</v>
      </c>
      <c r="N125" s="112">
        <v>11116100</v>
      </c>
      <c r="O125" s="173">
        <f t="shared" si="10"/>
        <v>0.859009628610729</v>
      </c>
      <c r="P125" s="108">
        <f>Volume!K125</f>
        <v>41.85</v>
      </c>
      <c r="Q125" s="69">
        <f>Volume!J125</f>
        <v>42.35</v>
      </c>
      <c r="R125" s="237">
        <f t="shared" si="11"/>
        <v>54.803441</v>
      </c>
      <c r="S125" s="103">
        <f t="shared" si="12"/>
        <v>47.0766835</v>
      </c>
      <c r="T125" s="109">
        <f t="shared" si="13"/>
        <v>13234300</v>
      </c>
      <c r="U125" s="103">
        <f t="shared" si="14"/>
        <v>-2.219233355749832</v>
      </c>
      <c r="V125" s="103">
        <f t="shared" si="15"/>
        <v>48.8858755</v>
      </c>
      <c r="W125" s="103">
        <f t="shared" si="16"/>
        <v>5.578342</v>
      </c>
      <c r="X125" s="103">
        <f t="shared" si="17"/>
        <v>0.3392235</v>
      </c>
      <c r="Y125" s="103">
        <f t="shared" si="18"/>
        <v>55.3855455</v>
      </c>
      <c r="Z125" s="237">
        <f t="shared" si="19"/>
        <v>-0.5821044999999998</v>
      </c>
      <c r="AA125" s="78"/>
      <c r="AB125" s="77"/>
    </row>
    <row r="126" spans="1:28" s="7" customFormat="1" ht="15">
      <c r="A126" s="193" t="s">
        <v>8</v>
      </c>
      <c r="B126" s="164">
        <v>21600000</v>
      </c>
      <c r="C126" s="162">
        <v>1833600</v>
      </c>
      <c r="D126" s="170">
        <v>0.09</v>
      </c>
      <c r="E126" s="164">
        <v>1958400</v>
      </c>
      <c r="F126" s="112">
        <v>196800</v>
      </c>
      <c r="G126" s="170">
        <v>0.11</v>
      </c>
      <c r="H126" s="164">
        <v>328000</v>
      </c>
      <c r="I126" s="112">
        <v>44800</v>
      </c>
      <c r="J126" s="170">
        <v>0.16</v>
      </c>
      <c r="K126" s="164">
        <v>23886400</v>
      </c>
      <c r="L126" s="112">
        <v>2075200</v>
      </c>
      <c r="M126" s="127">
        <v>0.1</v>
      </c>
      <c r="N126" s="112">
        <v>23633600</v>
      </c>
      <c r="O126" s="173">
        <f t="shared" si="10"/>
        <v>0.9894165717730592</v>
      </c>
      <c r="P126" s="108">
        <f>Volume!K126</f>
        <v>162.8</v>
      </c>
      <c r="Q126" s="69">
        <f>Volume!J126</f>
        <v>168</v>
      </c>
      <c r="R126" s="237">
        <f t="shared" si="11"/>
        <v>401.29152</v>
      </c>
      <c r="S126" s="103">
        <f t="shared" si="12"/>
        <v>397.04448</v>
      </c>
      <c r="T126" s="109">
        <f t="shared" si="13"/>
        <v>21811200</v>
      </c>
      <c r="U126" s="103">
        <f t="shared" si="14"/>
        <v>9.5143779342723</v>
      </c>
      <c r="V126" s="103">
        <f t="shared" si="15"/>
        <v>362.88</v>
      </c>
      <c r="W126" s="103">
        <f t="shared" si="16"/>
        <v>32.90112</v>
      </c>
      <c r="X126" s="103">
        <f t="shared" si="17"/>
        <v>5.5104</v>
      </c>
      <c r="Y126" s="103">
        <f t="shared" si="18"/>
        <v>355.0863360000001</v>
      </c>
      <c r="Z126" s="237">
        <f t="shared" si="19"/>
        <v>46.20518399999992</v>
      </c>
      <c r="AB126" s="77"/>
    </row>
    <row r="127" spans="1:28" s="58" customFormat="1" ht="15">
      <c r="A127" s="193" t="s">
        <v>296</v>
      </c>
      <c r="B127" s="164">
        <v>3677000</v>
      </c>
      <c r="C127" s="162">
        <v>130000</v>
      </c>
      <c r="D127" s="170">
        <v>0.04</v>
      </c>
      <c r="E127" s="164">
        <v>99000</v>
      </c>
      <c r="F127" s="112">
        <v>2000</v>
      </c>
      <c r="G127" s="170">
        <v>0.02</v>
      </c>
      <c r="H127" s="164">
        <v>7000</v>
      </c>
      <c r="I127" s="112">
        <v>1000</v>
      </c>
      <c r="J127" s="170">
        <v>0.17</v>
      </c>
      <c r="K127" s="164">
        <v>3783000</v>
      </c>
      <c r="L127" s="112">
        <v>133000</v>
      </c>
      <c r="M127" s="127">
        <v>0.04</v>
      </c>
      <c r="N127" s="112">
        <v>3740000</v>
      </c>
      <c r="O127" s="173">
        <f t="shared" si="10"/>
        <v>0.9886333597673804</v>
      </c>
      <c r="P127" s="108">
        <f>Volume!K127</f>
        <v>201.75</v>
      </c>
      <c r="Q127" s="69">
        <f>Volume!J127</f>
        <v>198.25</v>
      </c>
      <c r="R127" s="237">
        <f t="shared" si="11"/>
        <v>74.997975</v>
      </c>
      <c r="S127" s="103">
        <f t="shared" si="12"/>
        <v>74.1455</v>
      </c>
      <c r="T127" s="109">
        <f t="shared" si="13"/>
        <v>3650000</v>
      </c>
      <c r="U127" s="103">
        <f t="shared" si="14"/>
        <v>3.643835616438356</v>
      </c>
      <c r="V127" s="103">
        <f t="shared" si="15"/>
        <v>72.896525</v>
      </c>
      <c r="W127" s="103">
        <f t="shared" si="16"/>
        <v>1.962675</v>
      </c>
      <c r="X127" s="103">
        <f t="shared" si="17"/>
        <v>0.138775</v>
      </c>
      <c r="Y127" s="103">
        <f t="shared" si="18"/>
        <v>73.63875</v>
      </c>
      <c r="Z127" s="237">
        <f t="shared" si="19"/>
        <v>1.359224999999995</v>
      </c>
      <c r="AA127" s="78"/>
      <c r="AB127" s="77"/>
    </row>
    <row r="128" spans="1:28" s="58" customFormat="1" ht="15">
      <c r="A128" s="193" t="s">
        <v>179</v>
      </c>
      <c r="B128" s="164">
        <v>40138000</v>
      </c>
      <c r="C128" s="162">
        <v>-4116000</v>
      </c>
      <c r="D128" s="170">
        <v>-0.09</v>
      </c>
      <c r="E128" s="164">
        <v>8092000</v>
      </c>
      <c r="F128" s="112">
        <v>-266000</v>
      </c>
      <c r="G128" s="170">
        <v>-0.03</v>
      </c>
      <c r="H128" s="164">
        <v>1232000</v>
      </c>
      <c r="I128" s="112">
        <v>-154000</v>
      </c>
      <c r="J128" s="170">
        <v>-0.11</v>
      </c>
      <c r="K128" s="164">
        <v>49462000</v>
      </c>
      <c r="L128" s="112">
        <v>-4536000</v>
      </c>
      <c r="M128" s="127">
        <v>-0.08</v>
      </c>
      <c r="N128" s="112">
        <v>48608000</v>
      </c>
      <c r="O128" s="173">
        <f t="shared" si="10"/>
        <v>0.9827342202094537</v>
      </c>
      <c r="P128" s="108">
        <f>Volume!K128</f>
        <v>23.45</v>
      </c>
      <c r="Q128" s="69">
        <f>Volume!J128</f>
        <v>24.75</v>
      </c>
      <c r="R128" s="237">
        <f t="shared" si="11"/>
        <v>122.41845</v>
      </c>
      <c r="S128" s="103">
        <f t="shared" si="12"/>
        <v>120.3048</v>
      </c>
      <c r="T128" s="109">
        <f t="shared" si="13"/>
        <v>53998000</v>
      </c>
      <c r="U128" s="103">
        <f t="shared" si="14"/>
        <v>-8.400311122634172</v>
      </c>
      <c r="V128" s="103">
        <f t="shared" si="15"/>
        <v>99.34155</v>
      </c>
      <c r="W128" s="103">
        <f t="shared" si="16"/>
        <v>20.0277</v>
      </c>
      <c r="X128" s="103">
        <f t="shared" si="17"/>
        <v>3.0492</v>
      </c>
      <c r="Y128" s="103">
        <f t="shared" si="18"/>
        <v>126.62531</v>
      </c>
      <c r="Z128" s="237">
        <f t="shared" si="19"/>
        <v>-4.206859999999992</v>
      </c>
      <c r="AA128" s="78"/>
      <c r="AB128" s="77"/>
    </row>
    <row r="129" spans="1:28" s="58" customFormat="1" ht="15">
      <c r="A129" s="193" t="s">
        <v>202</v>
      </c>
      <c r="B129" s="164">
        <v>4665550</v>
      </c>
      <c r="C129" s="162">
        <v>363400</v>
      </c>
      <c r="D129" s="170">
        <v>0.08</v>
      </c>
      <c r="E129" s="164">
        <v>55200</v>
      </c>
      <c r="F129" s="112">
        <v>-2300</v>
      </c>
      <c r="G129" s="170">
        <v>-0.04</v>
      </c>
      <c r="H129" s="164">
        <v>37950</v>
      </c>
      <c r="I129" s="112">
        <v>-2300</v>
      </c>
      <c r="J129" s="170">
        <v>-0.06</v>
      </c>
      <c r="K129" s="164">
        <v>4758700</v>
      </c>
      <c r="L129" s="112">
        <v>358800</v>
      </c>
      <c r="M129" s="127">
        <v>0.08</v>
      </c>
      <c r="N129" s="112">
        <v>4030750</v>
      </c>
      <c r="O129" s="173">
        <f t="shared" si="10"/>
        <v>0.847027549540841</v>
      </c>
      <c r="P129" s="108">
        <f>Volume!K129</f>
        <v>288.4</v>
      </c>
      <c r="Q129" s="69">
        <f>Volume!J129</f>
        <v>299.35</v>
      </c>
      <c r="R129" s="237">
        <f t="shared" si="11"/>
        <v>142.4516845</v>
      </c>
      <c r="S129" s="103">
        <f t="shared" si="12"/>
        <v>120.66050125</v>
      </c>
      <c r="T129" s="109">
        <f t="shared" si="13"/>
        <v>4399900</v>
      </c>
      <c r="U129" s="103">
        <f t="shared" si="14"/>
        <v>8.154730789336122</v>
      </c>
      <c r="V129" s="103">
        <f t="shared" si="15"/>
        <v>139.66323925</v>
      </c>
      <c r="W129" s="103">
        <f t="shared" si="16"/>
        <v>1.6524120000000002</v>
      </c>
      <c r="X129" s="103">
        <f t="shared" si="17"/>
        <v>1.13603325</v>
      </c>
      <c r="Y129" s="103">
        <f t="shared" si="18"/>
        <v>126.893116</v>
      </c>
      <c r="Z129" s="237">
        <f t="shared" si="19"/>
        <v>15.558568499999993</v>
      </c>
      <c r="AA129" s="78"/>
      <c r="AB129" s="77"/>
    </row>
    <row r="130" spans="1:28" s="58" customFormat="1" ht="15">
      <c r="A130" s="193" t="s">
        <v>171</v>
      </c>
      <c r="B130" s="164">
        <v>4687100</v>
      </c>
      <c r="C130" s="162">
        <v>-12100</v>
      </c>
      <c r="D130" s="170">
        <v>0</v>
      </c>
      <c r="E130" s="164">
        <v>11000</v>
      </c>
      <c r="F130" s="112">
        <v>1100</v>
      </c>
      <c r="G130" s="170">
        <v>0.11</v>
      </c>
      <c r="H130" s="164">
        <v>4400</v>
      </c>
      <c r="I130" s="112">
        <v>0</v>
      </c>
      <c r="J130" s="170">
        <v>0</v>
      </c>
      <c r="K130" s="164">
        <v>4702500</v>
      </c>
      <c r="L130" s="112">
        <v>-11000</v>
      </c>
      <c r="M130" s="127">
        <v>0</v>
      </c>
      <c r="N130" s="112">
        <v>4628800</v>
      </c>
      <c r="O130" s="173">
        <f t="shared" si="10"/>
        <v>0.9843274853801169</v>
      </c>
      <c r="P130" s="108">
        <f>Volume!K130</f>
        <v>443.35</v>
      </c>
      <c r="Q130" s="69">
        <f>Volume!J130</f>
        <v>440.35</v>
      </c>
      <c r="R130" s="237">
        <f t="shared" si="11"/>
        <v>207.0745875</v>
      </c>
      <c r="S130" s="103">
        <f t="shared" si="12"/>
        <v>203.829208</v>
      </c>
      <c r="T130" s="109">
        <f t="shared" si="13"/>
        <v>4713500</v>
      </c>
      <c r="U130" s="103">
        <f t="shared" si="14"/>
        <v>-0.2333722287047841</v>
      </c>
      <c r="V130" s="103">
        <f t="shared" si="15"/>
        <v>206.3964485</v>
      </c>
      <c r="W130" s="103">
        <f t="shared" si="16"/>
        <v>0.484385</v>
      </c>
      <c r="X130" s="103">
        <f t="shared" si="17"/>
        <v>0.193754</v>
      </c>
      <c r="Y130" s="103">
        <f t="shared" si="18"/>
        <v>208.9730225</v>
      </c>
      <c r="Z130" s="237">
        <f t="shared" si="19"/>
        <v>-1.8984350000000063</v>
      </c>
      <c r="AA130" s="78"/>
      <c r="AB130" s="77"/>
    </row>
    <row r="131" spans="1:28" s="58" customFormat="1" ht="15">
      <c r="A131" s="193" t="s">
        <v>147</v>
      </c>
      <c r="B131" s="164">
        <v>6318900</v>
      </c>
      <c r="C131" s="162">
        <v>82600</v>
      </c>
      <c r="D131" s="170">
        <v>0.01</v>
      </c>
      <c r="E131" s="164">
        <v>241900</v>
      </c>
      <c r="F131" s="112">
        <v>5900</v>
      </c>
      <c r="G131" s="170">
        <v>0.03</v>
      </c>
      <c r="H131" s="164">
        <v>5900</v>
      </c>
      <c r="I131" s="112">
        <v>0</v>
      </c>
      <c r="J131" s="170">
        <v>0</v>
      </c>
      <c r="K131" s="164">
        <v>6566700</v>
      </c>
      <c r="L131" s="112">
        <v>88500</v>
      </c>
      <c r="M131" s="127">
        <v>0.01</v>
      </c>
      <c r="N131" s="112">
        <v>6183200</v>
      </c>
      <c r="O131" s="173">
        <f t="shared" si="10"/>
        <v>0.9415992812219227</v>
      </c>
      <c r="P131" s="108">
        <f>Volume!K131</f>
        <v>66.1</v>
      </c>
      <c r="Q131" s="69">
        <f>Volume!J131</f>
        <v>67.45</v>
      </c>
      <c r="R131" s="237">
        <f t="shared" si="11"/>
        <v>44.2923915</v>
      </c>
      <c r="S131" s="103">
        <f t="shared" si="12"/>
        <v>41.705684</v>
      </c>
      <c r="T131" s="109">
        <f t="shared" si="13"/>
        <v>6478200</v>
      </c>
      <c r="U131" s="103">
        <f t="shared" si="14"/>
        <v>1.366120218579235</v>
      </c>
      <c r="V131" s="103">
        <f t="shared" si="15"/>
        <v>42.6209805</v>
      </c>
      <c r="W131" s="103">
        <f t="shared" si="16"/>
        <v>1.6316155</v>
      </c>
      <c r="X131" s="103">
        <f t="shared" si="17"/>
        <v>0.0397955</v>
      </c>
      <c r="Y131" s="103">
        <f t="shared" si="18"/>
        <v>42.820902</v>
      </c>
      <c r="Z131" s="237">
        <f t="shared" si="19"/>
        <v>1.4714895000000041</v>
      </c>
      <c r="AA131" s="78"/>
      <c r="AB131" s="77"/>
    </row>
    <row r="132" spans="1:28" s="7" customFormat="1" ht="15">
      <c r="A132" s="193" t="s">
        <v>148</v>
      </c>
      <c r="B132" s="164">
        <v>1302070</v>
      </c>
      <c r="C132" s="162">
        <v>91960</v>
      </c>
      <c r="D132" s="170">
        <v>0.08</v>
      </c>
      <c r="E132" s="164">
        <v>6270</v>
      </c>
      <c r="F132" s="112">
        <v>0</v>
      </c>
      <c r="G132" s="170">
        <v>0</v>
      </c>
      <c r="H132" s="164">
        <v>2090</v>
      </c>
      <c r="I132" s="112">
        <v>0</v>
      </c>
      <c r="J132" s="170">
        <v>0</v>
      </c>
      <c r="K132" s="164">
        <v>1310430</v>
      </c>
      <c r="L132" s="112">
        <v>91960</v>
      </c>
      <c r="M132" s="127">
        <v>0.08</v>
      </c>
      <c r="N132" s="112">
        <v>1304160</v>
      </c>
      <c r="O132" s="173">
        <f t="shared" si="10"/>
        <v>0.9952153110047847</v>
      </c>
      <c r="P132" s="108">
        <f>Volume!K132</f>
        <v>285</v>
      </c>
      <c r="Q132" s="69">
        <f>Volume!J132</f>
        <v>284.5</v>
      </c>
      <c r="R132" s="237">
        <f t="shared" si="11"/>
        <v>37.2817335</v>
      </c>
      <c r="S132" s="103">
        <f t="shared" si="12"/>
        <v>37.103352</v>
      </c>
      <c r="T132" s="109">
        <f t="shared" si="13"/>
        <v>1218470</v>
      </c>
      <c r="U132" s="103">
        <f t="shared" si="14"/>
        <v>7.547169811320755</v>
      </c>
      <c r="V132" s="103">
        <f t="shared" si="15"/>
        <v>37.0438915</v>
      </c>
      <c r="W132" s="103">
        <f t="shared" si="16"/>
        <v>0.1783815</v>
      </c>
      <c r="X132" s="103">
        <f t="shared" si="17"/>
        <v>0.0594605</v>
      </c>
      <c r="Y132" s="103">
        <f t="shared" si="18"/>
        <v>34.726395</v>
      </c>
      <c r="Z132" s="237">
        <f t="shared" si="19"/>
        <v>2.555338500000005</v>
      </c>
      <c r="AB132" s="77"/>
    </row>
    <row r="133" spans="1:28" s="7" customFormat="1" ht="15">
      <c r="A133" s="193" t="s">
        <v>122</v>
      </c>
      <c r="B133" s="164">
        <v>11370125</v>
      </c>
      <c r="C133" s="162">
        <v>1678625</v>
      </c>
      <c r="D133" s="170">
        <v>0.17</v>
      </c>
      <c r="E133" s="164">
        <v>2372500</v>
      </c>
      <c r="F133" s="112">
        <v>234000</v>
      </c>
      <c r="G133" s="170">
        <v>0.11</v>
      </c>
      <c r="H133" s="164">
        <v>290875</v>
      </c>
      <c r="I133" s="112">
        <v>43875</v>
      </c>
      <c r="J133" s="170">
        <v>0.18</v>
      </c>
      <c r="K133" s="164">
        <v>14033500</v>
      </c>
      <c r="L133" s="112">
        <v>1956500</v>
      </c>
      <c r="M133" s="127">
        <v>0.16</v>
      </c>
      <c r="N133" s="112">
        <v>13559000</v>
      </c>
      <c r="O133" s="173">
        <f t="shared" si="10"/>
        <v>0.9661880500231589</v>
      </c>
      <c r="P133" s="108">
        <f>Volume!K133</f>
        <v>157.1</v>
      </c>
      <c r="Q133" s="69">
        <f>Volume!J133</f>
        <v>154.95</v>
      </c>
      <c r="R133" s="237">
        <f t="shared" si="11"/>
        <v>217.4490825</v>
      </c>
      <c r="S133" s="103">
        <f t="shared" si="12"/>
        <v>210.096705</v>
      </c>
      <c r="T133" s="109">
        <f t="shared" si="13"/>
        <v>12077000</v>
      </c>
      <c r="U133" s="103">
        <f t="shared" si="14"/>
        <v>16.200215285252963</v>
      </c>
      <c r="V133" s="103">
        <f t="shared" si="15"/>
        <v>176.18008687499997</v>
      </c>
      <c r="W133" s="103">
        <f t="shared" si="16"/>
        <v>36.7618875</v>
      </c>
      <c r="X133" s="103">
        <f t="shared" si="17"/>
        <v>4.507108125</v>
      </c>
      <c r="Y133" s="103">
        <f t="shared" si="18"/>
        <v>189.72967</v>
      </c>
      <c r="Z133" s="237">
        <f t="shared" si="19"/>
        <v>27.719412500000004</v>
      </c>
      <c r="AB133" s="77"/>
    </row>
    <row r="134" spans="1:28" s="7" customFormat="1" ht="15">
      <c r="A134" s="201" t="s">
        <v>36</v>
      </c>
      <c r="B134" s="164">
        <v>11296575</v>
      </c>
      <c r="C134" s="162">
        <v>799425</v>
      </c>
      <c r="D134" s="170">
        <v>0.08</v>
      </c>
      <c r="E134" s="164">
        <v>233550</v>
      </c>
      <c r="F134" s="112">
        <v>13275</v>
      </c>
      <c r="G134" s="170">
        <v>0.06</v>
      </c>
      <c r="H134" s="164">
        <v>49050</v>
      </c>
      <c r="I134" s="112">
        <v>2925</v>
      </c>
      <c r="J134" s="170">
        <v>0.06</v>
      </c>
      <c r="K134" s="164">
        <v>11579175</v>
      </c>
      <c r="L134" s="112">
        <v>815625</v>
      </c>
      <c r="M134" s="127">
        <v>0.08</v>
      </c>
      <c r="N134" s="112">
        <v>11156850</v>
      </c>
      <c r="O134" s="173">
        <f t="shared" si="10"/>
        <v>0.9635271942949304</v>
      </c>
      <c r="P134" s="108">
        <f>Volume!K134</f>
        <v>901.05</v>
      </c>
      <c r="Q134" s="69">
        <f>Volume!J134</f>
        <v>914.85</v>
      </c>
      <c r="R134" s="237">
        <f t="shared" si="11"/>
        <v>1059.320824875</v>
      </c>
      <c r="S134" s="103">
        <f t="shared" si="12"/>
        <v>1020.68442225</v>
      </c>
      <c r="T134" s="109">
        <f t="shared" si="13"/>
        <v>10763550</v>
      </c>
      <c r="U134" s="103">
        <f t="shared" si="14"/>
        <v>7.577657928843179</v>
      </c>
      <c r="V134" s="103">
        <f t="shared" si="15"/>
        <v>1033.467163875</v>
      </c>
      <c r="W134" s="103">
        <f t="shared" si="16"/>
        <v>21.36632175</v>
      </c>
      <c r="X134" s="103">
        <f t="shared" si="17"/>
        <v>4.48733925</v>
      </c>
      <c r="Y134" s="103">
        <f t="shared" si="18"/>
        <v>969.84967275</v>
      </c>
      <c r="Z134" s="237">
        <f t="shared" si="19"/>
        <v>89.471152125</v>
      </c>
      <c r="AB134" s="77"/>
    </row>
    <row r="135" spans="1:28" s="7" customFormat="1" ht="15">
      <c r="A135" s="193" t="s">
        <v>172</v>
      </c>
      <c r="B135" s="164">
        <v>7801500</v>
      </c>
      <c r="C135" s="162">
        <v>135450</v>
      </c>
      <c r="D135" s="170">
        <v>0.02</v>
      </c>
      <c r="E135" s="164">
        <v>52500</v>
      </c>
      <c r="F135" s="112">
        <v>2100</v>
      </c>
      <c r="G135" s="170">
        <v>0.04</v>
      </c>
      <c r="H135" s="164">
        <v>0</v>
      </c>
      <c r="I135" s="112">
        <v>0</v>
      </c>
      <c r="J135" s="170">
        <v>0</v>
      </c>
      <c r="K135" s="164">
        <v>7854000</v>
      </c>
      <c r="L135" s="112">
        <v>137550</v>
      </c>
      <c r="M135" s="127">
        <v>0.02</v>
      </c>
      <c r="N135" s="112">
        <v>7638750</v>
      </c>
      <c r="O135" s="173">
        <f t="shared" si="10"/>
        <v>0.9725935828877005</v>
      </c>
      <c r="P135" s="108">
        <f>Volume!K135</f>
        <v>241.3</v>
      </c>
      <c r="Q135" s="69">
        <f>Volume!J135</f>
        <v>241.15</v>
      </c>
      <c r="R135" s="237">
        <f t="shared" si="11"/>
        <v>189.39921</v>
      </c>
      <c r="S135" s="103">
        <f t="shared" si="12"/>
        <v>184.20845625</v>
      </c>
      <c r="T135" s="109">
        <f t="shared" si="13"/>
        <v>7716450</v>
      </c>
      <c r="U135" s="103">
        <f t="shared" si="14"/>
        <v>1.7825554497210505</v>
      </c>
      <c r="V135" s="103">
        <f t="shared" si="15"/>
        <v>188.1331725</v>
      </c>
      <c r="W135" s="103">
        <f t="shared" si="16"/>
        <v>1.2660375</v>
      </c>
      <c r="X135" s="103">
        <f t="shared" si="17"/>
        <v>0</v>
      </c>
      <c r="Y135" s="103">
        <f t="shared" si="18"/>
        <v>186.1979385</v>
      </c>
      <c r="Z135" s="237">
        <f t="shared" si="19"/>
        <v>3.2012715000000185</v>
      </c>
      <c r="AB135" s="77"/>
    </row>
    <row r="136" spans="1:28" s="7" customFormat="1" ht="15">
      <c r="A136" s="193" t="s">
        <v>80</v>
      </c>
      <c r="B136" s="164">
        <v>3412800</v>
      </c>
      <c r="C136" s="162">
        <v>234000</v>
      </c>
      <c r="D136" s="170">
        <v>0.07</v>
      </c>
      <c r="E136" s="164">
        <v>10800</v>
      </c>
      <c r="F136" s="112">
        <v>0</v>
      </c>
      <c r="G136" s="170">
        <v>0</v>
      </c>
      <c r="H136" s="164">
        <v>0</v>
      </c>
      <c r="I136" s="112">
        <v>0</v>
      </c>
      <c r="J136" s="170">
        <v>0</v>
      </c>
      <c r="K136" s="164">
        <v>3423600</v>
      </c>
      <c r="L136" s="112">
        <v>234000</v>
      </c>
      <c r="M136" s="127">
        <v>0.07</v>
      </c>
      <c r="N136" s="112">
        <v>3399600</v>
      </c>
      <c r="O136" s="173">
        <f t="shared" si="10"/>
        <v>0.9929898352611286</v>
      </c>
      <c r="P136" s="108">
        <f>Volume!K136</f>
        <v>250.9</v>
      </c>
      <c r="Q136" s="69">
        <f>Volume!J136</f>
        <v>260.05</v>
      </c>
      <c r="R136" s="237">
        <f t="shared" si="11"/>
        <v>89.030718</v>
      </c>
      <c r="S136" s="103">
        <f t="shared" si="12"/>
        <v>88.406598</v>
      </c>
      <c r="T136" s="109">
        <f t="shared" si="13"/>
        <v>3189600</v>
      </c>
      <c r="U136" s="103">
        <f t="shared" si="14"/>
        <v>7.336343115124154</v>
      </c>
      <c r="V136" s="103">
        <f t="shared" si="15"/>
        <v>88.749864</v>
      </c>
      <c r="W136" s="103">
        <f t="shared" si="16"/>
        <v>0.280854</v>
      </c>
      <c r="X136" s="103">
        <f t="shared" si="17"/>
        <v>0</v>
      </c>
      <c r="Y136" s="103">
        <f t="shared" si="18"/>
        <v>80.027064</v>
      </c>
      <c r="Z136" s="237">
        <f t="shared" si="19"/>
        <v>9.003653999999997</v>
      </c>
      <c r="AB136" s="77"/>
    </row>
    <row r="137" spans="1:28" s="7" customFormat="1" ht="15">
      <c r="A137" s="193" t="s">
        <v>418</v>
      </c>
      <c r="B137" s="164">
        <v>1640500</v>
      </c>
      <c r="C137" s="162">
        <v>13000</v>
      </c>
      <c r="D137" s="170">
        <v>0.01</v>
      </c>
      <c r="E137" s="164">
        <v>2500</v>
      </c>
      <c r="F137" s="112">
        <v>0</v>
      </c>
      <c r="G137" s="170">
        <v>0</v>
      </c>
      <c r="H137" s="164">
        <v>0</v>
      </c>
      <c r="I137" s="112">
        <v>0</v>
      </c>
      <c r="J137" s="170">
        <v>0</v>
      </c>
      <c r="K137" s="164">
        <v>1643000</v>
      </c>
      <c r="L137" s="112">
        <v>13000</v>
      </c>
      <c r="M137" s="127">
        <v>0.01</v>
      </c>
      <c r="N137" s="112">
        <v>1627500</v>
      </c>
      <c r="O137" s="173">
        <f aca="true" t="shared" si="20" ref="O137:O196">N137/K137</f>
        <v>0.9905660377358491</v>
      </c>
      <c r="P137" s="108">
        <f>Volume!K137</f>
        <v>491.1</v>
      </c>
      <c r="Q137" s="69">
        <f>Volume!J137</f>
        <v>488.4</v>
      </c>
      <c r="R137" s="237">
        <f aca="true" t="shared" si="21" ref="R137:R196">Q137*K137/10000000</f>
        <v>80.24412</v>
      </c>
      <c r="S137" s="103">
        <f aca="true" t="shared" si="22" ref="S137:S196">Q137*N137/10000000</f>
        <v>79.4871</v>
      </c>
      <c r="T137" s="109">
        <f aca="true" t="shared" si="23" ref="T137:T196">K137-L137</f>
        <v>1630000</v>
      </c>
      <c r="U137" s="103">
        <f aca="true" t="shared" si="24" ref="U137:U196">L137/T137*100</f>
        <v>0.7975460122699387</v>
      </c>
      <c r="V137" s="103">
        <f aca="true" t="shared" si="25" ref="V137:V196">Q137*B137/10000000</f>
        <v>80.12202</v>
      </c>
      <c r="W137" s="103">
        <f aca="true" t="shared" si="26" ref="W137:W196">Q137*E137/10000000</f>
        <v>0.1221</v>
      </c>
      <c r="X137" s="103">
        <f aca="true" t="shared" si="27" ref="X137:X196">Q137*H137/10000000</f>
        <v>0</v>
      </c>
      <c r="Y137" s="103">
        <f aca="true" t="shared" si="28" ref="Y137:Y196">(T137*P137)/10000000</f>
        <v>80.0493</v>
      </c>
      <c r="Z137" s="237">
        <f aca="true" t="shared" si="29" ref="Z137:Z196">R137-Y137</f>
        <v>0.1948199999999929</v>
      </c>
      <c r="AB137" s="77"/>
    </row>
    <row r="138" spans="1:28" s="7" customFormat="1" ht="15">
      <c r="A138" s="193" t="s">
        <v>274</v>
      </c>
      <c r="B138" s="164">
        <v>6109600</v>
      </c>
      <c r="C138" s="162">
        <v>-17500</v>
      </c>
      <c r="D138" s="170">
        <v>0</v>
      </c>
      <c r="E138" s="164">
        <v>56700</v>
      </c>
      <c r="F138" s="112">
        <v>700</v>
      </c>
      <c r="G138" s="170">
        <v>0.01</v>
      </c>
      <c r="H138" s="164">
        <v>8400</v>
      </c>
      <c r="I138" s="112">
        <v>0</v>
      </c>
      <c r="J138" s="170">
        <v>0</v>
      </c>
      <c r="K138" s="164">
        <v>6174700</v>
      </c>
      <c r="L138" s="112">
        <v>-16800</v>
      </c>
      <c r="M138" s="127">
        <v>0</v>
      </c>
      <c r="N138" s="112">
        <v>6089300</v>
      </c>
      <c r="O138" s="173">
        <f t="shared" si="20"/>
        <v>0.9861693685523183</v>
      </c>
      <c r="P138" s="108">
        <f>Volume!K138</f>
        <v>378.25</v>
      </c>
      <c r="Q138" s="69">
        <f>Volume!J138</f>
        <v>378.1</v>
      </c>
      <c r="R138" s="237">
        <f t="shared" si="21"/>
        <v>233.465407</v>
      </c>
      <c r="S138" s="103">
        <f t="shared" si="22"/>
        <v>230.236433</v>
      </c>
      <c r="T138" s="109">
        <f t="shared" si="23"/>
        <v>6191500</v>
      </c>
      <c r="U138" s="103">
        <f t="shared" si="24"/>
        <v>-0.27133973996608257</v>
      </c>
      <c r="V138" s="103">
        <f t="shared" si="25"/>
        <v>231.003976</v>
      </c>
      <c r="W138" s="103">
        <f t="shared" si="26"/>
        <v>2.143827</v>
      </c>
      <c r="X138" s="103">
        <f t="shared" si="27"/>
        <v>0.317604</v>
      </c>
      <c r="Y138" s="103">
        <f t="shared" si="28"/>
        <v>234.1934875</v>
      </c>
      <c r="Z138" s="237">
        <f t="shared" si="29"/>
        <v>-0.7280805000000043</v>
      </c>
      <c r="AB138" s="77"/>
    </row>
    <row r="139" spans="1:28" s="7" customFormat="1" ht="15">
      <c r="A139" s="193" t="s">
        <v>419</v>
      </c>
      <c r="B139" s="164">
        <v>756000</v>
      </c>
      <c r="C139" s="162">
        <v>-4000</v>
      </c>
      <c r="D139" s="170">
        <v>-0.01</v>
      </c>
      <c r="E139" s="164">
        <v>500</v>
      </c>
      <c r="F139" s="112">
        <v>0</v>
      </c>
      <c r="G139" s="170">
        <v>0</v>
      </c>
      <c r="H139" s="164">
        <v>0</v>
      </c>
      <c r="I139" s="112">
        <v>0</v>
      </c>
      <c r="J139" s="170">
        <v>0</v>
      </c>
      <c r="K139" s="164">
        <v>756500</v>
      </c>
      <c r="L139" s="112">
        <v>-4000</v>
      </c>
      <c r="M139" s="127">
        <v>-0.01</v>
      </c>
      <c r="N139" s="112">
        <v>756500</v>
      </c>
      <c r="O139" s="173">
        <f t="shared" si="20"/>
        <v>1</v>
      </c>
      <c r="P139" s="108">
        <f>Volume!K139</f>
        <v>457.4</v>
      </c>
      <c r="Q139" s="69">
        <f>Volume!J139</f>
        <v>463.15</v>
      </c>
      <c r="R139" s="237">
        <f t="shared" si="21"/>
        <v>35.0372975</v>
      </c>
      <c r="S139" s="103">
        <f t="shared" si="22"/>
        <v>35.0372975</v>
      </c>
      <c r="T139" s="109">
        <f t="shared" si="23"/>
        <v>760500</v>
      </c>
      <c r="U139" s="103">
        <f t="shared" si="24"/>
        <v>-0.5259697567389875</v>
      </c>
      <c r="V139" s="103">
        <f t="shared" si="25"/>
        <v>35.01414</v>
      </c>
      <c r="W139" s="103">
        <f t="shared" si="26"/>
        <v>0.0231575</v>
      </c>
      <c r="X139" s="103">
        <f t="shared" si="27"/>
        <v>0</v>
      </c>
      <c r="Y139" s="103">
        <f t="shared" si="28"/>
        <v>34.78527</v>
      </c>
      <c r="Z139" s="237">
        <f t="shared" si="29"/>
        <v>0.25202750000000407</v>
      </c>
      <c r="AB139" s="77"/>
    </row>
    <row r="140" spans="1:28" s="7" customFormat="1" ht="15">
      <c r="A140" s="193" t="s">
        <v>224</v>
      </c>
      <c r="B140" s="164">
        <v>6208800</v>
      </c>
      <c r="C140" s="162">
        <v>124800</v>
      </c>
      <c r="D140" s="170">
        <v>0.02</v>
      </c>
      <c r="E140" s="164">
        <v>5850</v>
      </c>
      <c r="F140" s="112">
        <v>0</v>
      </c>
      <c r="G140" s="170">
        <v>0</v>
      </c>
      <c r="H140" s="164">
        <v>0</v>
      </c>
      <c r="I140" s="112">
        <v>0</v>
      </c>
      <c r="J140" s="170">
        <v>0</v>
      </c>
      <c r="K140" s="164">
        <v>6214650</v>
      </c>
      <c r="L140" s="112">
        <v>124800</v>
      </c>
      <c r="M140" s="127">
        <v>0.02</v>
      </c>
      <c r="N140" s="112">
        <v>6169800</v>
      </c>
      <c r="O140" s="173">
        <f t="shared" si="20"/>
        <v>0.9927831816755569</v>
      </c>
      <c r="P140" s="108">
        <f>Volume!K140</f>
        <v>512.6</v>
      </c>
      <c r="Q140" s="69">
        <f>Volume!J140</f>
        <v>529.45</v>
      </c>
      <c r="R140" s="237">
        <f t="shared" si="21"/>
        <v>329.03464425000004</v>
      </c>
      <c r="S140" s="103">
        <f t="shared" si="22"/>
        <v>326.66006100000004</v>
      </c>
      <c r="T140" s="109">
        <f t="shared" si="23"/>
        <v>6089850</v>
      </c>
      <c r="U140" s="103">
        <f t="shared" si="24"/>
        <v>2.0493115593980145</v>
      </c>
      <c r="V140" s="103">
        <f t="shared" si="25"/>
        <v>328.72491600000006</v>
      </c>
      <c r="W140" s="103">
        <f t="shared" si="26"/>
        <v>0.30972825000000004</v>
      </c>
      <c r="X140" s="103">
        <f t="shared" si="27"/>
        <v>0</v>
      </c>
      <c r="Y140" s="103">
        <f t="shared" si="28"/>
        <v>312.165711</v>
      </c>
      <c r="Z140" s="237">
        <f t="shared" si="29"/>
        <v>16.868933250000055</v>
      </c>
      <c r="AB140" s="77"/>
    </row>
    <row r="141" spans="1:28" s="7" customFormat="1" ht="15">
      <c r="A141" s="193" t="s">
        <v>420</v>
      </c>
      <c r="B141" s="164">
        <v>1098900</v>
      </c>
      <c r="C141" s="162">
        <v>-1650</v>
      </c>
      <c r="D141" s="170">
        <v>0</v>
      </c>
      <c r="E141" s="164">
        <v>550</v>
      </c>
      <c r="F141" s="112">
        <v>0</v>
      </c>
      <c r="G141" s="170">
        <v>0</v>
      </c>
      <c r="H141" s="164">
        <v>0</v>
      </c>
      <c r="I141" s="112">
        <v>0</v>
      </c>
      <c r="J141" s="170">
        <v>0</v>
      </c>
      <c r="K141" s="164">
        <v>1099450</v>
      </c>
      <c r="L141" s="112">
        <v>-1650</v>
      </c>
      <c r="M141" s="127">
        <v>0</v>
      </c>
      <c r="N141" s="112">
        <v>1089550</v>
      </c>
      <c r="O141" s="173">
        <f t="shared" si="20"/>
        <v>0.9909954977488744</v>
      </c>
      <c r="P141" s="108">
        <f>Volume!K141</f>
        <v>488.9</v>
      </c>
      <c r="Q141" s="69">
        <f>Volume!J141</f>
        <v>486.15</v>
      </c>
      <c r="R141" s="237">
        <f t="shared" si="21"/>
        <v>53.44976175</v>
      </c>
      <c r="S141" s="103">
        <f t="shared" si="22"/>
        <v>52.96847325</v>
      </c>
      <c r="T141" s="109">
        <f t="shared" si="23"/>
        <v>1101100</v>
      </c>
      <c r="U141" s="103">
        <f t="shared" si="24"/>
        <v>-0.14985014985014986</v>
      </c>
      <c r="V141" s="103">
        <f t="shared" si="25"/>
        <v>53.4230235</v>
      </c>
      <c r="W141" s="103">
        <f t="shared" si="26"/>
        <v>0.02673825</v>
      </c>
      <c r="X141" s="103">
        <f t="shared" si="27"/>
        <v>0</v>
      </c>
      <c r="Y141" s="103">
        <f t="shared" si="28"/>
        <v>53.832779</v>
      </c>
      <c r="Z141" s="237">
        <f t="shared" si="29"/>
        <v>-0.38301725000000175</v>
      </c>
      <c r="AB141" s="77"/>
    </row>
    <row r="142" spans="1:28" s="7" customFormat="1" ht="15">
      <c r="A142" s="193" t="s">
        <v>421</v>
      </c>
      <c r="B142" s="164">
        <v>25511200</v>
      </c>
      <c r="C142" s="162">
        <v>-44000</v>
      </c>
      <c r="D142" s="170">
        <v>0</v>
      </c>
      <c r="E142" s="164">
        <v>4602400</v>
      </c>
      <c r="F142" s="112">
        <v>312400</v>
      </c>
      <c r="G142" s="170">
        <v>0.07</v>
      </c>
      <c r="H142" s="164">
        <v>862400</v>
      </c>
      <c r="I142" s="112">
        <v>101200</v>
      </c>
      <c r="J142" s="170">
        <v>0.13</v>
      </c>
      <c r="K142" s="164">
        <v>30976000</v>
      </c>
      <c r="L142" s="112">
        <v>369600</v>
      </c>
      <c r="M142" s="127">
        <v>0.01</v>
      </c>
      <c r="N142" s="112">
        <v>29867200</v>
      </c>
      <c r="O142" s="173">
        <f t="shared" si="20"/>
        <v>0.9642045454545455</v>
      </c>
      <c r="P142" s="108">
        <f>Volume!K142</f>
        <v>61.35</v>
      </c>
      <c r="Q142" s="69">
        <f>Volume!J142</f>
        <v>61.7</v>
      </c>
      <c r="R142" s="237">
        <f t="shared" si="21"/>
        <v>191.12192</v>
      </c>
      <c r="S142" s="103">
        <f t="shared" si="22"/>
        <v>184.280624</v>
      </c>
      <c r="T142" s="109">
        <f t="shared" si="23"/>
        <v>30606400</v>
      </c>
      <c r="U142" s="103">
        <f t="shared" si="24"/>
        <v>1.207590569292697</v>
      </c>
      <c r="V142" s="103">
        <f t="shared" si="25"/>
        <v>157.404104</v>
      </c>
      <c r="W142" s="103">
        <f t="shared" si="26"/>
        <v>28.396808</v>
      </c>
      <c r="X142" s="103">
        <f t="shared" si="27"/>
        <v>5.321008</v>
      </c>
      <c r="Y142" s="103">
        <f t="shared" si="28"/>
        <v>187.770264</v>
      </c>
      <c r="Z142" s="237">
        <f t="shared" si="29"/>
        <v>3.3516559999999913</v>
      </c>
      <c r="AB142" s="77"/>
    </row>
    <row r="143" spans="1:28" s="7" customFormat="1" ht="15">
      <c r="A143" s="193" t="s">
        <v>393</v>
      </c>
      <c r="B143" s="164">
        <v>10819200</v>
      </c>
      <c r="C143" s="162">
        <v>3508800</v>
      </c>
      <c r="D143" s="170">
        <v>0.48</v>
      </c>
      <c r="E143" s="164">
        <v>1912800</v>
      </c>
      <c r="F143" s="112">
        <v>115200</v>
      </c>
      <c r="G143" s="170">
        <v>0.06</v>
      </c>
      <c r="H143" s="164">
        <v>931200</v>
      </c>
      <c r="I143" s="112">
        <v>386400</v>
      </c>
      <c r="J143" s="170">
        <v>0.71</v>
      </c>
      <c r="K143" s="164">
        <v>13663200</v>
      </c>
      <c r="L143" s="112">
        <v>4010400</v>
      </c>
      <c r="M143" s="127">
        <v>0.42</v>
      </c>
      <c r="N143" s="112">
        <v>13303200</v>
      </c>
      <c r="O143" s="173">
        <f t="shared" si="20"/>
        <v>0.9736518531529949</v>
      </c>
      <c r="P143" s="108">
        <f>Volume!K143</f>
        <v>175.15</v>
      </c>
      <c r="Q143" s="69">
        <f>Volume!J143</f>
        <v>195.65</v>
      </c>
      <c r="R143" s="237">
        <f t="shared" si="21"/>
        <v>267.320508</v>
      </c>
      <c r="S143" s="103">
        <f t="shared" si="22"/>
        <v>260.277108</v>
      </c>
      <c r="T143" s="109">
        <f t="shared" si="23"/>
        <v>9652800</v>
      </c>
      <c r="U143" s="103">
        <f t="shared" si="24"/>
        <v>41.54649428145201</v>
      </c>
      <c r="V143" s="103">
        <f t="shared" si="25"/>
        <v>211.677648</v>
      </c>
      <c r="W143" s="103">
        <f t="shared" si="26"/>
        <v>37.423932</v>
      </c>
      <c r="X143" s="103">
        <f t="shared" si="27"/>
        <v>18.218928</v>
      </c>
      <c r="Y143" s="103">
        <f t="shared" si="28"/>
        <v>169.068792</v>
      </c>
      <c r="Z143" s="237">
        <f t="shared" si="29"/>
        <v>98.25171600000002</v>
      </c>
      <c r="AB143" s="77"/>
    </row>
    <row r="144" spans="1:28" s="7" customFormat="1" ht="15">
      <c r="A144" s="193" t="s">
        <v>81</v>
      </c>
      <c r="B144" s="164">
        <v>6039000</v>
      </c>
      <c r="C144" s="162">
        <v>661800</v>
      </c>
      <c r="D144" s="170">
        <v>0.12</v>
      </c>
      <c r="E144" s="164">
        <v>4800</v>
      </c>
      <c r="F144" s="112">
        <v>0</v>
      </c>
      <c r="G144" s="170">
        <v>0</v>
      </c>
      <c r="H144" s="164">
        <v>2400</v>
      </c>
      <c r="I144" s="112">
        <v>1200</v>
      </c>
      <c r="J144" s="170">
        <v>1</v>
      </c>
      <c r="K144" s="164">
        <v>6046200</v>
      </c>
      <c r="L144" s="112">
        <v>663000</v>
      </c>
      <c r="M144" s="127">
        <v>0.12</v>
      </c>
      <c r="N144" s="112">
        <v>5990400</v>
      </c>
      <c r="O144" s="173">
        <f t="shared" si="20"/>
        <v>0.9907710628163143</v>
      </c>
      <c r="P144" s="108">
        <f>Volume!K144</f>
        <v>553.25</v>
      </c>
      <c r="Q144" s="69">
        <f>Volume!J144</f>
        <v>572.55</v>
      </c>
      <c r="R144" s="237">
        <f t="shared" si="21"/>
        <v>346.17518099999995</v>
      </c>
      <c r="S144" s="103">
        <f t="shared" si="22"/>
        <v>342.9803519999999</v>
      </c>
      <c r="T144" s="109">
        <f t="shared" si="23"/>
        <v>5383200</v>
      </c>
      <c r="U144" s="103">
        <f t="shared" si="24"/>
        <v>12.31609451627285</v>
      </c>
      <c r="V144" s="103">
        <f t="shared" si="25"/>
        <v>345.76294499999995</v>
      </c>
      <c r="W144" s="103">
        <f t="shared" si="26"/>
        <v>0.274824</v>
      </c>
      <c r="X144" s="103">
        <f t="shared" si="27"/>
        <v>0.137412</v>
      </c>
      <c r="Y144" s="103">
        <f t="shared" si="28"/>
        <v>297.82554</v>
      </c>
      <c r="Z144" s="237">
        <f t="shared" si="29"/>
        <v>48.34964099999996</v>
      </c>
      <c r="AB144" s="77"/>
    </row>
    <row r="145" spans="1:28" s="58" customFormat="1" ht="15">
      <c r="A145" s="193" t="s">
        <v>225</v>
      </c>
      <c r="B145" s="164">
        <v>7250600</v>
      </c>
      <c r="C145" s="162">
        <v>28000</v>
      </c>
      <c r="D145" s="170">
        <v>0</v>
      </c>
      <c r="E145" s="164">
        <v>424200</v>
      </c>
      <c r="F145" s="112">
        <v>14000</v>
      </c>
      <c r="G145" s="170">
        <v>0.03</v>
      </c>
      <c r="H145" s="164">
        <v>15400</v>
      </c>
      <c r="I145" s="112">
        <v>0</v>
      </c>
      <c r="J145" s="170">
        <v>0</v>
      </c>
      <c r="K145" s="164">
        <v>7690200</v>
      </c>
      <c r="L145" s="112">
        <v>42000</v>
      </c>
      <c r="M145" s="127">
        <v>0.01</v>
      </c>
      <c r="N145" s="112">
        <v>7597800</v>
      </c>
      <c r="O145" s="173">
        <f t="shared" si="20"/>
        <v>0.98798470780994</v>
      </c>
      <c r="P145" s="108">
        <f>Volume!K145</f>
        <v>150.7</v>
      </c>
      <c r="Q145" s="69">
        <f>Volume!J145</f>
        <v>148.9</v>
      </c>
      <c r="R145" s="237">
        <f t="shared" si="21"/>
        <v>114.507078</v>
      </c>
      <c r="S145" s="103">
        <f t="shared" si="22"/>
        <v>113.131242</v>
      </c>
      <c r="T145" s="109">
        <f t="shared" si="23"/>
        <v>7648200</v>
      </c>
      <c r="U145" s="103">
        <f t="shared" si="24"/>
        <v>0.5491488193300385</v>
      </c>
      <c r="V145" s="103">
        <f t="shared" si="25"/>
        <v>107.961434</v>
      </c>
      <c r="W145" s="103">
        <f t="shared" si="26"/>
        <v>6.316338</v>
      </c>
      <c r="X145" s="103">
        <f t="shared" si="27"/>
        <v>0.229306</v>
      </c>
      <c r="Y145" s="103">
        <f t="shared" si="28"/>
        <v>115.258374</v>
      </c>
      <c r="Z145" s="237">
        <f t="shared" si="29"/>
        <v>-0.7512959999999964</v>
      </c>
      <c r="AA145" s="78"/>
      <c r="AB145" s="77"/>
    </row>
    <row r="146" spans="1:28" s="7" customFormat="1" ht="15">
      <c r="A146" s="193" t="s">
        <v>297</v>
      </c>
      <c r="B146" s="164">
        <v>9550200</v>
      </c>
      <c r="C146" s="162">
        <v>-247500</v>
      </c>
      <c r="D146" s="170">
        <v>-0.03</v>
      </c>
      <c r="E146" s="164">
        <v>303600</v>
      </c>
      <c r="F146" s="112">
        <v>-12100</v>
      </c>
      <c r="G146" s="170">
        <v>-0.04</v>
      </c>
      <c r="H146" s="164">
        <v>27500</v>
      </c>
      <c r="I146" s="112">
        <v>0</v>
      </c>
      <c r="J146" s="170">
        <v>0</v>
      </c>
      <c r="K146" s="164">
        <v>9881300</v>
      </c>
      <c r="L146" s="112">
        <v>-259600</v>
      </c>
      <c r="M146" s="127">
        <v>-0.03</v>
      </c>
      <c r="N146" s="112">
        <v>9798800</v>
      </c>
      <c r="O146" s="173">
        <f t="shared" si="20"/>
        <v>0.991650896137148</v>
      </c>
      <c r="P146" s="108">
        <f>Volume!K146</f>
        <v>457.25</v>
      </c>
      <c r="Q146" s="69">
        <f>Volume!J146</f>
        <v>450.4</v>
      </c>
      <c r="R146" s="237">
        <f t="shared" si="21"/>
        <v>445.053752</v>
      </c>
      <c r="S146" s="103">
        <f t="shared" si="22"/>
        <v>441.337952</v>
      </c>
      <c r="T146" s="109">
        <f t="shared" si="23"/>
        <v>10140900</v>
      </c>
      <c r="U146" s="103">
        <f t="shared" si="24"/>
        <v>-2.559930578153813</v>
      </c>
      <c r="V146" s="103">
        <f t="shared" si="25"/>
        <v>430.141008</v>
      </c>
      <c r="W146" s="103">
        <f t="shared" si="26"/>
        <v>13.674144</v>
      </c>
      <c r="X146" s="103">
        <f t="shared" si="27"/>
        <v>1.2386</v>
      </c>
      <c r="Y146" s="103">
        <f t="shared" si="28"/>
        <v>463.6926525</v>
      </c>
      <c r="Z146" s="237">
        <f t="shared" si="29"/>
        <v>-18.638900500000034</v>
      </c>
      <c r="AB146" s="77"/>
    </row>
    <row r="147" spans="1:28" s="58" customFormat="1" ht="15">
      <c r="A147" s="193" t="s">
        <v>226</v>
      </c>
      <c r="B147" s="164">
        <v>9822000</v>
      </c>
      <c r="C147" s="162">
        <v>327000</v>
      </c>
      <c r="D147" s="170">
        <v>0.03</v>
      </c>
      <c r="E147" s="164">
        <v>111000</v>
      </c>
      <c r="F147" s="112">
        <v>0</v>
      </c>
      <c r="G147" s="170">
        <v>0</v>
      </c>
      <c r="H147" s="164">
        <v>18000</v>
      </c>
      <c r="I147" s="112">
        <v>0</v>
      </c>
      <c r="J147" s="170">
        <v>0</v>
      </c>
      <c r="K147" s="164">
        <v>9951000</v>
      </c>
      <c r="L147" s="112">
        <v>327000</v>
      </c>
      <c r="M147" s="127">
        <v>0.03</v>
      </c>
      <c r="N147" s="112">
        <v>9654000</v>
      </c>
      <c r="O147" s="173">
        <f t="shared" si="20"/>
        <v>0.9701537533916189</v>
      </c>
      <c r="P147" s="108">
        <f>Volume!K147</f>
        <v>277.4</v>
      </c>
      <c r="Q147" s="69">
        <f>Volume!J147</f>
        <v>277.35</v>
      </c>
      <c r="R147" s="237">
        <f t="shared" si="21"/>
        <v>275.990985</v>
      </c>
      <c r="S147" s="103">
        <f t="shared" si="22"/>
        <v>267.75369</v>
      </c>
      <c r="T147" s="109">
        <f t="shared" si="23"/>
        <v>9624000</v>
      </c>
      <c r="U147" s="103">
        <f t="shared" si="24"/>
        <v>3.3977556109725686</v>
      </c>
      <c r="V147" s="103">
        <f t="shared" si="25"/>
        <v>272.41317</v>
      </c>
      <c r="W147" s="103">
        <f t="shared" si="26"/>
        <v>3.0785850000000003</v>
      </c>
      <c r="X147" s="103">
        <f t="shared" si="27"/>
        <v>0.49923</v>
      </c>
      <c r="Y147" s="103">
        <f t="shared" si="28"/>
        <v>266.96976</v>
      </c>
      <c r="Z147" s="237">
        <f t="shared" si="29"/>
        <v>9.021225000000015</v>
      </c>
      <c r="AA147" s="78"/>
      <c r="AB147" s="77"/>
    </row>
    <row r="148" spans="1:28" s="58" customFormat="1" ht="15">
      <c r="A148" s="193" t="s">
        <v>422</v>
      </c>
      <c r="B148" s="164">
        <v>1229800</v>
      </c>
      <c r="C148" s="162">
        <v>-11000</v>
      </c>
      <c r="D148" s="170">
        <v>-0.01</v>
      </c>
      <c r="E148" s="164">
        <v>0</v>
      </c>
      <c r="F148" s="112">
        <v>0</v>
      </c>
      <c r="G148" s="170">
        <v>0</v>
      </c>
      <c r="H148" s="164">
        <v>0</v>
      </c>
      <c r="I148" s="112">
        <v>0</v>
      </c>
      <c r="J148" s="170">
        <v>0</v>
      </c>
      <c r="K148" s="164">
        <v>1229800</v>
      </c>
      <c r="L148" s="112">
        <v>-11000</v>
      </c>
      <c r="M148" s="127">
        <v>-0.01</v>
      </c>
      <c r="N148" s="112">
        <v>1218800</v>
      </c>
      <c r="O148" s="173">
        <f t="shared" si="20"/>
        <v>0.9910554561717353</v>
      </c>
      <c r="P148" s="108">
        <f>Volume!K148</f>
        <v>540.6</v>
      </c>
      <c r="Q148" s="69">
        <f>Volume!J148</f>
        <v>549.45</v>
      </c>
      <c r="R148" s="237">
        <f t="shared" si="21"/>
        <v>67.571361</v>
      </c>
      <c r="S148" s="103">
        <f t="shared" si="22"/>
        <v>66.966966</v>
      </c>
      <c r="T148" s="109">
        <f t="shared" si="23"/>
        <v>1240800</v>
      </c>
      <c r="U148" s="103">
        <f t="shared" si="24"/>
        <v>-0.8865248226950355</v>
      </c>
      <c r="V148" s="103">
        <f t="shared" si="25"/>
        <v>67.571361</v>
      </c>
      <c r="W148" s="103">
        <f t="shared" si="26"/>
        <v>0</v>
      </c>
      <c r="X148" s="103">
        <f t="shared" si="27"/>
        <v>0</v>
      </c>
      <c r="Y148" s="103">
        <f t="shared" si="28"/>
        <v>67.077648</v>
      </c>
      <c r="Z148" s="237">
        <f t="shared" si="29"/>
        <v>0.4937129999999996</v>
      </c>
      <c r="AA148" s="78"/>
      <c r="AB148" s="77"/>
    </row>
    <row r="149" spans="1:28" s="58" customFormat="1" ht="15">
      <c r="A149" s="193" t="s">
        <v>227</v>
      </c>
      <c r="B149" s="164">
        <v>6752800</v>
      </c>
      <c r="C149" s="162">
        <v>452000</v>
      </c>
      <c r="D149" s="170">
        <v>0.07</v>
      </c>
      <c r="E149" s="164">
        <v>368800</v>
      </c>
      <c r="F149" s="112">
        <v>45600</v>
      </c>
      <c r="G149" s="170">
        <v>0.14</v>
      </c>
      <c r="H149" s="164">
        <v>35200</v>
      </c>
      <c r="I149" s="112">
        <v>9600</v>
      </c>
      <c r="J149" s="170">
        <v>0.38</v>
      </c>
      <c r="K149" s="164">
        <v>7156800</v>
      </c>
      <c r="L149" s="112">
        <v>507200</v>
      </c>
      <c r="M149" s="127">
        <v>0.08</v>
      </c>
      <c r="N149" s="112">
        <v>6884800</v>
      </c>
      <c r="O149" s="173">
        <f t="shared" si="20"/>
        <v>0.9619941873463</v>
      </c>
      <c r="P149" s="108">
        <f>Volume!K149</f>
        <v>352.6</v>
      </c>
      <c r="Q149" s="69">
        <f>Volume!J149</f>
        <v>345.9</v>
      </c>
      <c r="R149" s="237">
        <f t="shared" si="21"/>
        <v>247.553712</v>
      </c>
      <c r="S149" s="103">
        <f t="shared" si="22"/>
        <v>238.145232</v>
      </c>
      <c r="T149" s="109">
        <f t="shared" si="23"/>
        <v>6649600</v>
      </c>
      <c r="U149" s="103">
        <f t="shared" si="24"/>
        <v>7.627526467757459</v>
      </c>
      <c r="V149" s="103">
        <f t="shared" si="25"/>
        <v>233.579352</v>
      </c>
      <c r="W149" s="103">
        <f t="shared" si="26"/>
        <v>12.756791999999999</v>
      </c>
      <c r="X149" s="103">
        <f t="shared" si="27"/>
        <v>1.217568</v>
      </c>
      <c r="Y149" s="103">
        <f t="shared" si="28"/>
        <v>234.464896</v>
      </c>
      <c r="Z149" s="237">
        <f t="shared" si="29"/>
        <v>13.08881599999998</v>
      </c>
      <c r="AA149" s="78"/>
      <c r="AB149" s="77"/>
    </row>
    <row r="150" spans="1:28" s="58" customFormat="1" ht="15">
      <c r="A150" s="193" t="s">
        <v>234</v>
      </c>
      <c r="B150" s="164">
        <v>21729400</v>
      </c>
      <c r="C150" s="162">
        <v>1222200</v>
      </c>
      <c r="D150" s="170">
        <v>0.06</v>
      </c>
      <c r="E150" s="164">
        <v>1620500</v>
      </c>
      <c r="F150" s="112">
        <v>357700</v>
      </c>
      <c r="G150" s="170">
        <v>0.28</v>
      </c>
      <c r="H150" s="164">
        <v>546700</v>
      </c>
      <c r="I150" s="112">
        <v>88900</v>
      </c>
      <c r="J150" s="170">
        <v>0.19</v>
      </c>
      <c r="K150" s="164">
        <v>23896600</v>
      </c>
      <c r="L150" s="112">
        <v>1668800</v>
      </c>
      <c r="M150" s="127">
        <v>0.08</v>
      </c>
      <c r="N150" s="112">
        <v>23227400</v>
      </c>
      <c r="O150" s="173">
        <f t="shared" si="20"/>
        <v>0.9719960161696644</v>
      </c>
      <c r="P150" s="108">
        <f>Volume!K150</f>
        <v>555.25</v>
      </c>
      <c r="Q150" s="69">
        <f>Volume!J150</f>
        <v>573.55</v>
      </c>
      <c r="R150" s="237">
        <f t="shared" si="21"/>
        <v>1370.5894929999997</v>
      </c>
      <c r="S150" s="103">
        <f t="shared" si="22"/>
        <v>1332.2075269999998</v>
      </c>
      <c r="T150" s="109">
        <f t="shared" si="23"/>
        <v>22227800</v>
      </c>
      <c r="U150" s="103">
        <f t="shared" si="24"/>
        <v>7.507715563393588</v>
      </c>
      <c r="V150" s="103">
        <f t="shared" si="25"/>
        <v>1246.2897369999998</v>
      </c>
      <c r="W150" s="103">
        <f t="shared" si="26"/>
        <v>92.94377749999998</v>
      </c>
      <c r="X150" s="103">
        <f t="shared" si="27"/>
        <v>31.3559785</v>
      </c>
      <c r="Y150" s="103">
        <f t="shared" si="28"/>
        <v>1234.198595</v>
      </c>
      <c r="Z150" s="237">
        <f t="shared" si="29"/>
        <v>136.39089799999965</v>
      </c>
      <c r="AA150" s="78"/>
      <c r="AB150" s="77"/>
    </row>
    <row r="151" spans="1:28" s="58" customFormat="1" ht="15">
      <c r="A151" s="193" t="s">
        <v>98</v>
      </c>
      <c r="B151" s="164">
        <v>8364950</v>
      </c>
      <c r="C151" s="162">
        <v>213400</v>
      </c>
      <c r="D151" s="170">
        <v>0.03</v>
      </c>
      <c r="E151" s="164">
        <v>444950</v>
      </c>
      <c r="F151" s="112">
        <v>40150</v>
      </c>
      <c r="G151" s="170">
        <v>0.1</v>
      </c>
      <c r="H151" s="164">
        <v>70950</v>
      </c>
      <c r="I151" s="112">
        <v>17600</v>
      </c>
      <c r="J151" s="170">
        <v>0.33</v>
      </c>
      <c r="K151" s="164">
        <v>8880850</v>
      </c>
      <c r="L151" s="112">
        <v>271150</v>
      </c>
      <c r="M151" s="127">
        <v>0.03</v>
      </c>
      <c r="N151" s="112">
        <v>8785700</v>
      </c>
      <c r="O151" s="173">
        <f t="shared" si="20"/>
        <v>0.9892859354678888</v>
      </c>
      <c r="P151" s="108">
        <f>Volume!K151</f>
        <v>676.4</v>
      </c>
      <c r="Q151" s="69">
        <f>Volume!J151</f>
        <v>704.55</v>
      </c>
      <c r="R151" s="237">
        <f t="shared" si="21"/>
        <v>625.70028675</v>
      </c>
      <c r="S151" s="103">
        <f t="shared" si="22"/>
        <v>618.9964935</v>
      </c>
      <c r="T151" s="109">
        <f t="shared" si="23"/>
        <v>8609700</v>
      </c>
      <c r="U151" s="103">
        <f t="shared" si="24"/>
        <v>3.149354797495848</v>
      </c>
      <c r="V151" s="103">
        <f t="shared" si="25"/>
        <v>589.35255225</v>
      </c>
      <c r="W151" s="103">
        <f t="shared" si="26"/>
        <v>31.34895225</v>
      </c>
      <c r="X151" s="103">
        <f t="shared" si="27"/>
        <v>4.99878225</v>
      </c>
      <c r="Y151" s="103">
        <f t="shared" si="28"/>
        <v>582.360108</v>
      </c>
      <c r="Z151" s="237">
        <f t="shared" si="29"/>
        <v>43.340178750000064</v>
      </c>
      <c r="AA151" s="78"/>
      <c r="AB151" s="77"/>
    </row>
    <row r="152" spans="1:28" s="58" customFormat="1" ht="15">
      <c r="A152" s="193" t="s">
        <v>149</v>
      </c>
      <c r="B152" s="164">
        <v>6325000</v>
      </c>
      <c r="C152" s="162">
        <v>-90750</v>
      </c>
      <c r="D152" s="170">
        <v>-0.01</v>
      </c>
      <c r="E152" s="164">
        <v>633600</v>
      </c>
      <c r="F152" s="112">
        <v>53350</v>
      </c>
      <c r="G152" s="170">
        <v>0.09</v>
      </c>
      <c r="H152" s="164">
        <v>254100</v>
      </c>
      <c r="I152" s="112">
        <v>14850</v>
      </c>
      <c r="J152" s="170">
        <v>0.06</v>
      </c>
      <c r="K152" s="164">
        <v>7212700</v>
      </c>
      <c r="L152" s="112">
        <v>-22550</v>
      </c>
      <c r="M152" s="127">
        <v>0</v>
      </c>
      <c r="N152" s="112">
        <v>7126900</v>
      </c>
      <c r="O152" s="173">
        <f t="shared" si="20"/>
        <v>0.98810431599817</v>
      </c>
      <c r="P152" s="108">
        <f>Volume!K152</f>
        <v>1187.8</v>
      </c>
      <c r="Q152" s="69">
        <f>Volume!J152</f>
        <v>1178.2</v>
      </c>
      <c r="R152" s="237">
        <f t="shared" si="21"/>
        <v>849.800314</v>
      </c>
      <c r="S152" s="103">
        <f t="shared" si="22"/>
        <v>839.691358</v>
      </c>
      <c r="T152" s="109">
        <f t="shared" si="23"/>
        <v>7235250</v>
      </c>
      <c r="U152" s="103">
        <f t="shared" si="24"/>
        <v>-0.31166856708475865</v>
      </c>
      <c r="V152" s="103">
        <f t="shared" si="25"/>
        <v>745.2115</v>
      </c>
      <c r="W152" s="103">
        <f t="shared" si="26"/>
        <v>74.650752</v>
      </c>
      <c r="X152" s="103">
        <f t="shared" si="27"/>
        <v>29.938062</v>
      </c>
      <c r="Y152" s="103">
        <f t="shared" si="28"/>
        <v>859.402995</v>
      </c>
      <c r="Z152" s="237">
        <f t="shared" si="29"/>
        <v>-9.602681000000075</v>
      </c>
      <c r="AA152" s="78"/>
      <c r="AB152" s="77"/>
    </row>
    <row r="153" spans="1:28" s="7" customFormat="1" ht="15">
      <c r="A153" s="193" t="s">
        <v>203</v>
      </c>
      <c r="B153" s="164">
        <v>10238700</v>
      </c>
      <c r="C153" s="162">
        <v>95400</v>
      </c>
      <c r="D153" s="170">
        <v>0.01</v>
      </c>
      <c r="E153" s="164">
        <v>1643550</v>
      </c>
      <c r="F153" s="112">
        <v>195900</v>
      </c>
      <c r="G153" s="170">
        <v>0.14</v>
      </c>
      <c r="H153" s="164">
        <v>690750</v>
      </c>
      <c r="I153" s="112">
        <v>94950</v>
      </c>
      <c r="J153" s="170">
        <v>0.16</v>
      </c>
      <c r="K153" s="164">
        <v>12573000</v>
      </c>
      <c r="L153" s="112">
        <v>386250</v>
      </c>
      <c r="M153" s="127">
        <v>0.03</v>
      </c>
      <c r="N153" s="112">
        <v>12405450</v>
      </c>
      <c r="O153" s="173">
        <f t="shared" si="20"/>
        <v>0.9866738248628012</v>
      </c>
      <c r="P153" s="108">
        <f>Volume!K153</f>
        <v>1773.05</v>
      </c>
      <c r="Q153" s="69">
        <f>Volume!J153</f>
        <v>1776.7</v>
      </c>
      <c r="R153" s="237">
        <f t="shared" si="21"/>
        <v>2233.84491</v>
      </c>
      <c r="S153" s="103">
        <f t="shared" si="22"/>
        <v>2204.0763015</v>
      </c>
      <c r="T153" s="109">
        <f t="shared" si="23"/>
        <v>12186750</v>
      </c>
      <c r="U153" s="103">
        <f t="shared" si="24"/>
        <v>3.1694258108191273</v>
      </c>
      <c r="V153" s="103">
        <f t="shared" si="25"/>
        <v>1819.109829</v>
      </c>
      <c r="W153" s="103">
        <f t="shared" si="26"/>
        <v>292.0095285</v>
      </c>
      <c r="X153" s="103">
        <f t="shared" si="27"/>
        <v>122.7255525</v>
      </c>
      <c r="Y153" s="103">
        <f t="shared" si="28"/>
        <v>2160.77170875</v>
      </c>
      <c r="Z153" s="237">
        <f t="shared" si="29"/>
        <v>73.07320124999978</v>
      </c>
      <c r="AB153" s="77"/>
    </row>
    <row r="154" spans="1:28" s="7" customFormat="1" ht="15">
      <c r="A154" s="193" t="s">
        <v>298</v>
      </c>
      <c r="B154" s="164">
        <v>2468000</v>
      </c>
      <c r="C154" s="162">
        <v>9000</v>
      </c>
      <c r="D154" s="170">
        <v>0</v>
      </c>
      <c r="E154" s="164">
        <v>21000</v>
      </c>
      <c r="F154" s="112">
        <v>1000</v>
      </c>
      <c r="G154" s="170">
        <v>0.05</v>
      </c>
      <c r="H154" s="164">
        <v>0</v>
      </c>
      <c r="I154" s="112">
        <v>0</v>
      </c>
      <c r="J154" s="170">
        <v>0</v>
      </c>
      <c r="K154" s="164">
        <v>2489000</v>
      </c>
      <c r="L154" s="112">
        <v>10000</v>
      </c>
      <c r="M154" s="127">
        <v>0</v>
      </c>
      <c r="N154" s="112">
        <v>2393000</v>
      </c>
      <c r="O154" s="173">
        <f t="shared" si="20"/>
        <v>0.9614302932904781</v>
      </c>
      <c r="P154" s="108">
        <f>Volume!K154</f>
        <v>654.8</v>
      </c>
      <c r="Q154" s="69">
        <f>Volume!J154</f>
        <v>650.4</v>
      </c>
      <c r="R154" s="237">
        <f t="shared" si="21"/>
        <v>161.88456</v>
      </c>
      <c r="S154" s="103">
        <f t="shared" si="22"/>
        <v>155.64072</v>
      </c>
      <c r="T154" s="109">
        <f t="shared" si="23"/>
        <v>2479000</v>
      </c>
      <c r="U154" s="103">
        <f t="shared" si="24"/>
        <v>0.40338846308995563</v>
      </c>
      <c r="V154" s="103">
        <f t="shared" si="25"/>
        <v>160.51872</v>
      </c>
      <c r="W154" s="103">
        <f t="shared" si="26"/>
        <v>1.36584</v>
      </c>
      <c r="X154" s="103">
        <f t="shared" si="27"/>
        <v>0</v>
      </c>
      <c r="Y154" s="103">
        <f t="shared" si="28"/>
        <v>162.32492</v>
      </c>
      <c r="Z154" s="237">
        <f t="shared" si="29"/>
        <v>-0.4403599999999983</v>
      </c>
      <c r="AB154" s="77"/>
    </row>
    <row r="155" spans="1:28" s="7" customFormat="1" ht="15">
      <c r="A155" s="193" t="s">
        <v>423</v>
      </c>
      <c r="B155" s="164">
        <v>81474250</v>
      </c>
      <c r="C155" s="162">
        <v>-936650</v>
      </c>
      <c r="D155" s="170">
        <v>-0.01</v>
      </c>
      <c r="E155" s="164">
        <v>21886150</v>
      </c>
      <c r="F155" s="112">
        <v>693550</v>
      </c>
      <c r="G155" s="170">
        <v>0.03</v>
      </c>
      <c r="H155" s="164">
        <v>5777200</v>
      </c>
      <c r="I155" s="112">
        <v>171600</v>
      </c>
      <c r="J155" s="170">
        <v>0.03</v>
      </c>
      <c r="K155" s="164">
        <v>109137600</v>
      </c>
      <c r="L155" s="112">
        <v>-71500</v>
      </c>
      <c r="M155" s="127">
        <v>0</v>
      </c>
      <c r="N155" s="112">
        <v>103932400</v>
      </c>
      <c r="O155" s="173">
        <f t="shared" si="20"/>
        <v>0.9523060796645703</v>
      </c>
      <c r="P155" s="108">
        <f>Volume!K155</f>
        <v>41.05</v>
      </c>
      <c r="Q155" s="69">
        <f>Volume!J155</f>
        <v>41.65</v>
      </c>
      <c r="R155" s="237">
        <f t="shared" si="21"/>
        <v>454.558104</v>
      </c>
      <c r="S155" s="103">
        <f t="shared" si="22"/>
        <v>432.878446</v>
      </c>
      <c r="T155" s="109">
        <f t="shared" si="23"/>
        <v>109209100</v>
      </c>
      <c r="U155" s="103">
        <f t="shared" si="24"/>
        <v>-0.065470734581642</v>
      </c>
      <c r="V155" s="103">
        <f t="shared" si="25"/>
        <v>339.34025125</v>
      </c>
      <c r="W155" s="103">
        <f t="shared" si="26"/>
        <v>91.15581475</v>
      </c>
      <c r="X155" s="103">
        <f t="shared" si="27"/>
        <v>24.062038</v>
      </c>
      <c r="Y155" s="103">
        <f t="shared" si="28"/>
        <v>448.3033555</v>
      </c>
      <c r="Z155" s="237">
        <f t="shared" si="29"/>
        <v>6.254748500000005</v>
      </c>
      <c r="AB155" s="77"/>
    </row>
    <row r="156" spans="1:28" s="7" customFormat="1" ht="15">
      <c r="A156" s="193" t="s">
        <v>424</v>
      </c>
      <c r="B156" s="164">
        <v>1497150</v>
      </c>
      <c r="C156" s="162">
        <v>-8100</v>
      </c>
      <c r="D156" s="170">
        <v>-0.01</v>
      </c>
      <c r="E156" s="164">
        <v>450</v>
      </c>
      <c r="F156" s="112">
        <v>0</v>
      </c>
      <c r="G156" s="170">
        <v>0</v>
      </c>
      <c r="H156" s="164">
        <v>0</v>
      </c>
      <c r="I156" s="112">
        <v>0</v>
      </c>
      <c r="J156" s="170">
        <v>0</v>
      </c>
      <c r="K156" s="164">
        <v>1497600</v>
      </c>
      <c r="L156" s="112">
        <v>-8100</v>
      </c>
      <c r="M156" s="127">
        <v>-0.01</v>
      </c>
      <c r="N156" s="112">
        <v>1495800</v>
      </c>
      <c r="O156" s="173">
        <f t="shared" si="20"/>
        <v>0.9987980769230769</v>
      </c>
      <c r="P156" s="108">
        <f>Volume!K156</f>
        <v>463.55</v>
      </c>
      <c r="Q156" s="69">
        <f>Volume!J156</f>
        <v>463.85</v>
      </c>
      <c r="R156" s="237">
        <f t="shared" si="21"/>
        <v>69.466176</v>
      </c>
      <c r="S156" s="103">
        <f t="shared" si="22"/>
        <v>69.382683</v>
      </c>
      <c r="T156" s="109">
        <f t="shared" si="23"/>
        <v>1505700</v>
      </c>
      <c r="U156" s="103">
        <f t="shared" si="24"/>
        <v>-0.5379557680812911</v>
      </c>
      <c r="V156" s="103">
        <f t="shared" si="25"/>
        <v>69.44530275</v>
      </c>
      <c r="W156" s="103">
        <f t="shared" si="26"/>
        <v>0.02087325</v>
      </c>
      <c r="X156" s="103">
        <f t="shared" si="27"/>
        <v>0</v>
      </c>
      <c r="Y156" s="103">
        <f t="shared" si="28"/>
        <v>69.7967235</v>
      </c>
      <c r="Z156" s="237">
        <f t="shared" si="29"/>
        <v>-0.33054749999999444</v>
      </c>
      <c r="AB156" s="77"/>
    </row>
    <row r="157" spans="1:28" s="58" customFormat="1" ht="13.5" customHeight="1">
      <c r="A157" s="193" t="s">
        <v>216</v>
      </c>
      <c r="B157" s="164">
        <v>59753950</v>
      </c>
      <c r="C157" s="162">
        <v>3862550</v>
      </c>
      <c r="D157" s="170">
        <v>0.07</v>
      </c>
      <c r="E157" s="164">
        <v>16404950</v>
      </c>
      <c r="F157" s="112">
        <v>1115550</v>
      </c>
      <c r="G157" s="170">
        <v>0.07</v>
      </c>
      <c r="H157" s="164">
        <v>5249450</v>
      </c>
      <c r="I157" s="112">
        <v>113900</v>
      </c>
      <c r="J157" s="170">
        <v>0.02</v>
      </c>
      <c r="K157" s="164">
        <v>81408350</v>
      </c>
      <c r="L157" s="112">
        <v>5092000</v>
      </c>
      <c r="M157" s="127">
        <v>0.07</v>
      </c>
      <c r="N157" s="112">
        <v>75244350</v>
      </c>
      <c r="O157" s="173">
        <f t="shared" si="20"/>
        <v>0.9242829513188757</v>
      </c>
      <c r="P157" s="108">
        <f>Volume!K157</f>
        <v>117.9</v>
      </c>
      <c r="Q157" s="69">
        <f>Volume!J157</f>
        <v>115.1</v>
      </c>
      <c r="R157" s="237">
        <f t="shared" si="21"/>
        <v>937.0101085</v>
      </c>
      <c r="S157" s="103">
        <f t="shared" si="22"/>
        <v>866.0624685</v>
      </c>
      <c r="T157" s="109">
        <f t="shared" si="23"/>
        <v>76316350</v>
      </c>
      <c r="U157" s="103">
        <f t="shared" si="24"/>
        <v>6.672226855713094</v>
      </c>
      <c r="V157" s="103">
        <f t="shared" si="25"/>
        <v>687.7679645</v>
      </c>
      <c r="W157" s="103">
        <f t="shared" si="26"/>
        <v>188.8209745</v>
      </c>
      <c r="X157" s="103">
        <f t="shared" si="27"/>
        <v>60.4211695</v>
      </c>
      <c r="Y157" s="103">
        <f t="shared" si="28"/>
        <v>899.7697665</v>
      </c>
      <c r="Z157" s="237">
        <f t="shared" si="29"/>
        <v>37.240342000000055</v>
      </c>
      <c r="AA157" s="78"/>
      <c r="AB157" s="77"/>
    </row>
    <row r="158" spans="1:28" s="7" customFormat="1" ht="15">
      <c r="A158" s="193" t="s">
        <v>235</v>
      </c>
      <c r="B158" s="164">
        <v>33085800</v>
      </c>
      <c r="C158" s="162">
        <v>1171800</v>
      </c>
      <c r="D158" s="170">
        <v>0.04</v>
      </c>
      <c r="E158" s="164">
        <v>4144500</v>
      </c>
      <c r="F158" s="112">
        <v>858600</v>
      </c>
      <c r="G158" s="170">
        <v>0.26</v>
      </c>
      <c r="H158" s="164">
        <v>2238300</v>
      </c>
      <c r="I158" s="112">
        <v>434700</v>
      </c>
      <c r="J158" s="170">
        <v>0.24</v>
      </c>
      <c r="K158" s="164">
        <v>39468600</v>
      </c>
      <c r="L158" s="112">
        <v>2465100</v>
      </c>
      <c r="M158" s="127">
        <v>0.07</v>
      </c>
      <c r="N158" s="112">
        <v>38186100</v>
      </c>
      <c r="O158" s="173">
        <f t="shared" si="20"/>
        <v>0.9675058147489397</v>
      </c>
      <c r="P158" s="108">
        <f>Volume!K158</f>
        <v>159.55</v>
      </c>
      <c r="Q158" s="69">
        <f>Volume!J158</f>
        <v>157.75</v>
      </c>
      <c r="R158" s="237">
        <f t="shared" si="21"/>
        <v>622.617165</v>
      </c>
      <c r="S158" s="103">
        <f t="shared" si="22"/>
        <v>602.3857275</v>
      </c>
      <c r="T158" s="109">
        <f t="shared" si="23"/>
        <v>37003500</v>
      </c>
      <c r="U158" s="103">
        <f t="shared" si="24"/>
        <v>6.661802261948194</v>
      </c>
      <c r="V158" s="103">
        <f t="shared" si="25"/>
        <v>521.928495</v>
      </c>
      <c r="W158" s="103">
        <f t="shared" si="26"/>
        <v>65.3794875</v>
      </c>
      <c r="X158" s="103">
        <f t="shared" si="27"/>
        <v>35.3091825</v>
      </c>
      <c r="Y158" s="103">
        <f t="shared" si="28"/>
        <v>590.3908425</v>
      </c>
      <c r="Z158" s="237">
        <f t="shared" si="29"/>
        <v>32.22632250000004</v>
      </c>
      <c r="AB158" s="77"/>
    </row>
    <row r="159" spans="1:28" s="7" customFormat="1" ht="15">
      <c r="A159" s="193" t="s">
        <v>204</v>
      </c>
      <c r="B159" s="164">
        <v>10957200</v>
      </c>
      <c r="C159" s="162">
        <v>1153800</v>
      </c>
      <c r="D159" s="170">
        <v>0.12</v>
      </c>
      <c r="E159" s="164">
        <v>1231200</v>
      </c>
      <c r="F159" s="112">
        <v>117600</v>
      </c>
      <c r="G159" s="170">
        <v>0.11</v>
      </c>
      <c r="H159" s="164">
        <v>333600</v>
      </c>
      <c r="I159" s="112">
        <v>9600</v>
      </c>
      <c r="J159" s="170">
        <v>0.03</v>
      </c>
      <c r="K159" s="164">
        <v>12522000</v>
      </c>
      <c r="L159" s="112">
        <v>1281000</v>
      </c>
      <c r="M159" s="127">
        <v>0.11</v>
      </c>
      <c r="N159" s="112">
        <v>8619000</v>
      </c>
      <c r="O159" s="173">
        <f t="shared" si="20"/>
        <v>0.6883085769046479</v>
      </c>
      <c r="P159" s="108">
        <f>Volume!K159</f>
        <v>493</v>
      </c>
      <c r="Q159" s="69">
        <f>Volume!J159</f>
        <v>481.75</v>
      </c>
      <c r="R159" s="237">
        <f t="shared" si="21"/>
        <v>603.24735</v>
      </c>
      <c r="S159" s="103">
        <f t="shared" si="22"/>
        <v>415.220325</v>
      </c>
      <c r="T159" s="109">
        <f t="shared" si="23"/>
        <v>11241000</v>
      </c>
      <c r="U159" s="103">
        <f t="shared" si="24"/>
        <v>11.395783293301308</v>
      </c>
      <c r="V159" s="103">
        <f t="shared" si="25"/>
        <v>527.86311</v>
      </c>
      <c r="W159" s="103">
        <f t="shared" si="26"/>
        <v>59.31306</v>
      </c>
      <c r="X159" s="103">
        <f t="shared" si="27"/>
        <v>16.07118</v>
      </c>
      <c r="Y159" s="103">
        <f t="shared" si="28"/>
        <v>554.1813</v>
      </c>
      <c r="Z159" s="237">
        <f t="shared" si="29"/>
        <v>49.06605000000002</v>
      </c>
      <c r="AB159" s="77"/>
    </row>
    <row r="160" spans="1:28" s="7" customFormat="1" ht="15">
      <c r="A160" s="193" t="s">
        <v>205</v>
      </c>
      <c r="B160" s="164">
        <v>10983500</v>
      </c>
      <c r="C160" s="162">
        <v>690500</v>
      </c>
      <c r="D160" s="170">
        <v>0.07</v>
      </c>
      <c r="E160" s="164">
        <v>701000</v>
      </c>
      <c r="F160" s="112">
        <v>-15000</v>
      </c>
      <c r="G160" s="170">
        <v>-0.02</v>
      </c>
      <c r="H160" s="164">
        <v>637750</v>
      </c>
      <c r="I160" s="112">
        <v>72250</v>
      </c>
      <c r="J160" s="170">
        <v>0.13</v>
      </c>
      <c r="K160" s="164">
        <v>12322250</v>
      </c>
      <c r="L160" s="112">
        <v>747750</v>
      </c>
      <c r="M160" s="127">
        <v>0.06</v>
      </c>
      <c r="N160" s="112">
        <v>11980750</v>
      </c>
      <c r="O160" s="173">
        <f t="shared" si="20"/>
        <v>0.9722859055773093</v>
      </c>
      <c r="P160" s="108">
        <f>Volume!K160</f>
        <v>1559.95</v>
      </c>
      <c r="Q160" s="69">
        <f>Volume!J160</f>
        <v>1611.75</v>
      </c>
      <c r="R160" s="237">
        <f t="shared" si="21"/>
        <v>1986.03864375</v>
      </c>
      <c r="S160" s="103">
        <f t="shared" si="22"/>
        <v>1930.99738125</v>
      </c>
      <c r="T160" s="109">
        <f t="shared" si="23"/>
        <v>11574500</v>
      </c>
      <c r="U160" s="103">
        <f t="shared" si="24"/>
        <v>6.460322260140828</v>
      </c>
      <c r="V160" s="103">
        <f t="shared" si="25"/>
        <v>1770.2656125</v>
      </c>
      <c r="W160" s="103">
        <f t="shared" si="26"/>
        <v>112.983675</v>
      </c>
      <c r="X160" s="103">
        <f t="shared" si="27"/>
        <v>102.78935625</v>
      </c>
      <c r="Y160" s="103">
        <f t="shared" si="28"/>
        <v>1805.5641275</v>
      </c>
      <c r="Z160" s="237">
        <f t="shared" si="29"/>
        <v>180.47451624999985</v>
      </c>
      <c r="AB160" s="77"/>
    </row>
    <row r="161" spans="1:28" s="58" customFormat="1" ht="14.25" customHeight="1">
      <c r="A161" s="193" t="s">
        <v>37</v>
      </c>
      <c r="B161" s="164">
        <v>1276800</v>
      </c>
      <c r="C161" s="162">
        <v>33600</v>
      </c>
      <c r="D161" s="170">
        <v>0.03</v>
      </c>
      <c r="E161" s="164">
        <v>97600</v>
      </c>
      <c r="F161" s="112">
        <v>-12800</v>
      </c>
      <c r="G161" s="170">
        <v>-0.12</v>
      </c>
      <c r="H161" s="164">
        <v>3200</v>
      </c>
      <c r="I161" s="112">
        <v>1600</v>
      </c>
      <c r="J161" s="170">
        <v>1</v>
      </c>
      <c r="K161" s="164">
        <v>1377600</v>
      </c>
      <c r="L161" s="112">
        <v>22400</v>
      </c>
      <c r="M161" s="127">
        <v>0.02</v>
      </c>
      <c r="N161" s="112">
        <v>1371200</v>
      </c>
      <c r="O161" s="173">
        <f t="shared" si="20"/>
        <v>0.9953542392566783</v>
      </c>
      <c r="P161" s="108">
        <f>Volume!K161</f>
        <v>218.7</v>
      </c>
      <c r="Q161" s="69">
        <f>Volume!J161</f>
        <v>224.2</v>
      </c>
      <c r="R161" s="237">
        <f t="shared" si="21"/>
        <v>30.885792</v>
      </c>
      <c r="S161" s="103">
        <f t="shared" si="22"/>
        <v>30.742304</v>
      </c>
      <c r="T161" s="109">
        <f t="shared" si="23"/>
        <v>1355200</v>
      </c>
      <c r="U161" s="103">
        <f t="shared" si="24"/>
        <v>1.6528925619834711</v>
      </c>
      <c r="V161" s="103">
        <f t="shared" si="25"/>
        <v>28.625856</v>
      </c>
      <c r="W161" s="103">
        <f t="shared" si="26"/>
        <v>2.188192</v>
      </c>
      <c r="X161" s="103">
        <f t="shared" si="27"/>
        <v>0.071744</v>
      </c>
      <c r="Y161" s="103">
        <f t="shared" si="28"/>
        <v>29.638224</v>
      </c>
      <c r="Z161" s="237">
        <f t="shared" si="29"/>
        <v>1.2475679999999976</v>
      </c>
      <c r="AA161" s="78"/>
      <c r="AB161" s="77"/>
    </row>
    <row r="162" spans="1:28" s="58" customFormat="1" ht="14.25" customHeight="1">
      <c r="A162" s="193" t="s">
        <v>299</v>
      </c>
      <c r="B162" s="164">
        <v>1137750</v>
      </c>
      <c r="C162" s="162">
        <v>-29100</v>
      </c>
      <c r="D162" s="170">
        <v>-0.02</v>
      </c>
      <c r="E162" s="164">
        <v>26250</v>
      </c>
      <c r="F162" s="112">
        <v>750</v>
      </c>
      <c r="G162" s="170">
        <v>0.03</v>
      </c>
      <c r="H162" s="164">
        <v>1650</v>
      </c>
      <c r="I162" s="112">
        <v>450</v>
      </c>
      <c r="J162" s="170">
        <v>0.38</v>
      </c>
      <c r="K162" s="164">
        <v>1165650</v>
      </c>
      <c r="L162" s="112">
        <v>-27900</v>
      </c>
      <c r="M162" s="127">
        <v>-0.02</v>
      </c>
      <c r="N162" s="112">
        <v>960150</v>
      </c>
      <c r="O162" s="173">
        <f t="shared" si="20"/>
        <v>0.823703513061382</v>
      </c>
      <c r="P162" s="108">
        <f>Volume!K162</f>
        <v>1911.1</v>
      </c>
      <c r="Q162" s="69">
        <f>Volume!J162</f>
        <v>1904.45</v>
      </c>
      <c r="R162" s="237">
        <f t="shared" si="21"/>
        <v>221.99221425</v>
      </c>
      <c r="S162" s="103">
        <f t="shared" si="22"/>
        <v>182.85576675</v>
      </c>
      <c r="T162" s="109">
        <f t="shared" si="23"/>
        <v>1193550</v>
      </c>
      <c r="U162" s="103">
        <f t="shared" si="24"/>
        <v>-2.3375644086967453</v>
      </c>
      <c r="V162" s="103">
        <f t="shared" si="25"/>
        <v>216.67879875</v>
      </c>
      <c r="W162" s="103">
        <f t="shared" si="26"/>
        <v>4.99918125</v>
      </c>
      <c r="X162" s="103">
        <f t="shared" si="27"/>
        <v>0.31423425</v>
      </c>
      <c r="Y162" s="103">
        <f t="shared" si="28"/>
        <v>228.0993405</v>
      </c>
      <c r="Z162" s="237">
        <f t="shared" si="29"/>
        <v>-6.107126250000022</v>
      </c>
      <c r="AA162" s="78"/>
      <c r="AB162" s="77"/>
    </row>
    <row r="163" spans="1:28" s="58" customFormat="1" ht="14.25" customHeight="1">
      <c r="A163" s="193" t="s">
        <v>425</v>
      </c>
      <c r="B163" s="164">
        <v>41400</v>
      </c>
      <c r="C163" s="162">
        <v>12600</v>
      </c>
      <c r="D163" s="170">
        <v>0.44</v>
      </c>
      <c r="E163" s="164">
        <v>0</v>
      </c>
      <c r="F163" s="112">
        <v>0</v>
      </c>
      <c r="G163" s="170">
        <v>0</v>
      </c>
      <c r="H163" s="164">
        <v>0</v>
      </c>
      <c r="I163" s="112">
        <v>0</v>
      </c>
      <c r="J163" s="170">
        <v>0</v>
      </c>
      <c r="K163" s="164">
        <v>41400</v>
      </c>
      <c r="L163" s="112">
        <v>12600</v>
      </c>
      <c r="M163" s="127">
        <v>0.44</v>
      </c>
      <c r="N163" s="112">
        <v>38800</v>
      </c>
      <c r="O163" s="173">
        <f t="shared" si="20"/>
        <v>0.9371980676328503</v>
      </c>
      <c r="P163" s="108">
        <f>Volume!K163</f>
        <v>1364.6</v>
      </c>
      <c r="Q163" s="69">
        <f>Volume!J163</f>
        <v>1493.2</v>
      </c>
      <c r="R163" s="237">
        <f t="shared" si="21"/>
        <v>6.181848</v>
      </c>
      <c r="S163" s="103">
        <f t="shared" si="22"/>
        <v>5.793616</v>
      </c>
      <c r="T163" s="109">
        <f t="shared" si="23"/>
        <v>28800</v>
      </c>
      <c r="U163" s="103">
        <f t="shared" si="24"/>
        <v>43.75</v>
      </c>
      <c r="V163" s="103">
        <f t="shared" si="25"/>
        <v>6.181848</v>
      </c>
      <c r="W163" s="103">
        <f t="shared" si="26"/>
        <v>0</v>
      </c>
      <c r="X163" s="103">
        <f t="shared" si="27"/>
        <v>0</v>
      </c>
      <c r="Y163" s="103">
        <f t="shared" si="28"/>
        <v>3.930048</v>
      </c>
      <c r="Z163" s="237">
        <f t="shared" si="29"/>
        <v>2.2517999999999994</v>
      </c>
      <c r="AA163" s="78"/>
      <c r="AB163" s="77"/>
    </row>
    <row r="164" spans="1:28" s="58" customFormat="1" ht="14.25" customHeight="1">
      <c r="A164" s="193" t="s">
        <v>228</v>
      </c>
      <c r="B164" s="164">
        <v>1146236</v>
      </c>
      <c r="C164" s="162">
        <v>153408</v>
      </c>
      <c r="D164" s="170">
        <v>0.15</v>
      </c>
      <c r="E164" s="164">
        <v>5640</v>
      </c>
      <c r="F164" s="112">
        <v>0</v>
      </c>
      <c r="G164" s="170">
        <v>0</v>
      </c>
      <c r="H164" s="164">
        <v>0</v>
      </c>
      <c r="I164" s="112">
        <v>0</v>
      </c>
      <c r="J164" s="170">
        <v>0</v>
      </c>
      <c r="K164" s="164">
        <v>1151876</v>
      </c>
      <c r="L164" s="112">
        <v>153408</v>
      </c>
      <c r="M164" s="127">
        <v>0.15</v>
      </c>
      <c r="N164" s="112">
        <v>1133076</v>
      </c>
      <c r="O164" s="173">
        <f t="shared" si="20"/>
        <v>0.9836787987595887</v>
      </c>
      <c r="P164" s="108">
        <f>Volume!K164</f>
        <v>1478.05</v>
      </c>
      <c r="Q164" s="69">
        <f>Volume!J164</f>
        <v>1455.3</v>
      </c>
      <c r="R164" s="237">
        <f t="shared" si="21"/>
        <v>167.63251428</v>
      </c>
      <c r="S164" s="103">
        <f t="shared" si="22"/>
        <v>164.89655027999999</v>
      </c>
      <c r="T164" s="109">
        <f t="shared" si="23"/>
        <v>998468</v>
      </c>
      <c r="U164" s="103">
        <f t="shared" si="24"/>
        <v>15.364338166070421</v>
      </c>
      <c r="V164" s="103">
        <f t="shared" si="25"/>
        <v>166.81172508</v>
      </c>
      <c r="W164" s="103">
        <f t="shared" si="26"/>
        <v>0.8207892</v>
      </c>
      <c r="X164" s="103">
        <f t="shared" si="27"/>
        <v>0</v>
      </c>
      <c r="Y164" s="103">
        <f t="shared" si="28"/>
        <v>147.57856274</v>
      </c>
      <c r="Z164" s="237">
        <f t="shared" si="29"/>
        <v>20.053951540000014</v>
      </c>
      <c r="AA164" s="78"/>
      <c r="AB164" s="77"/>
    </row>
    <row r="165" spans="1:28" s="58" customFormat="1" ht="14.25" customHeight="1">
      <c r="A165" s="193" t="s">
        <v>426</v>
      </c>
      <c r="B165" s="164">
        <v>13252200</v>
      </c>
      <c r="C165" s="162">
        <v>741000</v>
      </c>
      <c r="D165" s="170">
        <v>0.06</v>
      </c>
      <c r="E165" s="164">
        <v>15600</v>
      </c>
      <c r="F165" s="112">
        <v>2600</v>
      </c>
      <c r="G165" s="170">
        <v>0.2</v>
      </c>
      <c r="H165" s="164">
        <v>7800</v>
      </c>
      <c r="I165" s="112">
        <v>0</v>
      </c>
      <c r="J165" s="170">
        <v>0</v>
      </c>
      <c r="K165" s="164">
        <v>13275600</v>
      </c>
      <c r="L165" s="112">
        <v>743600</v>
      </c>
      <c r="M165" s="127">
        <v>0.06</v>
      </c>
      <c r="N165" s="112">
        <v>12602200</v>
      </c>
      <c r="O165" s="173">
        <f t="shared" si="20"/>
        <v>0.9492753623188406</v>
      </c>
      <c r="P165" s="108">
        <f>Volume!K165</f>
        <v>109.8</v>
      </c>
      <c r="Q165" s="69">
        <f>Volume!J165</f>
        <v>106.8</v>
      </c>
      <c r="R165" s="237">
        <f t="shared" si="21"/>
        <v>141.783408</v>
      </c>
      <c r="S165" s="103">
        <f t="shared" si="22"/>
        <v>134.591496</v>
      </c>
      <c r="T165" s="109">
        <f t="shared" si="23"/>
        <v>12532000</v>
      </c>
      <c r="U165" s="103">
        <f t="shared" si="24"/>
        <v>5.933609958506223</v>
      </c>
      <c r="V165" s="103">
        <f t="shared" si="25"/>
        <v>141.533496</v>
      </c>
      <c r="W165" s="103">
        <f t="shared" si="26"/>
        <v>0.166608</v>
      </c>
      <c r="X165" s="103">
        <f t="shared" si="27"/>
        <v>0.083304</v>
      </c>
      <c r="Y165" s="103">
        <f t="shared" si="28"/>
        <v>137.60136</v>
      </c>
      <c r="Z165" s="237">
        <f t="shared" si="29"/>
        <v>4.182048000000009</v>
      </c>
      <c r="AA165" s="78"/>
      <c r="AB165" s="77"/>
    </row>
    <row r="166" spans="1:28" s="58" customFormat="1" ht="14.25" customHeight="1">
      <c r="A166" s="193" t="s">
        <v>276</v>
      </c>
      <c r="B166" s="164">
        <v>698950</v>
      </c>
      <c r="C166" s="162">
        <v>0</v>
      </c>
      <c r="D166" s="170">
        <v>0</v>
      </c>
      <c r="E166" s="164">
        <v>2450</v>
      </c>
      <c r="F166" s="112">
        <v>0</v>
      </c>
      <c r="G166" s="170">
        <v>0</v>
      </c>
      <c r="H166" s="164">
        <v>0</v>
      </c>
      <c r="I166" s="112">
        <v>0</v>
      </c>
      <c r="J166" s="170">
        <v>0</v>
      </c>
      <c r="K166" s="164">
        <v>701400</v>
      </c>
      <c r="L166" s="112">
        <v>0</v>
      </c>
      <c r="M166" s="127">
        <v>0</v>
      </c>
      <c r="N166" s="112">
        <v>685650</v>
      </c>
      <c r="O166" s="173">
        <f t="shared" si="20"/>
        <v>0.9775449101796407</v>
      </c>
      <c r="P166" s="108">
        <f>Volume!K166</f>
        <v>929</v>
      </c>
      <c r="Q166" s="69">
        <f>Volume!J166</f>
        <v>927.25</v>
      </c>
      <c r="R166" s="237">
        <f t="shared" si="21"/>
        <v>65.037315</v>
      </c>
      <c r="S166" s="103">
        <f t="shared" si="22"/>
        <v>63.57689625</v>
      </c>
      <c r="T166" s="109">
        <f t="shared" si="23"/>
        <v>701400</v>
      </c>
      <c r="U166" s="103">
        <f t="shared" si="24"/>
        <v>0</v>
      </c>
      <c r="V166" s="103">
        <f t="shared" si="25"/>
        <v>64.81013875</v>
      </c>
      <c r="W166" s="103">
        <f t="shared" si="26"/>
        <v>0.22717625</v>
      </c>
      <c r="X166" s="103">
        <f t="shared" si="27"/>
        <v>0</v>
      </c>
      <c r="Y166" s="103">
        <f t="shared" si="28"/>
        <v>65.16006</v>
      </c>
      <c r="Z166" s="237">
        <f t="shared" si="29"/>
        <v>-0.12274499999999477</v>
      </c>
      <c r="AA166" s="78"/>
      <c r="AB166" s="77"/>
    </row>
    <row r="167" spans="1:28" s="58" customFormat="1" ht="14.25" customHeight="1">
      <c r="A167" s="193" t="s">
        <v>180</v>
      </c>
      <c r="B167" s="164">
        <v>6552000</v>
      </c>
      <c r="C167" s="162">
        <v>105000</v>
      </c>
      <c r="D167" s="170">
        <v>0.02</v>
      </c>
      <c r="E167" s="164">
        <v>418500</v>
      </c>
      <c r="F167" s="112">
        <v>33000</v>
      </c>
      <c r="G167" s="170">
        <v>0.09</v>
      </c>
      <c r="H167" s="164">
        <v>40500</v>
      </c>
      <c r="I167" s="112">
        <v>0</v>
      </c>
      <c r="J167" s="170">
        <v>0</v>
      </c>
      <c r="K167" s="164">
        <v>7011000</v>
      </c>
      <c r="L167" s="112">
        <v>138000</v>
      </c>
      <c r="M167" s="127">
        <v>0.02</v>
      </c>
      <c r="N167" s="112">
        <v>6960000</v>
      </c>
      <c r="O167" s="173">
        <f t="shared" si="20"/>
        <v>0.9927257167308515</v>
      </c>
      <c r="P167" s="108">
        <f>Volume!K167</f>
        <v>172.1</v>
      </c>
      <c r="Q167" s="69">
        <f>Volume!J167</f>
        <v>174.95</v>
      </c>
      <c r="R167" s="237">
        <f t="shared" si="21"/>
        <v>122.657445</v>
      </c>
      <c r="S167" s="103">
        <f t="shared" si="22"/>
        <v>121.7652</v>
      </c>
      <c r="T167" s="109">
        <f t="shared" si="23"/>
        <v>6873000</v>
      </c>
      <c r="U167" s="103">
        <f t="shared" si="24"/>
        <v>2.007856831078132</v>
      </c>
      <c r="V167" s="103">
        <f t="shared" si="25"/>
        <v>114.62724</v>
      </c>
      <c r="W167" s="103">
        <f t="shared" si="26"/>
        <v>7.3216575</v>
      </c>
      <c r="X167" s="103">
        <f t="shared" si="27"/>
        <v>0.7085475</v>
      </c>
      <c r="Y167" s="103">
        <f t="shared" si="28"/>
        <v>118.28433</v>
      </c>
      <c r="Z167" s="237">
        <f t="shared" si="29"/>
        <v>4.3731149999999985</v>
      </c>
      <c r="AA167" s="78"/>
      <c r="AB167" s="77"/>
    </row>
    <row r="168" spans="1:28" s="58" customFormat="1" ht="14.25" customHeight="1">
      <c r="A168" s="193" t="s">
        <v>181</v>
      </c>
      <c r="B168" s="164">
        <v>799850</v>
      </c>
      <c r="C168" s="162">
        <v>34000</v>
      </c>
      <c r="D168" s="170">
        <v>0.04</v>
      </c>
      <c r="E168" s="164">
        <v>0</v>
      </c>
      <c r="F168" s="112">
        <v>0</v>
      </c>
      <c r="G168" s="170">
        <v>0</v>
      </c>
      <c r="H168" s="164">
        <v>0</v>
      </c>
      <c r="I168" s="112">
        <v>0</v>
      </c>
      <c r="J168" s="170">
        <v>0</v>
      </c>
      <c r="K168" s="164">
        <v>799850</v>
      </c>
      <c r="L168" s="112">
        <v>34000</v>
      </c>
      <c r="M168" s="127">
        <v>0.04</v>
      </c>
      <c r="N168" s="112">
        <v>799000</v>
      </c>
      <c r="O168" s="173">
        <f t="shared" si="20"/>
        <v>0.9989373007438895</v>
      </c>
      <c r="P168" s="108">
        <f>Volume!K168</f>
        <v>330.1</v>
      </c>
      <c r="Q168" s="69">
        <f>Volume!J168</f>
        <v>322.45</v>
      </c>
      <c r="R168" s="237">
        <f t="shared" si="21"/>
        <v>25.79116325</v>
      </c>
      <c r="S168" s="103">
        <f t="shared" si="22"/>
        <v>25.763755</v>
      </c>
      <c r="T168" s="109">
        <f t="shared" si="23"/>
        <v>765850</v>
      </c>
      <c r="U168" s="103">
        <f t="shared" si="24"/>
        <v>4.439511653718091</v>
      </c>
      <c r="V168" s="103">
        <f t="shared" si="25"/>
        <v>25.79116325</v>
      </c>
      <c r="W168" s="103">
        <f t="shared" si="26"/>
        <v>0</v>
      </c>
      <c r="X168" s="103">
        <f t="shared" si="27"/>
        <v>0</v>
      </c>
      <c r="Y168" s="103">
        <f t="shared" si="28"/>
        <v>25.280708500000003</v>
      </c>
      <c r="Z168" s="237">
        <f t="shared" si="29"/>
        <v>0.5104547499999974</v>
      </c>
      <c r="AA168" s="78"/>
      <c r="AB168" s="77"/>
    </row>
    <row r="169" spans="1:28" s="58" customFormat="1" ht="14.25" customHeight="1">
      <c r="A169" s="193" t="s">
        <v>150</v>
      </c>
      <c r="B169" s="164">
        <v>4241154</v>
      </c>
      <c r="C169" s="162">
        <v>68766</v>
      </c>
      <c r="D169" s="170">
        <v>0.02</v>
      </c>
      <c r="E169" s="164">
        <v>29784</v>
      </c>
      <c r="F169" s="112">
        <v>438</v>
      </c>
      <c r="G169" s="170">
        <v>0.01</v>
      </c>
      <c r="H169" s="164">
        <v>2628</v>
      </c>
      <c r="I169" s="112">
        <v>0</v>
      </c>
      <c r="J169" s="170">
        <v>0</v>
      </c>
      <c r="K169" s="164">
        <v>4273566</v>
      </c>
      <c r="L169" s="112">
        <v>69204</v>
      </c>
      <c r="M169" s="127">
        <v>0.02</v>
      </c>
      <c r="N169" s="112">
        <v>4193412</v>
      </c>
      <c r="O169" s="173">
        <f t="shared" si="20"/>
        <v>0.981244234908271</v>
      </c>
      <c r="P169" s="108">
        <f>Volume!K169</f>
        <v>665.35</v>
      </c>
      <c r="Q169" s="69">
        <f>Volume!J169</f>
        <v>665.55</v>
      </c>
      <c r="R169" s="237">
        <f t="shared" si="21"/>
        <v>284.42718513</v>
      </c>
      <c r="S169" s="103">
        <f t="shared" si="22"/>
        <v>279.09253566</v>
      </c>
      <c r="T169" s="109">
        <f t="shared" si="23"/>
        <v>4204362</v>
      </c>
      <c r="U169" s="103">
        <f t="shared" si="24"/>
        <v>1.6460047921658505</v>
      </c>
      <c r="V169" s="103">
        <f t="shared" si="25"/>
        <v>282.27000447</v>
      </c>
      <c r="W169" s="103">
        <f t="shared" si="26"/>
        <v>1.98227412</v>
      </c>
      <c r="X169" s="103">
        <f t="shared" si="27"/>
        <v>0.17490654</v>
      </c>
      <c r="Y169" s="103">
        <f t="shared" si="28"/>
        <v>279.73722567000004</v>
      </c>
      <c r="Z169" s="237">
        <f t="shared" si="29"/>
        <v>4.689959459999955</v>
      </c>
      <c r="AA169" s="78"/>
      <c r="AB169" s="77"/>
    </row>
    <row r="170" spans="1:28" s="58" customFormat="1" ht="14.25" customHeight="1">
      <c r="A170" s="193" t="s">
        <v>427</v>
      </c>
      <c r="B170" s="164">
        <v>5000000</v>
      </c>
      <c r="C170" s="162">
        <v>106250</v>
      </c>
      <c r="D170" s="170">
        <v>0.02</v>
      </c>
      <c r="E170" s="164">
        <v>15000</v>
      </c>
      <c r="F170" s="112">
        <v>-2500</v>
      </c>
      <c r="G170" s="170">
        <v>-0.14</v>
      </c>
      <c r="H170" s="164">
        <v>0</v>
      </c>
      <c r="I170" s="112">
        <v>0</v>
      </c>
      <c r="J170" s="170">
        <v>0</v>
      </c>
      <c r="K170" s="164">
        <v>5015000</v>
      </c>
      <c r="L170" s="112">
        <v>103750</v>
      </c>
      <c r="M170" s="127">
        <v>0.02</v>
      </c>
      <c r="N170" s="112">
        <v>4862500</v>
      </c>
      <c r="O170" s="173">
        <f t="shared" si="20"/>
        <v>0.9695912263210369</v>
      </c>
      <c r="P170" s="108">
        <f>Volume!K170</f>
        <v>181.3</v>
      </c>
      <c r="Q170" s="69">
        <f>Volume!J170</f>
        <v>179.1</v>
      </c>
      <c r="R170" s="237">
        <f t="shared" si="21"/>
        <v>89.81865</v>
      </c>
      <c r="S170" s="103">
        <f t="shared" si="22"/>
        <v>87.087375</v>
      </c>
      <c r="T170" s="109">
        <f t="shared" si="23"/>
        <v>4911250</v>
      </c>
      <c r="U170" s="103">
        <f t="shared" si="24"/>
        <v>2.112496818528888</v>
      </c>
      <c r="V170" s="103">
        <f t="shared" si="25"/>
        <v>89.55</v>
      </c>
      <c r="W170" s="103">
        <f t="shared" si="26"/>
        <v>0.26865</v>
      </c>
      <c r="X170" s="103">
        <f t="shared" si="27"/>
        <v>0</v>
      </c>
      <c r="Y170" s="103">
        <f t="shared" si="28"/>
        <v>89.0409625</v>
      </c>
      <c r="Z170" s="237">
        <f t="shared" si="29"/>
        <v>0.777687499999999</v>
      </c>
      <c r="AA170" s="78"/>
      <c r="AB170" s="77"/>
    </row>
    <row r="171" spans="1:28" s="58" customFormat="1" ht="14.25" customHeight="1">
      <c r="A171" s="193" t="s">
        <v>428</v>
      </c>
      <c r="B171" s="164">
        <v>3214050</v>
      </c>
      <c r="C171" s="162">
        <v>35700</v>
      </c>
      <c r="D171" s="170">
        <v>0.01</v>
      </c>
      <c r="E171" s="164">
        <v>44100</v>
      </c>
      <c r="F171" s="112">
        <v>0</v>
      </c>
      <c r="G171" s="170">
        <v>0</v>
      </c>
      <c r="H171" s="164">
        <v>4200</v>
      </c>
      <c r="I171" s="112">
        <v>0</v>
      </c>
      <c r="J171" s="170">
        <v>0</v>
      </c>
      <c r="K171" s="164">
        <v>3262350</v>
      </c>
      <c r="L171" s="112">
        <v>35700</v>
      </c>
      <c r="M171" s="127">
        <v>0.01</v>
      </c>
      <c r="N171" s="112">
        <v>3223500</v>
      </c>
      <c r="O171" s="173">
        <f t="shared" si="20"/>
        <v>0.9880914065014483</v>
      </c>
      <c r="P171" s="108">
        <f>Volume!K171</f>
        <v>245.9</v>
      </c>
      <c r="Q171" s="69">
        <f>Volume!J171</f>
        <v>242.35</v>
      </c>
      <c r="R171" s="237">
        <f t="shared" si="21"/>
        <v>79.06305225</v>
      </c>
      <c r="S171" s="103">
        <f t="shared" si="22"/>
        <v>78.1215225</v>
      </c>
      <c r="T171" s="109">
        <f t="shared" si="23"/>
        <v>3226650</v>
      </c>
      <c r="U171" s="103">
        <f t="shared" si="24"/>
        <v>1.1064106736088513</v>
      </c>
      <c r="V171" s="103">
        <f t="shared" si="25"/>
        <v>77.89250175</v>
      </c>
      <c r="W171" s="103">
        <f t="shared" si="26"/>
        <v>1.0687635</v>
      </c>
      <c r="X171" s="103">
        <f t="shared" si="27"/>
        <v>0.101787</v>
      </c>
      <c r="Y171" s="103">
        <f t="shared" si="28"/>
        <v>79.3433235</v>
      </c>
      <c r="Z171" s="237">
        <f t="shared" si="29"/>
        <v>-0.2802712499999984</v>
      </c>
      <c r="AA171" s="78"/>
      <c r="AB171" s="77"/>
    </row>
    <row r="172" spans="1:28" s="58" customFormat="1" ht="14.25" customHeight="1">
      <c r="A172" s="193" t="s">
        <v>151</v>
      </c>
      <c r="B172" s="164">
        <v>2034450</v>
      </c>
      <c r="C172" s="162">
        <v>89550</v>
      </c>
      <c r="D172" s="170">
        <v>0.05</v>
      </c>
      <c r="E172" s="164">
        <v>0</v>
      </c>
      <c r="F172" s="112">
        <v>0</v>
      </c>
      <c r="G172" s="170">
        <v>0</v>
      </c>
      <c r="H172" s="164">
        <v>0</v>
      </c>
      <c r="I172" s="112">
        <v>0</v>
      </c>
      <c r="J172" s="170">
        <v>0</v>
      </c>
      <c r="K172" s="164">
        <v>2034450</v>
      </c>
      <c r="L172" s="112">
        <v>89550</v>
      </c>
      <c r="M172" s="127">
        <v>0.05</v>
      </c>
      <c r="N172" s="112">
        <v>1894275</v>
      </c>
      <c r="O172" s="173">
        <f t="shared" si="20"/>
        <v>0.9310993143109931</v>
      </c>
      <c r="P172" s="108">
        <f>Volume!K172</f>
        <v>1016.1</v>
      </c>
      <c r="Q172" s="69">
        <f>Volume!J172</f>
        <v>1000.15</v>
      </c>
      <c r="R172" s="237">
        <f t="shared" si="21"/>
        <v>203.47551675</v>
      </c>
      <c r="S172" s="103">
        <f t="shared" si="22"/>
        <v>189.455914125</v>
      </c>
      <c r="T172" s="109">
        <f t="shared" si="23"/>
        <v>1944900</v>
      </c>
      <c r="U172" s="103">
        <f t="shared" si="24"/>
        <v>4.604349838037945</v>
      </c>
      <c r="V172" s="103">
        <f t="shared" si="25"/>
        <v>203.47551675</v>
      </c>
      <c r="W172" s="103">
        <f t="shared" si="26"/>
        <v>0</v>
      </c>
      <c r="X172" s="103">
        <f t="shared" si="27"/>
        <v>0</v>
      </c>
      <c r="Y172" s="103">
        <f t="shared" si="28"/>
        <v>197.621289</v>
      </c>
      <c r="Z172" s="237">
        <f t="shared" si="29"/>
        <v>5.854227750000007</v>
      </c>
      <c r="AA172" s="78"/>
      <c r="AB172" s="77"/>
    </row>
    <row r="173" spans="1:28" s="58" customFormat="1" ht="14.25" customHeight="1">
      <c r="A173" s="193" t="s">
        <v>214</v>
      </c>
      <c r="B173" s="164">
        <v>404500</v>
      </c>
      <c r="C173" s="162">
        <v>55250</v>
      </c>
      <c r="D173" s="170">
        <v>0.16</v>
      </c>
      <c r="E173" s="164">
        <v>0</v>
      </c>
      <c r="F173" s="112">
        <v>0</v>
      </c>
      <c r="G173" s="170">
        <v>0</v>
      </c>
      <c r="H173" s="164">
        <v>0</v>
      </c>
      <c r="I173" s="112">
        <v>0</v>
      </c>
      <c r="J173" s="170">
        <v>0</v>
      </c>
      <c r="K173" s="164">
        <v>404500</v>
      </c>
      <c r="L173" s="112">
        <v>55250</v>
      </c>
      <c r="M173" s="127">
        <v>0.16</v>
      </c>
      <c r="N173" s="112">
        <v>394250</v>
      </c>
      <c r="O173" s="173">
        <f t="shared" si="20"/>
        <v>0.9746600741656366</v>
      </c>
      <c r="P173" s="108">
        <f>Volume!K173</f>
        <v>1593</v>
      </c>
      <c r="Q173" s="69">
        <f>Volume!J173</f>
        <v>1725.1</v>
      </c>
      <c r="R173" s="237">
        <f t="shared" si="21"/>
        <v>69.780295</v>
      </c>
      <c r="S173" s="103">
        <f t="shared" si="22"/>
        <v>68.0120675</v>
      </c>
      <c r="T173" s="109">
        <f t="shared" si="23"/>
        <v>349250</v>
      </c>
      <c r="U173" s="103">
        <f t="shared" si="24"/>
        <v>15.819613457408732</v>
      </c>
      <c r="V173" s="103">
        <f t="shared" si="25"/>
        <v>69.780295</v>
      </c>
      <c r="W173" s="103">
        <f t="shared" si="26"/>
        <v>0</v>
      </c>
      <c r="X173" s="103">
        <f t="shared" si="27"/>
        <v>0</v>
      </c>
      <c r="Y173" s="103">
        <f t="shared" si="28"/>
        <v>55.635525</v>
      </c>
      <c r="Z173" s="237">
        <f t="shared" si="29"/>
        <v>14.144769999999994</v>
      </c>
      <c r="AA173" s="78"/>
      <c r="AB173" s="77"/>
    </row>
    <row r="174" spans="1:28" s="58" customFormat="1" ht="14.25" customHeight="1">
      <c r="A174" s="193" t="s">
        <v>229</v>
      </c>
      <c r="B174" s="164">
        <v>2399200</v>
      </c>
      <c r="C174" s="162">
        <v>34400</v>
      </c>
      <c r="D174" s="170">
        <v>0.01</v>
      </c>
      <c r="E174" s="164">
        <v>7200</v>
      </c>
      <c r="F174" s="112">
        <v>0</v>
      </c>
      <c r="G174" s="170">
        <v>0</v>
      </c>
      <c r="H174" s="164">
        <v>400</v>
      </c>
      <c r="I174" s="112">
        <v>0</v>
      </c>
      <c r="J174" s="170">
        <v>0</v>
      </c>
      <c r="K174" s="164">
        <v>2406800</v>
      </c>
      <c r="L174" s="112">
        <v>34400</v>
      </c>
      <c r="M174" s="127">
        <v>0.01</v>
      </c>
      <c r="N174" s="112">
        <v>2370000</v>
      </c>
      <c r="O174" s="173">
        <f t="shared" si="20"/>
        <v>0.9847099883662955</v>
      </c>
      <c r="P174" s="108">
        <f>Volume!K174</f>
        <v>1472.95</v>
      </c>
      <c r="Q174" s="69">
        <f>Volume!J174</f>
        <v>1463.2</v>
      </c>
      <c r="R174" s="237">
        <f t="shared" si="21"/>
        <v>352.162976</v>
      </c>
      <c r="S174" s="103">
        <f t="shared" si="22"/>
        <v>346.7784</v>
      </c>
      <c r="T174" s="109">
        <f t="shared" si="23"/>
        <v>2372400</v>
      </c>
      <c r="U174" s="103">
        <f t="shared" si="24"/>
        <v>1.4500084302815712</v>
      </c>
      <c r="V174" s="103">
        <f t="shared" si="25"/>
        <v>351.050944</v>
      </c>
      <c r="W174" s="103">
        <f t="shared" si="26"/>
        <v>1.053504</v>
      </c>
      <c r="X174" s="103">
        <f t="shared" si="27"/>
        <v>0.058528</v>
      </c>
      <c r="Y174" s="103">
        <f t="shared" si="28"/>
        <v>349.442658</v>
      </c>
      <c r="Z174" s="237">
        <f t="shared" si="29"/>
        <v>2.72031800000002</v>
      </c>
      <c r="AA174" s="78"/>
      <c r="AB174" s="77"/>
    </row>
    <row r="175" spans="1:28" s="58" customFormat="1" ht="14.25" customHeight="1">
      <c r="A175" s="193" t="s">
        <v>91</v>
      </c>
      <c r="B175" s="164">
        <v>7565800</v>
      </c>
      <c r="C175" s="162">
        <v>961400</v>
      </c>
      <c r="D175" s="170">
        <v>0.15</v>
      </c>
      <c r="E175" s="164">
        <v>1288200</v>
      </c>
      <c r="F175" s="112">
        <v>79800</v>
      </c>
      <c r="G175" s="170">
        <v>0.07</v>
      </c>
      <c r="H175" s="164">
        <v>323000</v>
      </c>
      <c r="I175" s="112">
        <v>76000</v>
      </c>
      <c r="J175" s="170">
        <v>0.31</v>
      </c>
      <c r="K175" s="164">
        <v>9177000</v>
      </c>
      <c r="L175" s="112">
        <v>1117200</v>
      </c>
      <c r="M175" s="127">
        <v>0.14</v>
      </c>
      <c r="N175" s="112">
        <v>8903400</v>
      </c>
      <c r="O175" s="173">
        <f t="shared" si="20"/>
        <v>0.9701863354037267</v>
      </c>
      <c r="P175" s="108">
        <f>Volume!K175</f>
        <v>82.95</v>
      </c>
      <c r="Q175" s="69">
        <f>Volume!J175</f>
        <v>88.4</v>
      </c>
      <c r="R175" s="237">
        <f t="shared" si="21"/>
        <v>81.12468</v>
      </c>
      <c r="S175" s="103">
        <f t="shared" si="22"/>
        <v>78.706056</v>
      </c>
      <c r="T175" s="109">
        <f t="shared" si="23"/>
        <v>8059800</v>
      </c>
      <c r="U175" s="103">
        <f t="shared" si="24"/>
        <v>13.861386138613863</v>
      </c>
      <c r="V175" s="103">
        <f t="shared" si="25"/>
        <v>66.881672</v>
      </c>
      <c r="W175" s="103">
        <f t="shared" si="26"/>
        <v>11.387688</v>
      </c>
      <c r="X175" s="103">
        <f t="shared" si="27"/>
        <v>2.85532</v>
      </c>
      <c r="Y175" s="103">
        <f t="shared" si="28"/>
        <v>66.856041</v>
      </c>
      <c r="Z175" s="237">
        <f t="shared" si="29"/>
        <v>14.268638999999993</v>
      </c>
      <c r="AA175" s="78"/>
      <c r="AB175" s="77"/>
    </row>
    <row r="176" spans="1:28" s="58" customFormat="1" ht="14.25" customHeight="1">
      <c r="A176" s="193" t="s">
        <v>152</v>
      </c>
      <c r="B176" s="164">
        <v>3724650</v>
      </c>
      <c r="C176" s="162">
        <v>67500</v>
      </c>
      <c r="D176" s="170">
        <v>0.02</v>
      </c>
      <c r="E176" s="164">
        <v>74250</v>
      </c>
      <c r="F176" s="112">
        <v>10800</v>
      </c>
      <c r="G176" s="170">
        <v>0.17</v>
      </c>
      <c r="H176" s="164">
        <v>20250</v>
      </c>
      <c r="I176" s="112">
        <v>2700</v>
      </c>
      <c r="J176" s="170">
        <v>0.15</v>
      </c>
      <c r="K176" s="164">
        <v>3819150</v>
      </c>
      <c r="L176" s="112">
        <v>81000</v>
      </c>
      <c r="M176" s="127">
        <v>0.02</v>
      </c>
      <c r="N176" s="112">
        <v>3674700</v>
      </c>
      <c r="O176" s="173">
        <f t="shared" si="20"/>
        <v>0.9621774478614351</v>
      </c>
      <c r="P176" s="108">
        <f>Volume!K176</f>
        <v>244.8</v>
      </c>
      <c r="Q176" s="69">
        <f>Volume!J176</f>
        <v>252.65</v>
      </c>
      <c r="R176" s="237">
        <f t="shared" si="21"/>
        <v>96.49082475</v>
      </c>
      <c r="S176" s="103">
        <f t="shared" si="22"/>
        <v>92.8412955</v>
      </c>
      <c r="T176" s="109">
        <f t="shared" si="23"/>
        <v>3738150</v>
      </c>
      <c r="U176" s="103">
        <f t="shared" si="24"/>
        <v>2.1668472372697725</v>
      </c>
      <c r="V176" s="103">
        <f t="shared" si="25"/>
        <v>94.10328225</v>
      </c>
      <c r="W176" s="103">
        <f t="shared" si="26"/>
        <v>1.87592625</v>
      </c>
      <c r="X176" s="103">
        <f t="shared" si="27"/>
        <v>0.51161625</v>
      </c>
      <c r="Y176" s="103">
        <f t="shared" si="28"/>
        <v>91.509912</v>
      </c>
      <c r="Z176" s="237">
        <f t="shared" si="29"/>
        <v>4.980912750000002</v>
      </c>
      <c r="AA176" s="78"/>
      <c r="AB176" s="77"/>
    </row>
    <row r="177" spans="1:28" s="58" customFormat="1" ht="14.25" customHeight="1">
      <c r="A177" s="193" t="s">
        <v>208</v>
      </c>
      <c r="B177" s="164">
        <v>6382704</v>
      </c>
      <c r="C177" s="162">
        <v>1031648</v>
      </c>
      <c r="D177" s="170">
        <v>0.19</v>
      </c>
      <c r="E177" s="164">
        <v>158620</v>
      </c>
      <c r="F177" s="112">
        <v>23896</v>
      </c>
      <c r="G177" s="170">
        <v>0.18</v>
      </c>
      <c r="H177" s="164">
        <v>53972</v>
      </c>
      <c r="I177" s="112">
        <v>12772</v>
      </c>
      <c r="J177" s="170">
        <v>0.31</v>
      </c>
      <c r="K177" s="164">
        <v>6595296</v>
      </c>
      <c r="L177" s="112">
        <v>1068316</v>
      </c>
      <c r="M177" s="127">
        <v>0.19</v>
      </c>
      <c r="N177" s="112">
        <v>6534320</v>
      </c>
      <c r="O177" s="173">
        <f t="shared" si="20"/>
        <v>0.9907546226886557</v>
      </c>
      <c r="P177" s="108">
        <f>Volume!K177</f>
        <v>767.05</v>
      </c>
      <c r="Q177" s="69">
        <f>Volume!J177</f>
        <v>759.5</v>
      </c>
      <c r="R177" s="237">
        <f t="shared" si="21"/>
        <v>500.9127312</v>
      </c>
      <c r="S177" s="103">
        <f t="shared" si="22"/>
        <v>496.281604</v>
      </c>
      <c r="T177" s="109">
        <f t="shared" si="23"/>
        <v>5526980</v>
      </c>
      <c r="U177" s="103">
        <f t="shared" si="24"/>
        <v>19.32910920611256</v>
      </c>
      <c r="V177" s="103">
        <f t="shared" si="25"/>
        <v>484.7663688</v>
      </c>
      <c r="W177" s="103">
        <f t="shared" si="26"/>
        <v>12.047189</v>
      </c>
      <c r="X177" s="103">
        <f t="shared" si="27"/>
        <v>4.0991734</v>
      </c>
      <c r="Y177" s="103">
        <f t="shared" si="28"/>
        <v>423.9470009</v>
      </c>
      <c r="Z177" s="237">
        <f t="shared" si="29"/>
        <v>76.96573030000002</v>
      </c>
      <c r="AA177" s="78"/>
      <c r="AB177" s="77"/>
    </row>
    <row r="178" spans="1:28" s="58" customFormat="1" ht="14.25" customHeight="1">
      <c r="A178" s="193" t="s">
        <v>230</v>
      </c>
      <c r="B178" s="164">
        <v>1987200</v>
      </c>
      <c r="C178" s="162">
        <v>68000</v>
      </c>
      <c r="D178" s="170">
        <v>0.04</v>
      </c>
      <c r="E178" s="164">
        <v>17600</v>
      </c>
      <c r="F178" s="112">
        <v>400</v>
      </c>
      <c r="G178" s="170">
        <v>0.02</v>
      </c>
      <c r="H178" s="164">
        <v>2800</v>
      </c>
      <c r="I178" s="112">
        <v>0</v>
      </c>
      <c r="J178" s="170">
        <v>0</v>
      </c>
      <c r="K178" s="164">
        <v>2007600</v>
      </c>
      <c r="L178" s="112">
        <v>68400</v>
      </c>
      <c r="M178" s="127">
        <v>0.04</v>
      </c>
      <c r="N178" s="112">
        <v>1962800</v>
      </c>
      <c r="O178" s="173">
        <f t="shared" si="20"/>
        <v>0.9776847977684798</v>
      </c>
      <c r="P178" s="108">
        <f>Volume!K178</f>
        <v>687.3</v>
      </c>
      <c r="Q178" s="69">
        <f>Volume!J178</f>
        <v>694.15</v>
      </c>
      <c r="R178" s="237">
        <f t="shared" si="21"/>
        <v>139.357554</v>
      </c>
      <c r="S178" s="103">
        <f t="shared" si="22"/>
        <v>136.247762</v>
      </c>
      <c r="T178" s="109">
        <f t="shared" si="23"/>
        <v>1939200</v>
      </c>
      <c r="U178" s="103">
        <f t="shared" si="24"/>
        <v>3.527227722772277</v>
      </c>
      <c r="V178" s="103">
        <f t="shared" si="25"/>
        <v>137.941488</v>
      </c>
      <c r="W178" s="103">
        <f t="shared" si="26"/>
        <v>1.221704</v>
      </c>
      <c r="X178" s="103">
        <f t="shared" si="27"/>
        <v>0.194362</v>
      </c>
      <c r="Y178" s="103">
        <f t="shared" si="28"/>
        <v>133.281216</v>
      </c>
      <c r="Z178" s="237">
        <f t="shared" si="29"/>
        <v>6.076337999999993</v>
      </c>
      <c r="AA178" s="78"/>
      <c r="AB178" s="77"/>
    </row>
    <row r="179" spans="1:28" s="58" customFormat="1" ht="14.25" customHeight="1">
      <c r="A179" s="193" t="s">
        <v>185</v>
      </c>
      <c r="B179" s="164">
        <v>10424025</v>
      </c>
      <c r="C179" s="162">
        <v>353025</v>
      </c>
      <c r="D179" s="170">
        <v>0.04</v>
      </c>
      <c r="E179" s="164">
        <v>1566675</v>
      </c>
      <c r="F179" s="112">
        <v>205875</v>
      </c>
      <c r="G179" s="170">
        <v>0.15</v>
      </c>
      <c r="H179" s="164">
        <v>1366200</v>
      </c>
      <c r="I179" s="112">
        <v>101925</v>
      </c>
      <c r="J179" s="170">
        <v>0.08</v>
      </c>
      <c r="K179" s="164">
        <v>13356900</v>
      </c>
      <c r="L179" s="112">
        <v>660825</v>
      </c>
      <c r="M179" s="127">
        <v>0.05</v>
      </c>
      <c r="N179" s="112">
        <v>13060575</v>
      </c>
      <c r="O179" s="173">
        <f t="shared" si="20"/>
        <v>0.9778148372751162</v>
      </c>
      <c r="P179" s="108">
        <f>Volume!K179</f>
        <v>695.8</v>
      </c>
      <c r="Q179" s="69">
        <f>Volume!J179</f>
        <v>694.8</v>
      </c>
      <c r="R179" s="237">
        <f t="shared" si="21"/>
        <v>928.037412</v>
      </c>
      <c r="S179" s="103">
        <f t="shared" si="22"/>
        <v>907.448751</v>
      </c>
      <c r="T179" s="109">
        <f t="shared" si="23"/>
        <v>12696075</v>
      </c>
      <c r="U179" s="103">
        <f t="shared" si="24"/>
        <v>5.204955074698283</v>
      </c>
      <c r="V179" s="103">
        <f t="shared" si="25"/>
        <v>724.261257</v>
      </c>
      <c r="W179" s="103">
        <f t="shared" si="26"/>
        <v>108.852579</v>
      </c>
      <c r="X179" s="103">
        <f t="shared" si="27"/>
        <v>94.92357599999998</v>
      </c>
      <c r="Y179" s="103">
        <f t="shared" si="28"/>
        <v>883.3928985</v>
      </c>
      <c r="Z179" s="237">
        <f t="shared" si="29"/>
        <v>44.644513500000016</v>
      </c>
      <c r="AA179" s="78"/>
      <c r="AB179" s="77"/>
    </row>
    <row r="180" spans="1:28" s="58" customFormat="1" ht="14.25" customHeight="1">
      <c r="A180" s="193" t="s">
        <v>206</v>
      </c>
      <c r="B180" s="164">
        <v>2404050</v>
      </c>
      <c r="C180" s="162">
        <v>83050</v>
      </c>
      <c r="D180" s="170">
        <v>0.04</v>
      </c>
      <c r="E180" s="164">
        <v>15950</v>
      </c>
      <c r="F180" s="112">
        <v>4400</v>
      </c>
      <c r="G180" s="170">
        <v>0.38</v>
      </c>
      <c r="H180" s="164">
        <v>0</v>
      </c>
      <c r="I180" s="112">
        <v>0</v>
      </c>
      <c r="J180" s="170">
        <v>0</v>
      </c>
      <c r="K180" s="164">
        <v>2420000</v>
      </c>
      <c r="L180" s="112">
        <v>87450</v>
      </c>
      <c r="M180" s="127">
        <v>0.04</v>
      </c>
      <c r="N180" s="112">
        <v>2399650</v>
      </c>
      <c r="O180" s="173">
        <f t="shared" si="20"/>
        <v>0.9915909090909091</v>
      </c>
      <c r="P180" s="108">
        <f>Volume!K180</f>
        <v>864.55</v>
      </c>
      <c r="Q180" s="69">
        <f>Volume!J180</f>
        <v>854.25</v>
      </c>
      <c r="R180" s="237">
        <f t="shared" si="21"/>
        <v>206.7285</v>
      </c>
      <c r="S180" s="103">
        <f t="shared" si="22"/>
        <v>204.99010125</v>
      </c>
      <c r="T180" s="109">
        <f t="shared" si="23"/>
        <v>2332550</v>
      </c>
      <c r="U180" s="103">
        <f t="shared" si="24"/>
        <v>3.7491157745814663</v>
      </c>
      <c r="V180" s="103">
        <f t="shared" si="25"/>
        <v>205.36597125</v>
      </c>
      <c r="W180" s="103">
        <f t="shared" si="26"/>
        <v>1.36252875</v>
      </c>
      <c r="X180" s="103">
        <f t="shared" si="27"/>
        <v>0</v>
      </c>
      <c r="Y180" s="103">
        <f t="shared" si="28"/>
        <v>201.66061025</v>
      </c>
      <c r="Z180" s="237">
        <f t="shared" si="29"/>
        <v>5.067889750000006</v>
      </c>
      <c r="AA180" s="78"/>
      <c r="AB180" s="77"/>
    </row>
    <row r="181" spans="1:28" s="58" customFormat="1" ht="14.25" customHeight="1">
      <c r="A181" s="193" t="s">
        <v>118</v>
      </c>
      <c r="B181" s="164">
        <v>5285000</v>
      </c>
      <c r="C181" s="162">
        <v>383000</v>
      </c>
      <c r="D181" s="170">
        <v>0.08</v>
      </c>
      <c r="E181" s="164">
        <v>551000</v>
      </c>
      <c r="F181" s="112">
        <v>109750</v>
      </c>
      <c r="G181" s="170">
        <v>0.25</v>
      </c>
      <c r="H181" s="164">
        <v>112750</v>
      </c>
      <c r="I181" s="112">
        <v>51750</v>
      </c>
      <c r="J181" s="170">
        <v>0.85</v>
      </c>
      <c r="K181" s="164">
        <v>5948750</v>
      </c>
      <c r="L181" s="112">
        <v>544500</v>
      </c>
      <c r="M181" s="127">
        <v>0.1</v>
      </c>
      <c r="N181" s="112">
        <v>5771750</v>
      </c>
      <c r="O181" s="173">
        <f t="shared" si="20"/>
        <v>0.9702458499684807</v>
      </c>
      <c r="P181" s="108">
        <f>Volume!K181</f>
        <v>1136</v>
      </c>
      <c r="Q181" s="69">
        <f>Volume!J181</f>
        <v>1128.3</v>
      </c>
      <c r="R181" s="237">
        <f t="shared" si="21"/>
        <v>671.1974625</v>
      </c>
      <c r="S181" s="103">
        <f t="shared" si="22"/>
        <v>651.2265525</v>
      </c>
      <c r="T181" s="109">
        <f t="shared" si="23"/>
        <v>5404250</v>
      </c>
      <c r="U181" s="103">
        <f t="shared" si="24"/>
        <v>10.075403617523246</v>
      </c>
      <c r="V181" s="103">
        <f t="shared" si="25"/>
        <v>596.30655</v>
      </c>
      <c r="W181" s="103">
        <f t="shared" si="26"/>
        <v>62.16933</v>
      </c>
      <c r="X181" s="103">
        <f t="shared" si="27"/>
        <v>12.7215825</v>
      </c>
      <c r="Y181" s="103">
        <f t="shared" si="28"/>
        <v>613.9228</v>
      </c>
      <c r="Z181" s="237">
        <f t="shared" si="29"/>
        <v>57.27466249999998</v>
      </c>
      <c r="AA181" s="78"/>
      <c r="AB181" s="77"/>
    </row>
    <row r="182" spans="1:28" s="58" customFormat="1" ht="14.25" customHeight="1">
      <c r="A182" s="193" t="s">
        <v>231</v>
      </c>
      <c r="B182" s="164">
        <v>1658300</v>
      </c>
      <c r="C182" s="162">
        <v>16892</v>
      </c>
      <c r="D182" s="170">
        <v>0.01</v>
      </c>
      <c r="E182" s="164">
        <v>1854</v>
      </c>
      <c r="F182" s="112">
        <v>0</v>
      </c>
      <c r="G182" s="170">
        <v>0</v>
      </c>
      <c r="H182" s="164">
        <v>206</v>
      </c>
      <c r="I182" s="112">
        <v>0</v>
      </c>
      <c r="J182" s="170">
        <v>0</v>
      </c>
      <c r="K182" s="164">
        <v>1660360</v>
      </c>
      <c r="L182" s="112">
        <v>16892</v>
      </c>
      <c r="M182" s="127">
        <v>0.01</v>
      </c>
      <c r="N182" s="112">
        <v>1644292</v>
      </c>
      <c r="O182" s="173">
        <f t="shared" si="20"/>
        <v>0.9903225806451613</v>
      </c>
      <c r="P182" s="108">
        <f>Volume!K182</f>
        <v>1265.8</v>
      </c>
      <c r="Q182" s="69">
        <f>Volume!J182</f>
        <v>1276.6</v>
      </c>
      <c r="R182" s="237">
        <f t="shared" si="21"/>
        <v>211.96155759999996</v>
      </c>
      <c r="S182" s="103">
        <f t="shared" si="22"/>
        <v>209.91031671999997</v>
      </c>
      <c r="T182" s="109">
        <f t="shared" si="23"/>
        <v>1643468</v>
      </c>
      <c r="U182" s="103">
        <f t="shared" si="24"/>
        <v>1.0278265229380796</v>
      </c>
      <c r="V182" s="103">
        <f t="shared" si="25"/>
        <v>211.69857799999997</v>
      </c>
      <c r="W182" s="103">
        <f t="shared" si="26"/>
        <v>0.23668164</v>
      </c>
      <c r="X182" s="103">
        <f t="shared" si="27"/>
        <v>0.02629796</v>
      </c>
      <c r="Y182" s="103">
        <f t="shared" si="28"/>
        <v>208.03017943999998</v>
      </c>
      <c r="Z182" s="237">
        <f t="shared" si="29"/>
        <v>3.93137815999998</v>
      </c>
      <c r="AA182" s="78"/>
      <c r="AB182" s="77"/>
    </row>
    <row r="183" spans="1:28" s="58" customFormat="1" ht="14.25" customHeight="1">
      <c r="A183" s="193" t="s">
        <v>300</v>
      </c>
      <c r="B183" s="164">
        <v>3187800</v>
      </c>
      <c r="C183" s="162">
        <v>-7700</v>
      </c>
      <c r="D183" s="170">
        <v>0</v>
      </c>
      <c r="E183" s="164">
        <v>130900</v>
      </c>
      <c r="F183" s="112">
        <v>0</v>
      </c>
      <c r="G183" s="170">
        <v>0</v>
      </c>
      <c r="H183" s="164">
        <v>15400</v>
      </c>
      <c r="I183" s="112">
        <v>0</v>
      </c>
      <c r="J183" s="170">
        <v>0</v>
      </c>
      <c r="K183" s="164">
        <v>3334100</v>
      </c>
      <c r="L183" s="112">
        <v>-7700</v>
      </c>
      <c r="M183" s="127">
        <v>0</v>
      </c>
      <c r="N183" s="112">
        <v>3303300</v>
      </c>
      <c r="O183" s="173">
        <f t="shared" si="20"/>
        <v>0.9907621247113164</v>
      </c>
      <c r="P183" s="108">
        <f>Volume!K183</f>
        <v>56.75</v>
      </c>
      <c r="Q183" s="69">
        <f>Volume!J183</f>
        <v>56.6</v>
      </c>
      <c r="R183" s="237">
        <f t="shared" si="21"/>
        <v>18.871006</v>
      </c>
      <c r="S183" s="103">
        <f t="shared" si="22"/>
        <v>18.696678</v>
      </c>
      <c r="T183" s="109">
        <f t="shared" si="23"/>
        <v>3341800</v>
      </c>
      <c r="U183" s="103">
        <f t="shared" si="24"/>
        <v>-0.2304147465437788</v>
      </c>
      <c r="V183" s="103">
        <f t="shared" si="25"/>
        <v>18.042948</v>
      </c>
      <c r="W183" s="103">
        <f t="shared" si="26"/>
        <v>0.740894</v>
      </c>
      <c r="X183" s="103">
        <f t="shared" si="27"/>
        <v>0.087164</v>
      </c>
      <c r="Y183" s="103">
        <f t="shared" si="28"/>
        <v>18.964715</v>
      </c>
      <c r="Z183" s="237">
        <f t="shared" si="29"/>
        <v>-0.09370900000000049</v>
      </c>
      <c r="AA183" s="78"/>
      <c r="AB183" s="77"/>
    </row>
    <row r="184" spans="1:28" s="58" customFormat="1" ht="14.25" customHeight="1">
      <c r="A184" s="193" t="s">
        <v>301</v>
      </c>
      <c r="B184" s="164">
        <v>77444950</v>
      </c>
      <c r="C184" s="162">
        <v>-1901900</v>
      </c>
      <c r="D184" s="170">
        <v>-0.02</v>
      </c>
      <c r="E184" s="164">
        <v>18956300</v>
      </c>
      <c r="F184" s="112">
        <v>-459800</v>
      </c>
      <c r="G184" s="170">
        <v>-0.02</v>
      </c>
      <c r="H184" s="164">
        <v>3375350</v>
      </c>
      <c r="I184" s="112">
        <v>-104500</v>
      </c>
      <c r="J184" s="170">
        <v>-0.03</v>
      </c>
      <c r="K184" s="164">
        <v>99776600</v>
      </c>
      <c r="L184" s="112">
        <v>-2466200</v>
      </c>
      <c r="M184" s="127">
        <v>-0.02</v>
      </c>
      <c r="N184" s="112">
        <v>97916500</v>
      </c>
      <c r="O184" s="173">
        <f t="shared" si="20"/>
        <v>0.9813573523250942</v>
      </c>
      <c r="P184" s="108">
        <f>Volume!K184</f>
        <v>28.25</v>
      </c>
      <c r="Q184" s="69">
        <f>Volume!J184</f>
        <v>28.15</v>
      </c>
      <c r="R184" s="237">
        <f t="shared" si="21"/>
        <v>280.871129</v>
      </c>
      <c r="S184" s="103">
        <f t="shared" si="22"/>
        <v>275.6349475</v>
      </c>
      <c r="T184" s="109">
        <f t="shared" si="23"/>
        <v>102242800</v>
      </c>
      <c r="U184" s="103">
        <f t="shared" si="24"/>
        <v>-2.41210139002453</v>
      </c>
      <c r="V184" s="103">
        <f t="shared" si="25"/>
        <v>218.00753425</v>
      </c>
      <c r="W184" s="103">
        <f t="shared" si="26"/>
        <v>53.3619845</v>
      </c>
      <c r="X184" s="103">
        <f t="shared" si="27"/>
        <v>9.50161025</v>
      </c>
      <c r="Y184" s="103">
        <f t="shared" si="28"/>
        <v>288.83591</v>
      </c>
      <c r="Z184" s="237">
        <f t="shared" si="29"/>
        <v>-7.964781000000016</v>
      </c>
      <c r="AA184" s="78"/>
      <c r="AB184" s="77"/>
    </row>
    <row r="185" spans="1:28" s="58" customFormat="1" ht="14.25" customHeight="1">
      <c r="A185" s="193" t="s">
        <v>173</v>
      </c>
      <c r="B185" s="164">
        <v>6844000</v>
      </c>
      <c r="C185" s="162">
        <v>5900</v>
      </c>
      <c r="D185" s="170">
        <v>0</v>
      </c>
      <c r="E185" s="164">
        <v>592950</v>
      </c>
      <c r="F185" s="112">
        <v>8850</v>
      </c>
      <c r="G185" s="170">
        <v>0.02</v>
      </c>
      <c r="H185" s="164">
        <v>61950</v>
      </c>
      <c r="I185" s="112">
        <v>0</v>
      </c>
      <c r="J185" s="170">
        <v>0</v>
      </c>
      <c r="K185" s="164">
        <v>7498900</v>
      </c>
      <c r="L185" s="112">
        <v>14750</v>
      </c>
      <c r="M185" s="127">
        <v>0</v>
      </c>
      <c r="N185" s="112">
        <v>7262900</v>
      </c>
      <c r="O185" s="173">
        <f t="shared" si="20"/>
        <v>0.96852871754524</v>
      </c>
      <c r="P185" s="108">
        <f>Volume!K185</f>
        <v>63.5</v>
      </c>
      <c r="Q185" s="69">
        <f>Volume!J185</f>
        <v>63</v>
      </c>
      <c r="R185" s="237">
        <f t="shared" si="21"/>
        <v>47.24307</v>
      </c>
      <c r="S185" s="103">
        <f t="shared" si="22"/>
        <v>45.75627</v>
      </c>
      <c r="T185" s="109">
        <f t="shared" si="23"/>
        <v>7484150</v>
      </c>
      <c r="U185" s="103">
        <f t="shared" si="24"/>
        <v>0.1970831690973591</v>
      </c>
      <c r="V185" s="103">
        <f t="shared" si="25"/>
        <v>43.1172</v>
      </c>
      <c r="W185" s="103">
        <f t="shared" si="26"/>
        <v>3.735585</v>
      </c>
      <c r="X185" s="103">
        <f t="shared" si="27"/>
        <v>0.390285</v>
      </c>
      <c r="Y185" s="103">
        <f t="shared" si="28"/>
        <v>47.5243525</v>
      </c>
      <c r="Z185" s="237">
        <f t="shared" si="29"/>
        <v>-0.2812824999999961</v>
      </c>
      <c r="AA185" s="78"/>
      <c r="AB185" s="77"/>
    </row>
    <row r="186" spans="1:28" s="58" customFormat="1" ht="14.25" customHeight="1">
      <c r="A186" s="193" t="s">
        <v>302</v>
      </c>
      <c r="B186" s="164">
        <v>906400</v>
      </c>
      <c r="C186" s="162">
        <v>-55400</v>
      </c>
      <c r="D186" s="170">
        <v>-0.06</v>
      </c>
      <c r="E186" s="164">
        <v>0</v>
      </c>
      <c r="F186" s="112">
        <v>0</v>
      </c>
      <c r="G186" s="170">
        <v>0</v>
      </c>
      <c r="H186" s="164">
        <v>0</v>
      </c>
      <c r="I186" s="112">
        <v>0</v>
      </c>
      <c r="J186" s="170">
        <v>0</v>
      </c>
      <c r="K186" s="164">
        <v>906400</v>
      </c>
      <c r="L186" s="112">
        <v>-55400</v>
      </c>
      <c r="M186" s="127">
        <v>-0.06</v>
      </c>
      <c r="N186" s="112">
        <v>904600</v>
      </c>
      <c r="O186" s="173">
        <f t="shared" si="20"/>
        <v>0.9980141218005296</v>
      </c>
      <c r="P186" s="108">
        <f>Volume!K186</f>
        <v>927.65</v>
      </c>
      <c r="Q186" s="69">
        <f>Volume!J186</f>
        <v>965.75</v>
      </c>
      <c r="R186" s="237">
        <f t="shared" si="21"/>
        <v>87.53558</v>
      </c>
      <c r="S186" s="103">
        <f t="shared" si="22"/>
        <v>87.361745</v>
      </c>
      <c r="T186" s="109">
        <f t="shared" si="23"/>
        <v>961800</v>
      </c>
      <c r="U186" s="103">
        <f t="shared" si="24"/>
        <v>-5.760033270950301</v>
      </c>
      <c r="V186" s="103">
        <f t="shared" si="25"/>
        <v>87.53558</v>
      </c>
      <c r="W186" s="103">
        <f t="shared" si="26"/>
        <v>0</v>
      </c>
      <c r="X186" s="103">
        <f t="shared" si="27"/>
        <v>0</v>
      </c>
      <c r="Y186" s="103">
        <f t="shared" si="28"/>
        <v>89.221377</v>
      </c>
      <c r="Z186" s="237">
        <f t="shared" si="29"/>
        <v>-1.685797000000008</v>
      </c>
      <c r="AA186" s="78"/>
      <c r="AB186" s="77"/>
    </row>
    <row r="187" spans="1:28" s="58" customFormat="1" ht="14.25" customHeight="1">
      <c r="A187" s="193" t="s">
        <v>82</v>
      </c>
      <c r="B187" s="164">
        <v>13677300</v>
      </c>
      <c r="C187" s="162">
        <v>1020600</v>
      </c>
      <c r="D187" s="170">
        <v>0.08</v>
      </c>
      <c r="E187" s="164">
        <v>359100</v>
      </c>
      <c r="F187" s="112">
        <v>8400</v>
      </c>
      <c r="G187" s="170">
        <v>0.02</v>
      </c>
      <c r="H187" s="164">
        <v>67200</v>
      </c>
      <c r="I187" s="112">
        <v>4200</v>
      </c>
      <c r="J187" s="170">
        <v>0.07</v>
      </c>
      <c r="K187" s="164">
        <v>14103600</v>
      </c>
      <c r="L187" s="112">
        <v>1033200</v>
      </c>
      <c r="M187" s="127">
        <v>0.08</v>
      </c>
      <c r="N187" s="112">
        <v>13954500</v>
      </c>
      <c r="O187" s="173">
        <f t="shared" si="20"/>
        <v>0.9894282310899345</v>
      </c>
      <c r="P187" s="108">
        <f>Volume!K187</f>
        <v>147.4</v>
      </c>
      <c r="Q187" s="69">
        <f>Volume!J187</f>
        <v>156.9</v>
      </c>
      <c r="R187" s="237">
        <f t="shared" si="21"/>
        <v>221.285484</v>
      </c>
      <c r="S187" s="103">
        <f t="shared" si="22"/>
        <v>218.946105</v>
      </c>
      <c r="T187" s="109">
        <f t="shared" si="23"/>
        <v>13070400</v>
      </c>
      <c r="U187" s="103">
        <f t="shared" si="24"/>
        <v>7.904884318766067</v>
      </c>
      <c r="V187" s="103">
        <f t="shared" si="25"/>
        <v>214.596837</v>
      </c>
      <c r="W187" s="103">
        <f t="shared" si="26"/>
        <v>5.634279</v>
      </c>
      <c r="X187" s="103">
        <f t="shared" si="27"/>
        <v>1.054368</v>
      </c>
      <c r="Y187" s="103">
        <f t="shared" si="28"/>
        <v>192.657696</v>
      </c>
      <c r="Z187" s="237">
        <f t="shared" si="29"/>
        <v>28.62778800000001</v>
      </c>
      <c r="AA187" s="78"/>
      <c r="AB187" s="77"/>
    </row>
    <row r="188" spans="1:28" s="58" customFormat="1" ht="14.25" customHeight="1">
      <c r="A188" s="193" t="s">
        <v>429</v>
      </c>
      <c r="B188" s="164">
        <v>449400</v>
      </c>
      <c r="C188" s="162">
        <v>79800</v>
      </c>
      <c r="D188" s="170">
        <v>0.22</v>
      </c>
      <c r="E188" s="164">
        <v>700</v>
      </c>
      <c r="F188" s="112">
        <v>0</v>
      </c>
      <c r="G188" s="170">
        <v>0</v>
      </c>
      <c r="H188" s="164">
        <v>0</v>
      </c>
      <c r="I188" s="112">
        <v>0</v>
      </c>
      <c r="J188" s="170">
        <v>0</v>
      </c>
      <c r="K188" s="164">
        <v>450100</v>
      </c>
      <c r="L188" s="112">
        <v>79800</v>
      </c>
      <c r="M188" s="127">
        <v>0.22</v>
      </c>
      <c r="N188" s="112">
        <v>447300</v>
      </c>
      <c r="O188" s="173">
        <f t="shared" si="20"/>
        <v>0.9937791601866252</v>
      </c>
      <c r="P188" s="108">
        <f>Volume!K188</f>
        <v>314.35</v>
      </c>
      <c r="Q188" s="69">
        <f>Volume!J188</f>
        <v>305.05</v>
      </c>
      <c r="R188" s="237">
        <f t="shared" si="21"/>
        <v>13.7303005</v>
      </c>
      <c r="S188" s="103">
        <f t="shared" si="22"/>
        <v>13.6448865</v>
      </c>
      <c r="T188" s="109">
        <f t="shared" si="23"/>
        <v>370300</v>
      </c>
      <c r="U188" s="103">
        <f t="shared" si="24"/>
        <v>21.550094517958414</v>
      </c>
      <c r="V188" s="103">
        <f t="shared" si="25"/>
        <v>13.708947</v>
      </c>
      <c r="W188" s="103">
        <f t="shared" si="26"/>
        <v>0.0213535</v>
      </c>
      <c r="X188" s="103">
        <f t="shared" si="27"/>
        <v>0</v>
      </c>
      <c r="Y188" s="103">
        <f t="shared" si="28"/>
        <v>11.640380500000001</v>
      </c>
      <c r="Z188" s="237">
        <f t="shared" si="29"/>
        <v>2.0899199999999993</v>
      </c>
      <c r="AA188" s="78"/>
      <c r="AB188" s="77"/>
    </row>
    <row r="189" spans="1:28" s="58" customFormat="1" ht="14.25" customHeight="1">
      <c r="A189" s="193" t="s">
        <v>430</v>
      </c>
      <c r="B189" s="164">
        <v>4066650</v>
      </c>
      <c r="C189" s="162">
        <v>96750</v>
      </c>
      <c r="D189" s="170">
        <v>0.02</v>
      </c>
      <c r="E189" s="164">
        <v>311850</v>
      </c>
      <c r="F189" s="112">
        <v>19350</v>
      </c>
      <c r="G189" s="170">
        <v>0.07</v>
      </c>
      <c r="H189" s="164">
        <v>33300</v>
      </c>
      <c r="I189" s="112">
        <v>0</v>
      </c>
      <c r="J189" s="170">
        <v>0</v>
      </c>
      <c r="K189" s="164">
        <v>4411800</v>
      </c>
      <c r="L189" s="112">
        <v>116100</v>
      </c>
      <c r="M189" s="127">
        <v>0.03</v>
      </c>
      <c r="N189" s="112">
        <v>4279950</v>
      </c>
      <c r="O189" s="173">
        <f t="shared" si="20"/>
        <v>0.9701142390860873</v>
      </c>
      <c r="P189" s="108">
        <f>Volume!K189</f>
        <v>561.9</v>
      </c>
      <c r="Q189" s="69">
        <f>Volume!J189</f>
        <v>558.75</v>
      </c>
      <c r="R189" s="237">
        <f t="shared" si="21"/>
        <v>246.509325</v>
      </c>
      <c r="S189" s="103">
        <f t="shared" si="22"/>
        <v>239.14220625</v>
      </c>
      <c r="T189" s="109">
        <f t="shared" si="23"/>
        <v>4295700</v>
      </c>
      <c r="U189" s="103">
        <f t="shared" si="24"/>
        <v>2.7027027027027026</v>
      </c>
      <c r="V189" s="103">
        <f t="shared" si="25"/>
        <v>227.22406875</v>
      </c>
      <c r="W189" s="103">
        <f t="shared" si="26"/>
        <v>17.42461875</v>
      </c>
      <c r="X189" s="103">
        <f t="shared" si="27"/>
        <v>1.8606375</v>
      </c>
      <c r="Y189" s="103">
        <f t="shared" si="28"/>
        <v>241.375383</v>
      </c>
      <c r="Z189" s="237">
        <f t="shared" si="29"/>
        <v>5.1339419999999905</v>
      </c>
      <c r="AA189" s="78"/>
      <c r="AB189" s="77"/>
    </row>
    <row r="190" spans="1:28" s="58" customFormat="1" ht="14.25" customHeight="1">
      <c r="A190" s="193" t="s">
        <v>153</v>
      </c>
      <c r="B190" s="164">
        <v>735750</v>
      </c>
      <c r="C190" s="162">
        <v>68400</v>
      </c>
      <c r="D190" s="170">
        <v>0.1</v>
      </c>
      <c r="E190" s="164">
        <v>450</v>
      </c>
      <c r="F190" s="112">
        <v>0</v>
      </c>
      <c r="G190" s="170">
        <v>0</v>
      </c>
      <c r="H190" s="164">
        <v>450</v>
      </c>
      <c r="I190" s="112">
        <v>0</v>
      </c>
      <c r="J190" s="170">
        <v>0</v>
      </c>
      <c r="K190" s="164">
        <v>736650</v>
      </c>
      <c r="L190" s="112">
        <v>68400</v>
      </c>
      <c r="M190" s="127">
        <v>0.1</v>
      </c>
      <c r="N190" s="112">
        <v>719100</v>
      </c>
      <c r="O190" s="173">
        <f t="shared" si="20"/>
        <v>0.9761759315821625</v>
      </c>
      <c r="P190" s="108">
        <f>Volume!K190</f>
        <v>644.8</v>
      </c>
      <c r="Q190" s="69">
        <f>Volume!J190</f>
        <v>645.75</v>
      </c>
      <c r="R190" s="237">
        <f t="shared" si="21"/>
        <v>47.56917375</v>
      </c>
      <c r="S190" s="103">
        <f t="shared" si="22"/>
        <v>46.4358825</v>
      </c>
      <c r="T190" s="109">
        <f t="shared" si="23"/>
        <v>668250</v>
      </c>
      <c r="U190" s="103">
        <f t="shared" si="24"/>
        <v>10.235690235690235</v>
      </c>
      <c r="V190" s="103">
        <f t="shared" si="25"/>
        <v>47.51105625</v>
      </c>
      <c r="W190" s="103">
        <f t="shared" si="26"/>
        <v>0.02905875</v>
      </c>
      <c r="X190" s="103">
        <f t="shared" si="27"/>
        <v>0.02905875</v>
      </c>
      <c r="Y190" s="103">
        <f t="shared" si="28"/>
        <v>43.08875999999999</v>
      </c>
      <c r="Z190" s="237">
        <f t="shared" si="29"/>
        <v>4.480413750000004</v>
      </c>
      <c r="AA190" s="78"/>
      <c r="AB190" s="77"/>
    </row>
    <row r="191" spans="1:28" s="58" customFormat="1" ht="14.25" customHeight="1">
      <c r="A191" s="193" t="s">
        <v>154</v>
      </c>
      <c r="B191" s="164">
        <v>7852200</v>
      </c>
      <c r="C191" s="162">
        <v>765900</v>
      </c>
      <c r="D191" s="170">
        <v>0.11</v>
      </c>
      <c r="E191" s="164">
        <v>476100</v>
      </c>
      <c r="F191" s="112">
        <v>82800</v>
      </c>
      <c r="G191" s="170">
        <v>0.21</v>
      </c>
      <c r="H191" s="164">
        <v>0</v>
      </c>
      <c r="I191" s="112">
        <v>0</v>
      </c>
      <c r="J191" s="170">
        <v>0</v>
      </c>
      <c r="K191" s="164">
        <v>8328300</v>
      </c>
      <c r="L191" s="112">
        <v>848700</v>
      </c>
      <c r="M191" s="127">
        <v>0.11</v>
      </c>
      <c r="N191" s="112">
        <v>8045400</v>
      </c>
      <c r="O191" s="173">
        <f t="shared" si="20"/>
        <v>0.9660314830157415</v>
      </c>
      <c r="P191" s="108">
        <f>Volume!K191</f>
        <v>53.3</v>
      </c>
      <c r="Q191" s="69">
        <f>Volume!J191</f>
        <v>56.55</v>
      </c>
      <c r="R191" s="237">
        <f t="shared" si="21"/>
        <v>47.0965365</v>
      </c>
      <c r="S191" s="103">
        <f t="shared" si="22"/>
        <v>45.496737</v>
      </c>
      <c r="T191" s="109">
        <f t="shared" si="23"/>
        <v>7479600</v>
      </c>
      <c r="U191" s="103">
        <f t="shared" si="24"/>
        <v>11.346863468634687</v>
      </c>
      <c r="V191" s="103">
        <f t="shared" si="25"/>
        <v>44.404191</v>
      </c>
      <c r="W191" s="103">
        <f t="shared" si="26"/>
        <v>2.6923455</v>
      </c>
      <c r="X191" s="103">
        <f t="shared" si="27"/>
        <v>0</v>
      </c>
      <c r="Y191" s="103">
        <f t="shared" si="28"/>
        <v>39.866268</v>
      </c>
      <c r="Z191" s="237">
        <f t="shared" si="29"/>
        <v>7.230268500000001</v>
      </c>
      <c r="AA191" s="78"/>
      <c r="AB191" s="77"/>
    </row>
    <row r="192" spans="1:28" s="58" customFormat="1" ht="14.25" customHeight="1">
      <c r="A192" s="193" t="s">
        <v>303</v>
      </c>
      <c r="B192" s="164">
        <v>10663200</v>
      </c>
      <c r="C192" s="162">
        <v>975600</v>
      </c>
      <c r="D192" s="170">
        <v>0.1</v>
      </c>
      <c r="E192" s="164">
        <v>324000</v>
      </c>
      <c r="F192" s="112">
        <v>-3600</v>
      </c>
      <c r="G192" s="170">
        <v>-0.01</v>
      </c>
      <c r="H192" s="164">
        <v>100800</v>
      </c>
      <c r="I192" s="112">
        <v>28800</v>
      </c>
      <c r="J192" s="170">
        <v>0.4</v>
      </c>
      <c r="K192" s="164">
        <v>11088000</v>
      </c>
      <c r="L192" s="112">
        <v>1000800</v>
      </c>
      <c r="M192" s="127">
        <v>0.1</v>
      </c>
      <c r="N192" s="112">
        <v>10933200</v>
      </c>
      <c r="O192" s="173">
        <f t="shared" si="20"/>
        <v>0.986038961038961</v>
      </c>
      <c r="P192" s="108">
        <f>Volume!K192</f>
        <v>125.55</v>
      </c>
      <c r="Q192" s="69">
        <f>Volume!J192</f>
        <v>130.85</v>
      </c>
      <c r="R192" s="237">
        <f t="shared" si="21"/>
        <v>145.08648</v>
      </c>
      <c r="S192" s="103">
        <f t="shared" si="22"/>
        <v>143.060922</v>
      </c>
      <c r="T192" s="109">
        <f t="shared" si="23"/>
        <v>10087200</v>
      </c>
      <c r="U192" s="103">
        <f t="shared" si="24"/>
        <v>9.9214846538187</v>
      </c>
      <c r="V192" s="103">
        <f t="shared" si="25"/>
        <v>139.527972</v>
      </c>
      <c r="W192" s="103">
        <f t="shared" si="26"/>
        <v>4.23954</v>
      </c>
      <c r="X192" s="103">
        <f t="shared" si="27"/>
        <v>1.318968</v>
      </c>
      <c r="Y192" s="103">
        <f t="shared" si="28"/>
        <v>126.644796</v>
      </c>
      <c r="Z192" s="237">
        <f t="shared" si="29"/>
        <v>18.441683999999995</v>
      </c>
      <c r="AA192" s="78"/>
      <c r="AB192" s="77"/>
    </row>
    <row r="193" spans="1:28" s="58" customFormat="1" ht="14.25" customHeight="1">
      <c r="A193" s="193" t="s">
        <v>155</v>
      </c>
      <c r="B193" s="164">
        <v>2064300</v>
      </c>
      <c r="C193" s="162">
        <v>85050</v>
      </c>
      <c r="D193" s="170">
        <v>0.04</v>
      </c>
      <c r="E193" s="164">
        <v>7350</v>
      </c>
      <c r="F193" s="112">
        <v>0</v>
      </c>
      <c r="G193" s="170">
        <v>0</v>
      </c>
      <c r="H193" s="164">
        <v>0</v>
      </c>
      <c r="I193" s="112">
        <v>0</v>
      </c>
      <c r="J193" s="170">
        <v>0</v>
      </c>
      <c r="K193" s="164">
        <v>2071650</v>
      </c>
      <c r="L193" s="112">
        <v>85050</v>
      </c>
      <c r="M193" s="127">
        <v>0.04</v>
      </c>
      <c r="N193" s="112">
        <v>2037525</v>
      </c>
      <c r="O193" s="173">
        <f t="shared" si="20"/>
        <v>0.9835276229092752</v>
      </c>
      <c r="P193" s="108">
        <f>Volume!K193</f>
        <v>480.8</v>
      </c>
      <c r="Q193" s="69">
        <f>Volume!J193</f>
        <v>483.55</v>
      </c>
      <c r="R193" s="237">
        <f t="shared" si="21"/>
        <v>100.17463575</v>
      </c>
      <c r="S193" s="103">
        <f t="shared" si="22"/>
        <v>98.524521375</v>
      </c>
      <c r="T193" s="109">
        <f t="shared" si="23"/>
        <v>1986600</v>
      </c>
      <c r="U193" s="103">
        <f t="shared" si="24"/>
        <v>4.281183932346723</v>
      </c>
      <c r="V193" s="103">
        <f t="shared" si="25"/>
        <v>99.8192265</v>
      </c>
      <c r="W193" s="103">
        <f t="shared" si="26"/>
        <v>0.35540925</v>
      </c>
      <c r="X193" s="103">
        <f t="shared" si="27"/>
        <v>0</v>
      </c>
      <c r="Y193" s="103">
        <f t="shared" si="28"/>
        <v>95.515728</v>
      </c>
      <c r="Z193" s="237">
        <f t="shared" si="29"/>
        <v>4.658907749999997</v>
      </c>
      <c r="AA193" s="78"/>
      <c r="AB193" s="77"/>
    </row>
    <row r="194" spans="1:28" s="58" customFormat="1" ht="14.25" customHeight="1">
      <c r="A194" s="193" t="s">
        <v>38</v>
      </c>
      <c r="B194" s="164">
        <v>8236200</v>
      </c>
      <c r="C194" s="162">
        <v>478200</v>
      </c>
      <c r="D194" s="170">
        <v>0.06</v>
      </c>
      <c r="E194" s="164">
        <v>189000</v>
      </c>
      <c r="F194" s="112">
        <v>30000</v>
      </c>
      <c r="G194" s="170">
        <v>0.19</v>
      </c>
      <c r="H194" s="164">
        <v>4800</v>
      </c>
      <c r="I194" s="112">
        <v>600</v>
      </c>
      <c r="J194" s="170">
        <v>0.14</v>
      </c>
      <c r="K194" s="164">
        <v>8430000</v>
      </c>
      <c r="L194" s="112">
        <v>508800</v>
      </c>
      <c r="M194" s="127">
        <v>0.06</v>
      </c>
      <c r="N194" s="112">
        <v>8116200</v>
      </c>
      <c r="O194" s="173">
        <f t="shared" si="20"/>
        <v>0.9627758007117437</v>
      </c>
      <c r="P194" s="108">
        <f>Volume!K194</f>
        <v>512.55</v>
      </c>
      <c r="Q194" s="69">
        <f>Volume!J194</f>
        <v>502.45</v>
      </c>
      <c r="R194" s="237">
        <f t="shared" si="21"/>
        <v>423.56535</v>
      </c>
      <c r="S194" s="103">
        <f t="shared" si="22"/>
        <v>407.798469</v>
      </c>
      <c r="T194" s="109">
        <f t="shared" si="23"/>
        <v>7921200</v>
      </c>
      <c r="U194" s="103">
        <f t="shared" si="24"/>
        <v>6.423269201636115</v>
      </c>
      <c r="V194" s="103">
        <f t="shared" si="25"/>
        <v>413.827869</v>
      </c>
      <c r="W194" s="103">
        <f t="shared" si="26"/>
        <v>9.496305</v>
      </c>
      <c r="X194" s="103">
        <f t="shared" si="27"/>
        <v>0.241176</v>
      </c>
      <c r="Y194" s="103">
        <f t="shared" si="28"/>
        <v>406.00110599999994</v>
      </c>
      <c r="Z194" s="237">
        <f t="shared" si="29"/>
        <v>17.564244000000087</v>
      </c>
      <c r="AA194" s="78"/>
      <c r="AB194" s="77"/>
    </row>
    <row r="195" spans="1:28" s="58" customFormat="1" ht="14.25" customHeight="1">
      <c r="A195" s="193" t="s">
        <v>156</v>
      </c>
      <c r="B195" s="164">
        <v>659400</v>
      </c>
      <c r="C195" s="162">
        <v>-16800</v>
      </c>
      <c r="D195" s="170">
        <v>-0.02</v>
      </c>
      <c r="E195" s="164">
        <v>0</v>
      </c>
      <c r="F195" s="112">
        <v>0</v>
      </c>
      <c r="G195" s="170">
        <v>0</v>
      </c>
      <c r="H195" s="164">
        <v>0</v>
      </c>
      <c r="I195" s="112">
        <v>0</v>
      </c>
      <c r="J195" s="170">
        <v>0</v>
      </c>
      <c r="K195" s="164">
        <v>659400</v>
      </c>
      <c r="L195" s="112">
        <v>-16800</v>
      </c>
      <c r="M195" s="127">
        <v>-0.02</v>
      </c>
      <c r="N195" s="112">
        <v>653400</v>
      </c>
      <c r="O195" s="173">
        <f t="shared" si="20"/>
        <v>0.9909008189262967</v>
      </c>
      <c r="P195" s="108">
        <f>Volume!K195</f>
        <v>387.7</v>
      </c>
      <c r="Q195" s="69">
        <f>Volume!J195</f>
        <v>390.9</v>
      </c>
      <c r="R195" s="237">
        <f t="shared" si="21"/>
        <v>25.775945999999998</v>
      </c>
      <c r="S195" s="103">
        <f t="shared" si="22"/>
        <v>25.541406</v>
      </c>
      <c r="T195" s="109">
        <f t="shared" si="23"/>
        <v>676200</v>
      </c>
      <c r="U195" s="103">
        <f t="shared" si="24"/>
        <v>-2.484472049689441</v>
      </c>
      <c r="V195" s="103">
        <f t="shared" si="25"/>
        <v>25.775945999999998</v>
      </c>
      <c r="W195" s="103">
        <f t="shared" si="26"/>
        <v>0</v>
      </c>
      <c r="X195" s="103">
        <f t="shared" si="27"/>
        <v>0</v>
      </c>
      <c r="Y195" s="103">
        <f t="shared" si="28"/>
        <v>26.216274</v>
      </c>
      <c r="Z195" s="237">
        <f t="shared" si="29"/>
        <v>-0.44032800000000094</v>
      </c>
      <c r="AA195" s="78"/>
      <c r="AB195" s="77"/>
    </row>
    <row r="196" spans="1:28" s="58" customFormat="1" ht="14.25" customHeight="1">
      <c r="A196" s="193" t="s">
        <v>394</v>
      </c>
      <c r="B196" s="164">
        <v>4634700</v>
      </c>
      <c r="C196" s="162">
        <v>345800</v>
      </c>
      <c r="D196" s="170">
        <v>0.08</v>
      </c>
      <c r="E196" s="164">
        <v>10500</v>
      </c>
      <c r="F196" s="112">
        <v>0</v>
      </c>
      <c r="G196" s="170">
        <v>0</v>
      </c>
      <c r="H196" s="164">
        <v>1400</v>
      </c>
      <c r="I196" s="112">
        <v>700</v>
      </c>
      <c r="J196" s="170">
        <v>1</v>
      </c>
      <c r="K196" s="164">
        <v>4646600</v>
      </c>
      <c r="L196" s="112">
        <v>346500</v>
      </c>
      <c r="M196" s="127">
        <v>0.08</v>
      </c>
      <c r="N196" s="112">
        <v>4589900</v>
      </c>
      <c r="O196" s="173">
        <f t="shared" si="20"/>
        <v>0.9877975293763182</v>
      </c>
      <c r="P196" s="108">
        <f>Volume!K196</f>
        <v>342.9</v>
      </c>
      <c r="Q196" s="69">
        <f>Volume!J196</f>
        <v>335.8</v>
      </c>
      <c r="R196" s="237">
        <f t="shared" si="21"/>
        <v>156.032828</v>
      </c>
      <c r="S196" s="103">
        <f t="shared" si="22"/>
        <v>154.128842</v>
      </c>
      <c r="T196" s="109">
        <f t="shared" si="23"/>
        <v>4300100</v>
      </c>
      <c r="U196" s="103">
        <f t="shared" si="24"/>
        <v>8.057952140647892</v>
      </c>
      <c r="V196" s="103">
        <f t="shared" si="25"/>
        <v>155.633226</v>
      </c>
      <c r="W196" s="103">
        <f t="shared" si="26"/>
        <v>0.35259</v>
      </c>
      <c r="X196" s="103">
        <f t="shared" si="27"/>
        <v>0.047012</v>
      </c>
      <c r="Y196" s="103">
        <f t="shared" si="28"/>
        <v>147.450429</v>
      </c>
      <c r="Z196" s="237">
        <f t="shared" si="29"/>
        <v>8.582398999999981</v>
      </c>
      <c r="AA196" s="78"/>
      <c r="AB196" s="77"/>
    </row>
    <row r="197" spans="1:27" s="2" customFormat="1" ht="15" customHeight="1" hidden="1" thickBot="1">
      <c r="A197" s="72"/>
      <c r="B197" s="162">
        <f>SUM(B4:B196)</f>
        <v>1559437515</v>
      </c>
      <c r="C197" s="162">
        <f>SUM(C4:C196)</f>
        <v>49116818</v>
      </c>
      <c r="D197" s="335">
        <f>C197/B197</f>
        <v>0.031496496350480574</v>
      </c>
      <c r="E197" s="162">
        <f>SUM(E4:E196)</f>
        <v>202305232</v>
      </c>
      <c r="F197" s="162">
        <f>SUM(F4:F196)</f>
        <v>9337860</v>
      </c>
      <c r="G197" s="335">
        <f>F197/E197</f>
        <v>0.04615728376219158</v>
      </c>
      <c r="H197" s="162">
        <f>SUM(H4:H196)</f>
        <v>71458457</v>
      </c>
      <c r="I197" s="162">
        <f>SUM(I4:I196)</f>
        <v>3041263</v>
      </c>
      <c r="J197" s="335">
        <f>I197/H197</f>
        <v>0.042559875033405775</v>
      </c>
      <c r="K197" s="162">
        <f>SUM(K4:K196)</f>
        <v>1833201204</v>
      </c>
      <c r="L197" s="162">
        <f>SUM(L4:L196)</f>
        <v>61495941</v>
      </c>
      <c r="M197" s="335">
        <f>L197/K197</f>
        <v>0.0335456581993386</v>
      </c>
      <c r="N197" s="112">
        <f>SUM(N4:N196)</f>
        <v>1762062882</v>
      </c>
      <c r="O197" s="346"/>
      <c r="P197" s="169"/>
      <c r="Q197" s="14"/>
      <c r="R197" s="238">
        <f>SUM(R4:R196)</f>
        <v>85347.33549726501</v>
      </c>
      <c r="S197" s="103">
        <f>SUM(S4:S196)</f>
        <v>78248.32024742504</v>
      </c>
      <c r="T197" s="109">
        <f>SUM(T4:T196)</f>
        <v>1771705263</v>
      </c>
      <c r="U197" s="285"/>
      <c r="V197" s="103">
        <f>SUM(V4:V196)</f>
        <v>61117.45657048499</v>
      </c>
      <c r="W197" s="103">
        <f>SUM(W4:W196)</f>
        <v>10889.705186195008</v>
      </c>
      <c r="X197" s="103">
        <f>SUM(X4:X196)</f>
        <v>13340.173740584989</v>
      </c>
      <c r="Y197" s="103">
        <f>SUM(Y4:Y196)</f>
        <v>82245.13676543997</v>
      </c>
      <c r="Z197" s="103">
        <f>SUM(Z4:Z196)</f>
        <v>3102.1987318249944</v>
      </c>
      <c r="AA197" s="75"/>
    </row>
    <row r="198" spans="2:27" s="2" customFormat="1" ht="15" customHeight="1" hidden="1">
      <c r="B198" s="5"/>
      <c r="C198" s="5"/>
      <c r="D198" s="127"/>
      <c r="E198" s="1">
        <f>H197/E197</f>
        <v>0.35322100320173627</v>
      </c>
      <c r="F198" s="5"/>
      <c r="G198" s="62"/>
      <c r="H198" s="5"/>
      <c r="I198" s="5"/>
      <c r="J198" s="62"/>
      <c r="K198" s="5"/>
      <c r="L198" s="5"/>
      <c r="M198" s="62"/>
      <c r="N198" s="112"/>
      <c r="O198" s="3"/>
      <c r="P198" s="108"/>
      <c r="Q198" s="69"/>
      <c r="R198" s="103"/>
      <c r="S198" s="103"/>
      <c r="T198" s="109"/>
      <c r="U198" s="103"/>
      <c r="V198" s="103"/>
      <c r="W198" s="103"/>
      <c r="X198" s="103"/>
      <c r="Y198" s="103"/>
      <c r="Z198" s="103"/>
      <c r="AA198" s="75"/>
    </row>
    <row r="199" spans="2:27" s="2" customFormat="1" ht="15" customHeight="1">
      <c r="B199" s="5"/>
      <c r="C199" s="5"/>
      <c r="D199" s="127"/>
      <c r="E199" s="1"/>
      <c r="F199" s="5"/>
      <c r="G199" s="62"/>
      <c r="H199" s="5"/>
      <c r="I199" s="5"/>
      <c r="J199" s="62"/>
      <c r="K199" s="5"/>
      <c r="L199" s="5"/>
      <c r="M199" s="62"/>
      <c r="N199" s="112"/>
      <c r="O199" s="107"/>
      <c r="P199" s="108"/>
      <c r="Q199" s="69"/>
      <c r="R199" s="103"/>
      <c r="S199" s="103"/>
      <c r="T199" s="109"/>
      <c r="U199" s="103"/>
      <c r="V199" s="103"/>
      <c r="W199" s="103"/>
      <c r="X199" s="103"/>
      <c r="Y199" s="103"/>
      <c r="Z199" s="103"/>
      <c r="AA199" s="1"/>
    </row>
    <row r="200" spans="1:25" ht="14.25">
      <c r="A200" s="2"/>
      <c r="B200" s="5"/>
      <c r="C200" s="5"/>
      <c r="D200" s="127"/>
      <c r="E200" s="5"/>
      <c r="F200" s="5"/>
      <c r="G200" s="62"/>
      <c r="H200" s="5"/>
      <c r="I200" s="5"/>
      <c r="J200" s="62"/>
      <c r="K200" s="5"/>
      <c r="L200" s="5"/>
      <c r="M200" s="62"/>
      <c r="N200" s="112"/>
      <c r="O200" s="107"/>
      <c r="P200" s="2"/>
      <c r="Q200" s="2"/>
      <c r="R200" s="1"/>
      <c r="S200" s="1"/>
      <c r="T200" s="79"/>
      <c r="U200" s="2"/>
      <c r="V200" s="2"/>
      <c r="W200" s="2"/>
      <c r="X200" s="2"/>
      <c r="Y200" s="2"/>
    </row>
    <row r="201" spans="1:14" ht="13.5" thickBot="1">
      <c r="A201" s="63" t="s">
        <v>109</v>
      </c>
      <c r="B201" s="121"/>
      <c r="C201" s="124"/>
      <c r="D201" s="128"/>
      <c r="F201" s="119"/>
      <c r="N201" s="112"/>
    </row>
    <row r="202" spans="1:14" ht="13.5" thickBot="1">
      <c r="A202" s="199" t="s">
        <v>108</v>
      </c>
      <c r="B202" s="340" t="s">
        <v>106</v>
      </c>
      <c r="C202" s="341" t="s">
        <v>70</v>
      </c>
      <c r="D202" s="342" t="s">
        <v>107</v>
      </c>
      <c r="F202" s="125"/>
      <c r="G202" s="62"/>
      <c r="H202" s="5"/>
      <c r="N202" s="112"/>
    </row>
    <row r="203" spans="1:14" ht="12.75">
      <c r="A203" s="336" t="s">
        <v>10</v>
      </c>
      <c r="B203" s="343">
        <f>B197/10000000</f>
        <v>155.9437515</v>
      </c>
      <c r="C203" s="344">
        <f>C197/10000000</f>
        <v>4.9116818</v>
      </c>
      <c r="D203" s="345">
        <f>D197</f>
        <v>0.031496496350480574</v>
      </c>
      <c r="F203" s="125"/>
      <c r="H203" s="5"/>
      <c r="N203" s="112"/>
    </row>
    <row r="204" spans="1:14" ht="12.75">
      <c r="A204" s="337" t="s">
        <v>87</v>
      </c>
      <c r="B204" s="196">
        <f>E197/10000000</f>
        <v>20.2305232</v>
      </c>
      <c r="C204" s="195">
        <f>F197/10000000</f>
        <v>0.933786</v>
      </c>
      <c r="D204" s="256">
        <f>G197</f>
        <v>0.04615728376219158</v>
      </c>
      <c r="F204" s="125"/>
      <c r="G204" s="62"/>
      <c r="N204" s="112"/>
    </row>
    <row r="205" spans="1:14" ht="12.75">
      <c r="A205" s="338" t="s">
        <v>85</v>
      </c>
      <c r="B205" s="196">
        <f>H197/10000000</f>
        <v>7.1458457</v>
      </c>
      <c r="C205" s="195">
        <f>I197/10000000</f>
        <v>0.3041263</v>
      </c>
      <c r="D205" s="256">
        <f>J197</f>
        <v>0.042559875033405775</v>
      </c>
      <c r="F205" s="125"/>
      <c r="N205" s="112"/>
    </row>
    <row r="206" spans="1:14" ht="13.5" thickBot="1">
      <c r="A206" s="339" t="s">
        <v>86</v>
      </c>
      <c r="B206" s="197">
        <f>K197/10000000</f>
        <v>183.3201204</v>
      </c>
      <c r="C206" s="198">
        <f>L197/10000000</f>
        <v>6.1495941</v>
      </c>
      <c r="D206" s="257">
        <f>M197</f>
        <v>0.0335456581993386</v>
      </c>
      <c r="F206" s="126"/>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spans="2:14" ht="12.75">
      <c r="B240" s="369"/>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row r="771" ht="12.75">
      <c r="N771"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9"/>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J269" sqref="J269"/>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1" t="s">
        <v>117</v>
      </c>
      <c r="C2" s="412"/>
      <c r="D2" s="413"/>
      <c r="E2" s="413"/>
      <c r="F2" s="413"/>
      <c r="G2" s="413"/>
      <c r="H2" s="413"/>
      <c r="I2" s="413"/>
      <c r="J2" s="414" t="s">
        <v>110</v>
      </c>
      <c r="K2" s="415"/>
      <c r="L2" s="415"/>
      <c r="M2" s="416"/>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5743</v>
      </c>
      <c r="C4" s="315">
        <v>0.43</v>
      </c>
      <c r="D4" s="314">
        <v>0</v>
      </c>
      <c r="E4" s="315">
        <v>0</v>
      </c>
      <c r="F4" s="314">
        <v>0</v>
      </c>
      <c r="G4" s="315">
        <v>0</v>
      </c>
      <c r="H4" s="314">
        <v>5743</v>
      </c>
      <c r="I4" s="317">
        <v>0.43</v>
      </c>
      <c r="J4" s="263">
        <v>7101.3</v>
      </c>
      <c r="K4" s="258">
        <v>6980.35</v>
      </c>
      <c r="L4" s="304">
        <f>J4-K4</f>
        <v>120.94999999999982</v>
      </c>
      <c r="M4" s="305">
        <f>L4/K4*100</f>
        <v>1.7327211386248513</v>
      </c>
      <c r="N4" s="78">
        <f>Margins!B4</f>
        <v>50</v>
      </c>
      <c r="O4" s="25">
        <f>D4*N4</f>
        <v>0</v>
      </c>
      <c r="P4" s="25">
        <f>F4*N4</f>
        <v>0</v>
      </c>
    </row>
    <row r="5" spans="1:16" ht="13.5">
      <c r="A5" s="193" t="s">
        <v>463</v>
      </c>
      <c r="B5" s="172">
        <v>67</v>
      </c>
      <c r="C5" s="302">
        <v>1.39</v>
      </c>
      <c r="D5" s="172">
        <v>0</v>
      </c>
      <c r="E5" s="302">
        <v>0</v>
      </c>
      <c r="F5" s="172">
        <v>0</v>
      </c>
      <c r="G5" s="302">
        <v>0</v>
      </c>
      <c r="H5" s="172">
        <v>67</v>
      </c>
      <c r="I5" s="303">
        <v>1.39</v>
      </c>
      <c r="J5" s="264">
        <v>4443.5</v>
      </c>
      <c r="K5" s="69">
        <v>4433.05</v>
      </c>
      <c r="L5" s="135">
        <f>J5-K5</f>
        <v>10.449999999999818</v>
      </c>
      <c r="M5" s="306">
        <f>L5/K5*100</f>
        <v>0.2357293511239399</v>
      </c>
      <c r="N5" s="78">
        <f>Margins!B5</f>
        <v>50</v>
      </c>
      <c r="O5" s="25">
        <f>D5*N5</f>
        <v>0</v>
      </c>
      <c r="P5" s="25">
        <f>F5*N5</f>
        <v>0</v>
      </c>
    </row>
    <row r="6" spans="1:18" ht="13.5">
      <c r="A6" s="193" t="s">
        <v>74</v>
      </c>
      <c r="B6" s="172">
        <v>428</v>
      </c>
      <c r="C6" s="302">
        <v>-0.41</v>
      </c>
      <c r="D6" s="172">
        <v>0</v>
      </c>
      <c r="E6" s="302">
        <v>0</v>
      </c>
      <c r="F6" s="172">
        <v>0</v>
      </c>
      <c r="G6" s="302">
        <v>0</v>
      </c>
      <c r="H6" s="172">
        <v>428</v>
      </c>
      <c r="I6" s="303">
        <v>-0.41</v>
      </c>
      <c r="J6" s="264">
        <v>5131.3</v>
      </c>
      <c r="K6" s="69">
        <v>5185.05</v>
      </c>
      <c r="L6" s="135">
        <f>J6-K6</f>
        <v>-53.75</v>
      </c>
      <c r="M6" s="306">
        <f>L6/K6*100</f>
        <v>-1.0366341693908447</v>
      </c>
      <c r="N6" s="78">
        <f>Margins!B6</f>
        <v>50</v>
      </c>
      <c r="O6" s="25">
        <f>D6*N6</f>
        <v>0</v>
      </c>
      <c r="P6" s="25">
        <f>F6*N6</f>
        <v>0</v>
      </c>
      <c r="R6" s="25"/>
    </row>
    <row r="7" spans="1:18" ht="13.5">
      <c r="A7" s="193" t="s">
        <v>464</v>
      </c>
      <c r="B7" s="172">
        <v>535</v>
      </c>
      <c r="C7" s="302">
        <v>-0.48</v>
      </c>
      <c r="D7" s="172">
        <v>0</v>
      </c>
      <c r="E7" s="302">
        <v>0</v>
      </c>
      <c r="F7" s="172">
        <v>0</v>
      </c>
      <c r="G7" s="302">
        <v>0</v>
      </c>
      <c r="H7" s="172">
        <v>535</v>
      </c>
      <c r="I7" s="303">
        <v>-0.48</v>
      </c>
      <c r="J7" s="264">
        <v>9146</v>
      </c>
      <c r="K7" s="69">
        <v>9089.6</v>
      </c>
      <c r="L7" s="135">
        <f>J7-K7</f>
        <v>56.399999999999636</v>
      </c>
      <c r="M7" s="306">
        <f>L7/K7*100</f>
        <v>0.6204893504664631</v>
      </c>
      <c r="N7" s="78">
        <f>Margins!B7</f>
        <v>25</v>
      </c>
      <c r="O7" s="25">
        <f>D7*N7</f>
        <v>0</v>
      </c>
      <c r="P7" s="25">
        <f>F7*N7</f>
        <v>0</v>
      </c>
      <c r="R7" s="25"/>
    </row>
    <row r="8" spans="1:16" ht="13.5">
      <c r="A8" s="322" t="s">
        <v>9</v>
      </c>
      <c r="B8" s="172">
        <v>255085</v>
      </c>
      <c r="C8" s="302">
        <v>-0.18</v>
      </c>
      <c r="D8" s="172">
        <v>43496</v>
      </c>
      <c r="E8" s="302">
        <v>-0.55</v>
      </c>
      <c r="F8" s="172">
        <v>71200</v>
      </c>
      <c r="G8" s="302">
        <v>-0.62</v>
      </c>
      <c r="H8" s="172">
        <v>369781</v>
      </c>
      <c r="I8" s="302">
        <v>-0.38</v>
      </c>
      <c r="J8" s="69">
        <v>4512.15</v>
      </c>
      <c r="K8" s="69">
        <v>4504.55</v>
      </c>
      <c r="L8" s="135">
        <f aca="true" t="shared" si="0" ref="L8:L71">J8-K8</f>
        <v>7.599999999999454</v>
      </c>
      <c r="M8" s="306">
        <f aca="true" t="shared" si="1" ref="M8:M71">L8/K8*100</f>
        <v>0.16871829594519883</v>
      </c>
      <c r="N8" s="78">
        <f>Margins!B8</f>
        <v>50</v>
      </c>
      <c r="O8" s="25">
        <f aca="true" t="shared" si="2" ref="O8:O71">D8*N8</f>
        <v>2174800</v>
      </c>
      <c r="P8" s="25">
        <f aca="true" t="shared" si="3" ref="P8:P71">F8*N8</f>
        <v>3560000</v>
      </c>
    </row>
    <row r="9" spans="1:16" ht="13.5">
      <c r="A9" s="193" t="s">
        <v>279</v>
      </c>
      <c r="B9" s="172">
        <v>954</v>
      </c>
      <c r="C9" s="302">
        <v>-0.41</v>
      </c>
      <c r="D9" s="172">
        <v>1</v>
      </c>
      <c r="E9" s="302">
        <v>0</v>
      </c>
      <c r="F9" s="172">
        <v>0</v>
      </c>
      <c r="G9" s="302">
        <v>0</v>
      </c>
      <c r="H9" s="172">
        <v>955</v>
      </c>
      <c r="I9" s="303">
        <v>-0.41</v>
      </c>
      <c r="J9" s="264">
        <v>3033.55</v>
      </c>
      <c r="K9" s="69">
        <v>3089.3</v>
      </c>
      <c r="L9" s="135">
        <f t="shared" si="0"/>
        <v>-55.75</v>
      </c>
      <c r="M9" s="306">
        <f t="shared" si="1"/>
        <v>-1.8046159324118731</v>
      </c>
      <c r="N9" s="78">
        <f>Margins!B9</f>
        <v>200</v>
      </c>
      <c r="O9" s="25">
        <f t="shared" si="2"/>
        <v>200</v>
      </c>
      <c r="P9" s="25">
        <f t="shared" si="3"/>
        <v>0</v>
      </c>
    </row>
    <row r="10" spans="1:18" ht="13.5">
      <c r="A10" s="193" t="s">
        <v>134</v>
      </c>
      <c r="B10" s="172">
        <v>1646</v>
      </c>
      <c r="C10" s="302">
        <v>-0.57</v>
      </c>
      <c r="D10" s="172">
        <v>9</v>
      </c>
      <c r="E10" s="302">
        <v>0</v>
      </c>
      <c r="F10" s="172">
        <v>0</v>
      </c>
      <c r="G10" s="302">
        <v>0</v>
      </c>
      <c r="H10" s="172">
        <v>1655</v>
      </c>
      <c r="I10" s="303">
        <v>-0.57</v>
      </c>
      <c r="J10" s="264">
        <v>1112.95</v>
      </c>
      <c r="K10" s="69">
        <v>1125.45</v>
      </c>
      <c r="L10" s="135">
        <f t="shared" si="0"/>
        <v>-12.5</v>
      </c>
      <c r="M10" s="306">
        <f t="shared" si="1"/>
        <v>-1.1106668443733618</v>
      </c>
      <c r="N10" s="78">
        <f>Margins!B10</f>
        <v>500</v>
      </c>
      <c r="O10" s="25">
        <f t="shared" si="2"/>
        <v>4500</v>
      </c>
      <c r="P10" s="25">
        <f t="shared" si="3"/>
        <v>0</v>
      </c>
      <c r="R10" s="307"/>
    </row>
    <row r="11" spans="1:18" ht="13.5">
      <c r="A11" s="193" t="s">
        <v>400</v>
      </c>
      <c r="B11" s="172">
        <v>4640</v>
      </c>
      <c r="C11" s="302">
        <v>-0.5</v>
      </c>
      <c r="D11" s="172">
        <v>2</v>
      </c>
      <c r="E11" s="302">
        <v>1</v>
      </c>
      <c r="F11" s="172">
        <v>0</v>
      </c>
      <c r="G11" s="302">
        <v>0</v>
      </c>
      <c r="H11" s="172">
        <v>4642</v>
      </c>
      <c r="I11" s="303">
        <v>-0.5</v>
      </c>
      <c r="J11" s="264">
        <v>1522</v>
      </c>
      <c r="K11" s="69">
        <v>1509.15</v>
      </c>
      <c r="L11" s="135">
        <f t="shared" si="0"/>
        <v>12.849999999999909</v>
      </c>
      <c r="M11" s="306">
        <f t="shared" si="1"/>
        <v>0.8514726832985394</v>
      </c>
      <c r="N11" s="78">
        <f>Margins!B11</f>
        <v>200</v>
      </c>
      <c r="O11" s="25">
        <f t="shared" si="2"/>
        <v>400</v>
      </c>
      <c r="P11" s="25">
        <f t="shared" si="3"/>
        <v>0</v>
      </c>
      <c r="R11" s="307"/>
    </row>
    <row r="12" spans="1:18" ht="13.5">
      <c r="A12" s="193" t="s">
        <v>0</v>
      </c>
      <c r="B12" s="172">
        <v>7546</v>
      </c>
      <c r="C12" s="302">
        <v>-0.39</v>
      </c>
      <c r="D12" s="172">
        <v>183</v>
      </c>
      <c r="E12" s="302">
        <v>-0.48</v>
      </c>
      <c r="F12" s="172">
        <v>33</v>
      </c>
      <c r="G12" s="302">
        <v>-0.69</v>
      </c>
      <c r="H12" s="172">
        <v>7762</v>
      </c>
      <c r="I12" s="303">
        <v>-0.39</v>
      </c>
      <c r="J12" s="264">
        <v>1121.4</v>
      </c>
      <c r="K12" s="69">
        <v>1103.65</v>
      </c>
      <c r="L12" s="135">
        <f t="shared" si="0"/>
        <v>17.75</v>
      </c>
      <c r="M12" s="306">
        <f t="shared" si="1"/>
        <v>1.6082997327051147</v>
      </c>
      <c r="N12" s="78">
        <f>Margins!B12</f>
        <v>375</v>
      </c>
      <c r="O12" s="25">
        <f t="shared" si="2"/>
        <v>68625</v>
      </c>
      <c r="P12" s="25">
        <f t="shared" si="3"/>
        <v>12375</v>
      </c>
      <c r="R12" s="307"/>
    </row>
    <row r="13" spans="1:18" ht="13.5">
      <c r="A13" s="193" t="s">
        <v>401</v>
      </c>
      <c r="B13" s="172">
        <v>2137</v>
      </c>
      <c r="C13" s="302">
        <v>-0.42</v>
      </c>
      <c r="D13" s="172">
        <v>5</v>
      </c>
      <c r="E13" s="302">
        <v>1.5</v>
      </c>
      <c r="F13" s="172">
        <v>0</v>
      </c>
      <c r="G13" s="302">
        <v>0</v>
      </c>
      <c r="H13" s="172">
        <v>2142</v>
      </c>
      <c r="I13" s="303">
        <v>-0.42</v>
      </c>
      <c r="J13" s="264">
        <v>567.65</v>
      </c>
      <c r="K13" s="69">
        <v>562.2</v>
      </c>
      <c r="L13" s="135">
        <f t="shared" si="0"/>
        <v>5.449999999999932</v>
      </c>
      <c r="M13" s="306">
        <f t="shared" si="1"/>
        <v>0.9694059053717415</v>
      </c>
      <c r="N13" s="78">
        <f>Margins!B13</f>
        <v>450</v>
      </c>
      <c r="O13" s="25">
        <f t="shared" si="2"/>
        <v>2250</v>
      </c>
      <c r="P13" s="25">
        <f t="shared" si="3"/>
        <v>0</v>
      </c>
      <c r="R13" s="307"/>
    </row>
    <row r="14" spans="1:18" ht="13.5">
      <c r="A14" s="193" t="s">
        <v>402</v>
      </c>
      <c r="B14" s="172">
        <v>874</v>
      </c>
      <c r="C14" s="302">
        <v>-0.1</v>
      </c>
      <c r="D14" s="172">
        <v>0</v>
      </c>
      <c r="E14" s="302">
        <v>0</v>
      </c>
      <c r="F14" s="172">
        <v>0</v>
      </c>
      <c r="G14" s="302">
        <v>0</v>
      </c>
      <c r="H14" s="172">
        <v>874</v>
      </c>
      <c r="I14" s="303">
        <v>-0.1</v>
      </c>
      <c r="J14" s="264">
        <v>1677.35</v>
      </c>
      <c r="K14" s="69">
        <v>1692.35</v>
      </c>
      <c r="L14" s="135">
        <f t="shared" si="0"/>
        <v>-15</v>
      </c>
      <c r="M14" s="306">
        <f t="shared" si="1"/>
        <v>-0.8863414778266907</v>
      </c>
      <c r="N14" s="78">
        <f>Margins!B14</f>
        <v>200</v>
      </c>
      <c r="O14" s="25">
        <f t="shared" si="2"/>
        <v>0</v>
      </c>
      <c r="P14" s="25">
        <f t="shared" si="3"/>
        <v>0</v>
      </c>
      <c r="R14" s="307"/>
    </row>
    <row r="15" spans="1:18" ht="13.5">
      <c r="A15" s="193" t="s">
        <v>403</v>
      </c>
      <c r="B15" s="172">
        <v>950</v>
      </c>
      <c r="C15" s="302">
        <v>1.38</v>
      </c>
      <c r="D15" s="172">
        <v>35</v>
      </c>
      <c r="E15" s="302">
        <v>-0.08</v>
      </c>
      <c r="F15" s="172">
        <v>1</v>
      </c>
      <c r="G15" s="302">
        <v>-0.86</v>
      </c>
      <c r="H15" s="172">
        <v>986</v>
      </c>
      <c r="I15" s="303">
        <v>1.22</v>
      </c>
      <c r="J15" s="264">
        <v>145</v>
      </c>
      <c r="K15" s="69">
        <v>141.5</v>
      </c>
      <c r="L15" s="135">
        <f t="shared" si="0"/>
        <v>3.5</v>
      </c>
      <c r="M15" s="306">
        <f t="shared" si="1"/>
        <v>2.4734982332155475</v>
      </c>
      <c r="N15" s="78">
        <f>Margins!B15</f>
        <v>1700</v>
      </c>
      <c r="O15" s="25">
        <f t="shared" si="2"/>
        <v>59500</v>
      </c>
      <c r="P15" s="25">
        <f t="shared" si="3"/>
        <v>1700</v>
      </c>
      <c r="R15" s="307"/>
    </row>
    <row r="16" spans="1:18" ht="13.5">
      <c r="A16" s="193" t="s">
        <v>135</v>
      </c>
      <c r="B16" s="316">
        <v>3165</v>
      </c>
      <c r="C16" s="324">
        <v>1.09</v>
      </c>
      <c r="D16" s="172">
        <v>251</v>
      </c>
      <c r="E16" s="302">
        <v>0.81</v>
      </c>
      <c r="F16" s="172">
        <v>12</v>
      </c>
      <c r="G16" s="302">
        <v>0</v>
      </c>
      <c r="H16" s="172">
        <v>3428</v>
      </c>
      <c r="I16" s="303">
        <v>1.08</v>
      </c>
      <c r="J16" s="264">
        <v>99.9</v>
      </c>
      <c r="K16" s="69">
        <v>91.65</v>
      </c>
      <c r="L16" s="135">
        <f t="shared" si="0"/>
        <v>8.25</v>
      </c>
      <c r="M16" s="306">
        <f t="shared" si="1"/>
        <v>9.00163666121113</v>
      </c>
      <c r="N16" s="78">
        <f>Margins!B16</f>
        <v>2450</v>
      </c>
      <c r="O16" s="25">
        <f t="shared" si="2"/>
        <v>614950</v>
      </c>
      <c r="P16" s="25">
        <f t="shared" si="3"/>
        <v>29400</v>
      </c>
      <c r="R16" s="25"/>
    </row>
    <row r="17" spans="1:18" ht="13.5">
      <c r="A17" s="193" t="s">
        <v>174</v>
      </c>
      <c r="B17" s="172">
        <v>144</v>
      </c>
      <c r="C17" s="302">
        <v>-0.52</v>
      </c>
      <c r="D17" s="172">
        <v>6</v>
      </c>
      <c r="E17" s="302">
        <v>-0.77</v>
      </c>
      <c r="F17" s="172">
        <v>0</v>
      </c>
      <c r="G17" s="302">
        <v>0</v>
      </c>
      <c r="H17" s="172">
        <v>150</v>
      </c>
      <c r="I17" s="303">
        <v>-0.54</v>
      </c>
      <c r="J17" s="264">
        <v>57.5</v>
      </c>
      <c r="K17" s="69">
        <v>57.2</v>
      </c>
      <c r="L17" s="135">
        <f t="shared" si="0"/>
        <v>0.29999999999999716</v>
      </c>
      <c r="M17" s="306">
        <f t="shared" si="1"/>
        <v>0.5244755244755195</v>
      </c>
      <c r="N17" s="78">
        <f>Margins!B17</f>
        <v>3350</v>
      </c>
      <c r="O17" s="25">
        <f t="shared" si="2"/>
        <v>20100</v>
      </c>
      <c r="P17" s="25">
        <f t="shared" si="3"/>
        <v>0</v>
      </c>
      <c r="R17" s="307"/>
    </row>
    <row r="18" spans="1:16" ht="13.5">
      <c r="A18" s="193" t="s">
        <v>280</v>
      </c>
      <c r="B18" s="172">
        <v>127</v>
      </c>
      <c r="C18" s="302">
        <v>-0.34</v>
      </c>
      <c r="D18" s="172">
        <v>0</v>
      </c>
      <c r="E18" s="302">
        <v>0</v>
      </c>
      <c r="F18" s="172">
        <v>0</v>
      </c>
      <c r="G18" s="302">
        <v>0</v>
      </c>
      <c r="H18" s="172">
        <v>127</v>
      </c>
      <c r="I18" s="303">
        <v>-0.34</v>
      </c>
      <c r="J18" s="264">
        <v>407.75</v>
      </c>
      <c r="K18" s="69">
        <v>410.2</v>
      </c>
      <c r="L18" s="135">
        <f t="shared" si="0"/>
        <v>-2.4499999999999886</v>
      </c>
      <c r="M18" s="306">
        <f t="shared" si="1"/>
        <v>-0.5972696245733761</v>
      </c>
      <c r="N18" s="78">
        <f>Margins!B18</f>
        <v>600</v>
      </c>
      <c r="O18" s="25">
        <f t="shared" si="2"/>
        <v>0</v>
      </c>
      <c r="P18" s="25">
        <f t="shared" si="3"/>
        <v>0</v>
      </c>
    </row>
    <row r="19" spans="1:16" ht="13.5">
      <c r="A19" s="193" t="s">
        <v>75</v>
      </c>
      <c r="B19" s="172">
        <v>2931</v>
      </c>
      <c r="C19" s="302">
        <v>1.87</v>
      </c>
      <c r="D19" s="172">
        <v>147</v>
      </c>
      <c r="E19" s="302">
        <v>3.32</v>
      </c>
      <c r="F19" s="172">
        <v>6</v>
      </c>
      <c r="G19" s="302">
        <v>0</v>
      </c>
      <c r="H19" s="172">
        <v>3084</v>
      </c>
      <c r="I19" s="303">
        <v>1.92</v>
      </c>
      <c r="J19" s="264">
        <v>94</v>
      </c>
      <c r="K19" s="69">
        <v>89.45</v>
      </c>
      <c r="L19" s="135">
        <f t="shared" si="0"/>
        <v>4.549999999999997</v>
      </c>
      <c r="M19" s="306">
        <f t="shared" si="1"/>
        <v>5.086640581330349</v>
      </c>
      <c r="N19" s="78">
        <f>Margins!B19</f>
        <v>2300</v>
      </c>
      <c r="O19" s="25">
        <f t="shared" si="2"/>
        <v>338100</v>
      </c>
      <c r="P19" s="25">
        <f t="shared" si="3"/>
        <v>13800</v>
      </c>
    </row>
    <row r="20" spans="1:16" ht="13.5">
      <c r="A20" s="193" t="s">
        <v>404</v>
      </c>
      <c r="B20" s="172">
        <v>978</v>
      </c>
      <c r="C20" s="302">
        <v>-0.51</v>
      </c>
      <c r="D20" s="172">
        <v>0</v>
      </c>
      <c r="E20" s="302">
        <v>-1</v>
      </c>
      <c r="F20" s="172">
        <v>0</v>
      </c>
      <c r="G20" s="302">
        <v>0</v>
      </c>
      <c r="H20" s="172">
        <v>978</v>
      </c>
      <c r="I20" s="303">
        <v>-0.51</v>
      </c>
      <c r="J20" s="264">
        <v>301.2</v>
      </c>
      <c r="K20" s="69">
        <v>302.35</v>
      </c>
      <c r="L20" s="135">
        <f t="shared" si="0"/>
        <v>-1.150000000000034</v>
      </c>
      <c r="M20" s="306">
        <f t="shared" si="1"/>
        <v>-0.3803538944931483</v>
      </c>
      <c r="N20" s="78">
        <f>Margins!B20</f>
        <v>650</v>
      </c>
      <c r="O20" s="25">
        <f t="shared" si="2"/>
        <v>0</v>
      </c>
      <c r="P20" s="25">
        <f t="shared" si="3"/>
        <v>0</v>
      </c>
    </row>
    <row r="21" spans="1:16" ht="13.5">
      <c r="A21" s="193" t="s">
        <v>405</v>
      </c>
      <c r="B21" s="172">
        <v>1809</v>
      </c>
      <c r="C21" s="302">
        <v>-0.74</v>
      </c>
      <c r="D21" s="172">
        <v>0</v>
      </c>
      <c r="E21" s="302">
        <v>-1</v>
      </c>
      <c r="F21" s="172">
        <v>0</v>
      </c>
      <c r="G21" s="302">
        <v>0</v>
      </c>
      <c r="H21" s="172">
        <v>1809</v>
      </c>
      <c r="I21" s="303">
        <v>-0.74</v>
      </c>
      <c r="J21" s="264">
        <v>855.65</v>
      </c>
      <c r="K21" s="69">
        <v>858.5</v>
      </c>
      <c r="L21" s="135">
        <f t="shared" si="0"/>
        <v>-2.8500000000000227</v>
      </c>
      <c r="M21" s="306">
        <f t="shared" si="1"/>
        <v>-0.3319743739079817</v>
      </c>
      <c r="N21" s="78">
        <f>Margins!B21</f>
        <v>400</v>
      </c>
      <c r="O21" s="25">
        <f t="shared" si="2"/>
        <v>0</v>
      </c>
      <c r="P21" s="25">
        <f t="shared" si="3"/>
        <v>0</v>
      </c>
    </row>
    <row r="22" spans="1:18" ht="13.5">
      <c r="A22" s="193" t="s">
        <v>88</v>
      </c>
      <c r="B22" s="316">
        <v>1798</v>
      </c>
      <c r="C22" s="324">
        <v>0.5</v>
      </c>
      <c r="D22" s="172">
        <v>169</v>
      </c>
      <c r="E22" s="302">
        <v>0.18</v>
      </c>
      <c r="F22" s="172">
        <v>6</v>
      </c>
      <c r="G22" s="302">
        <v>-0.45</v>
      </c>
      <c r="H22" s="172">
        <v>1973</v>
      </c>
      <c r="I22" s="303">
        <v>0.46</v>
      </c>
      <c r="J22" s="264">
        <v>49.9</v>
      </c>
      <c r="K22" s="69">
        <v>47.45</v>
      </c>
      <c r="L22" s="135">
        <f t="shared" si="0"/>
        <v>2.4499999999999957</v>
      </c>
      <c r="M22" s="306">
        <f t="shared" si="1"/>
        <v>5.163329820864058</v>
      </c>
      <c r="N22" s="78">
        <f>Margins!B22</f>
        <v>4300</v>
      </c>
      <c r="O22" s="25">
        <f t="shared" si="2"/>
        <v>726700</v>
      </c>
      <c r="P22" s="25">
        <f t="shared" si="3"/>
        <v>25800</v>
      </c>
      <c r="R22" s="25"/>
    </row>
    <row r="23" spans="1:16" ht="13.5">
      <c r="A23" s="193" t="s">
        <v>136</v>
      </c>
      <c r="B23" s="172">
        <v>1418</v>
      </c>
      <c r="C23" s="302">
        <v>0.5</v>
      </c>
      <c r="D23" s="172">
        <v>266</v>
      </c>
      <c r="E23" s="302">
        <v>0.21</v>
      </c>
      <c r="F23" s="172">
        <v>16</v>
      </c>
      <c r="G23" s="302">
        <v>-0.65</v>
      </c>
      <c r="H23" s="172">
        <v>1700</v>
      </c>
      <c r="I23" s="303">
        <v>0.4</v>
      </c>
      <c r="J23" s="264">
        <v>39.55</v>
      </c>
      <c r="K23" s="69">
        <v>39.1</v>
      </c>
      <c r="L23" s="135">
        <f t="shared" si="0"/>
        <v>0.44999999999999574</v>
      </c>
      <c r="M23" s="306">
        <f t="shared" si="1"/>
        <v>1.1508951406649508</v>
      </c>
      <c r="N23" s="78">
        <f>Margins!B23</f>
        <v>4775</v>
      </c>
      <c r="O23" s="25">
        <f t="shared" si="2"/>
        <v>1270150</v>
      </c>
      <c r="P23" s="25">
        <f t="shared" si="3"/>
        <v>76400</v>
      </c>
    </row>
    <row r="24" spans="1:16" ht="13.5">
      <c r="A24" s="193" t="s">
        <v>157</v>
      </c>
      <c r="B24" s="172">
        <v>962</v>
      </c>
      <c r="C24" s="302">
        <v>0.13</v>
      </c>
      <c r="D24" s="172">
        <v>0</v>
      </c>
      <c r="E24" s="302">
        <v>0</v>
      </c>
      <c r="F24" s="172">
        <v>0</v>
      </c>
      <c r="G24" s="302">
        <v>0</v>
      </c>
      <c r="H24" s="172">
        <v>962</v>
      </c>
      <c r="I24" s="303">
        <v>0.13</v>
      </c>
      <c r="J24" s="264">
        <v>724.7</v>
      </c>
      <c r="K24" s="69">
        <v>733.1</v>
      </c>
      <c r="L24" s="135">
        <f t="shared" si="0"/>
        <v>-8.399999999999977</v>
      </c>
      <c r="M24" s="306">
        <f t="shared" si="1"/>
        <v>-1.145819124266809</v>
      </c>
      <c r="N24" s="78">
        <f>Margins!B24</f>
        <v>350</v>
      </c>
      <c r="O24" s="25">
        <f t="shared" si="2"/>
        <v>0</v>
      </c>
      <c r="P24" s="25">
        <f t="shared" si="3"/>
        <v>0</v>
      </c>
    </row>
    <row r="25" spans="1:16" ht="13.5">
      <c r="A25" s="193" t="s">
        <v>193</v>
      </c>
      <c r="B25" s="172">
        <v>10510</v>
      </c>
      <c r="C25" s="302">
        <v>0.43</v>
      </c>
      <c r="D25" s="172">
        <v>245</v>
      </c>
      <c r="E25" s="302">
        <v>0.49</v>
      </c>
      <c r="F25" s="172">
        <v>6</v>
      </c>
      <c r="G25" s="302">
        <v>0.2</v>
      </c>
      <c r="H25" s="172">
        <v>10761</v>
      </c>
      <c r="I25" s="303">
        <v>0.43</v>
      </c>
      <c r="J25" s="264">
        <v>2255.95</v>
      </c>
      <c r="K25" s="69">
        <v>2184.55</v>
      </c>
      <c r="L25" s="135">
        <f t="shared" si="0"/>
        <v>71.39999999999964</v>
      </c>
      <c r="M25" s="306">
        <f t="shared" si="1"/>
        <v>3.2684076812157943</v>
      </c>
      <c r="N25" s="78">
        <f>Margins!B25</f>
        <v>100</v>
      </c>
      <c r="O25" s="25">
        <f t="shared" si="2"/>
        <v>24500</v>
      </c>
      <c r="P25" s="25">
        <f t="shared" si="3"/>
        <v>600</v>
      </c>
    </row>
    <row r="26" spans="1:16" ht="13.5">
      <c r="A26" s="193" t="s">
        <v>281</v>
      </c>
      <c r="B26" s="172">
        <v>1108</v>
      </c>
      <c r="C26" s="302">
        <v>-0.4</v>
      </c>
      <c r="D26" s="172">
        <v>37</v>
      </c>
      <c r="E26" s="302">
        <v>-0.4</v>
      </c>
      <c r="F26" s="172">
        <v>0</v>
      </c>
      <c r="G26" s="302">
        <v>-1</v>
      </c>
      <c r="H26" s="172">
        <v>1145</v>
      </c>
      <c r="I26" s="303">
        <v>-0.4</v>
      </c>
      <c r="J26" s="264">
        <v>165.7</v>
      </c>
      <c r="K26" s="69">
        <v>165.2</v>
      </c>
      <c r="L26" s="135">
        <f t="shared" si="0"/>
        <v>0.5</v>
      </c>
      <c r="M26" s="306">
        <f t="shared" si="1"/>
        <v>0.30266343825665865</v>
      </c>
      <c r="N26" s="78">
        <f>Margins!B26</f>
        <v>1900</v>
      </c>
      <c r="O26" s="25">
        <f t="shared" si="2"/>
        <v>70300</v>
      </c>
      <c r="P26" s="25">
        <f t="shared" si="3"/>
        <v>0</v>
      </c>
    </row>
    <row r="27" spans="1:18" s="296" customFormat="1" ht="13.5">
      <c r="A27" s="193" t="s">
        <v>282</v>
      </c>
      <c r="B27" s="172">
        <v>842</v>
      </c>
      <c r="C27" s="302">
        <v>-0.44</v>
      </c>
      <c r="D27" s="172">
        <v>78</v>
      </c>
      <c r="E27" s="302">
        <v>-0.04</v>
      </c>
      <c r="F27" s="172">
        <v>7</v>
      </c>
      <c r="G27" s="302">
        <v>-0.3</v>
      </c>
      <c r="H27" s="172">
        <v>927</v>
      </c>
      <c r="I27" s="303">
        <v>-0.42</v>
      </c>
      <c r="J27" s="264">
        <v>75.15</v>
      </c>
      <c r="K27" s="69">
        <v>75.85</v>
      </c>
      <c r="L27" s="135">
        <f t="shared" si="0"/>
        <v>-0.6999999999999886</v>
      </c>
      <c r="M27" s="306">
        <f t="shared" si="1"/>
        <v>-0.9228740936057861</v>
      </c>
      <c r="N27" s="78">
        <f>Margins!B27</f>
        <v>4800</v>
      </c>
      <c r="O27" s="25">
        <f t="shared" si="2"/>
        <v>374400</v>
      </c>
      <c r="P27" s="25">
        <f t="shared" si="3"/>
        <v>33600</v>
      </c>
      <c r="R27" s="14"/>
    </row>
    <row r="28" spans="1:18" s="296" customFormat="1" ht="13.5">
      <c r="A28" s="193" t="s">
        <v>76</v>
      </c>
      <c r="B28" s="172">
        <v>5108</v>
      </c>
      <c r="C28" s="302">
        <v>1.75</v>
      </c>
      <c r="D28" s="172">
        <v>29</v>
      </c>
      <c r="E28" s="302">
        <v>8.67</v>
      </c>
      <c r="F28" s="172">
        <v>5</v>
      </c>
      <c r="G28" s="302">
        <v>0</v>
      </c>
      <c r="H28" s="172">
        <v>5142</v>
      </c>
      <c r="I28" s="303">
        <v>1.76</v>
      </c>
      <c r="J28" s="264">
        <v>300.7</v>
      </c>
      <c r="K28" s="69">
        <v>284.3</v>
      </c>
      <c r="L28" s="135">
        <f t="shared" si="0"/>
        <v>16.399999999999977</v>
      </c>
      <c r="M28" s="306">
        <f t="shared" si="1"/>
        <v>5.768554344002806</v>
      </c>
      <c r="N28" s="78">
        <f>Margins!B28</f>
        <v>1400</v>
      </c>
      <c r="O28" s="25">
        <f t="shared" si="2"/>
        <v>40600</v>
      </c>
      <c r="P28" s="25">
        <f t="shared" si="3"/>
        <v>7000</v>
      </c>
      <c r="R28" s="14"/>
    </row>
    <row r="29" spans="1:16" ht="13.5">
      <c r="A29" s="193" t="s">
        <v>77</v>
      </c>
      <c r="B29" s="172">
        <v>5141</v>
      </c>
      <c r="C29" s="302">
        <v>-0.12</v>
      </c>
      <c r="D29" s="172">
        <v>58</v>
      </c>
      <c r="E29" s="302">
        <v>-0.49</v>
      </c>
      <c r="F29" s="172">
        <v>27</v>
      </c>
      <c r="G29" s="302">
        <v>-0.61</v>
      </c>
      <c r="H29" s="172">
        <v>5226</v>
      </c>
      <c r="I29" s="303">
        <v>-0.13</v>
      </c>
      <c r="J29" s="264">
        <v>269.75</v>
      </c>
      <c r="K29" s="69">
        <v>269.2</v>
      </c>
      <c r="L29" s="135">
        <f t="shared" si="0"/>
        <v>0.5500000000000114</v>
      </c>
      <c r="M29" s="306">
        <f t="shared" si="1"/>
        <v>0.20430906389302056</v>
      </c>
      <c r="N29" s="78">
        <f>Margins!B29</f>
        <v>1900</v>
      </c>
      <c r="O29" s="25">
        <f t="shared" si="2"/>
        <v>110200</v>
      </c>
      <c r="P29" s="25">
        <f t="shared" si="3"/>
        <v>51300</v>
      </c>
    </row>
    <row r="30" spans="1:18" ht="13.5">
      <c r="A30" s="193" t="s">
        <v>283</v>
      </c>
      <c r="B30" s="316">
        <v>469</v>
      </c>
      <c r="C30" s="324">
        <v>0.15</v>
      </c>
      <c r="D30" s="172">
        <v>0</v>
      </c>
      <c r="E30" s="302">
        <v>0</v>
      </c>
      <c r="F30" s="172">
        <v>0</v>
      </c>
      <c r="G30" s="302">
        <v>0</v>
      </c>
      <c r="H30" s="172">
        <v>469</v>
      </c>
      <c r="I30" s="303">
        <v>0.15</v>
      </c>
      <c r="J30" s="264">
        <v>170.95</v>
      </c>
      <c r="K30" s="69">
        <v>171.05</v>
      </c>
      <c r="L30" s="135">
        <f t="shared" si="0"/>
        <v>-0.10000000000002274</v>
      </c>
      <c r="M30" s="306">
        <f t="shared" si="1"/>
        <v>-0.05846243788367304</v>
      </c>
      <c r="N30" s="78">
        <f>Margins!B30</f>
        <v>1050</v>
      </c>
      <c r="O30" s="25">
        <f t="shared" si="2"/>
        <v>0</v>
      </c>
      <c r="P30" s="25">
        <f t="shared" si="3"/>
        <v>0</v>
      </c>
      <c r="R30" s="25"/>
    </row>
    <row r="31" spans="1:18" ht="13.5">
      <c r="A31" s="193" t="s">
        <v>34</v>
      </c>
      <c r="B31" s="316">
        <v>2525</v>
      </c>
      <c r="C31" s="324">
        <v>0.52</v>
      </c>
      <c r="D31" s="172">
        <v>1</v>
      </c>
      <c r="E31" s="302">
        <v>0</v>
      </c>
      <c r="F31" s="172">
        <v>0</v>
      </c>
      <c r="G31" s="302">
        <v>0</v>
      </c>
      <c r="H31" s="172">
        <v>2526</v>
      </c>
      <c r="I31" s="303">
        <v>0.52</v>
      </c>
      <c r="J31" s="264">
        <v>1837.35</v>
      </c>
      <c r="K31" s="69">
        <v>1821.7</v>
      </c>
      <c r="L31" s="135">
        <f t="shared" si="0"/>
        <v>15.649999999999864</v>
      </c>
      <c r="M31" s="306">
        <f t="shared" si="1"/>
        <v>0.8590876653675062</v>
      </c>
      <c r="N31" s="78">
        <f>Margins!B31</f>
        <v>275</v>
      </c>
      <c r="O31" s="25">
        <f t="shared" si="2"/>
        <v>275</v>
      </c>
      <c r="P31" s="25">
        <f t="shared" si="3"/>
        <v>0</v>
      </c>
      <c r="R31" s="25"/>
    </row>
    <row r="32" spans="1:16" ht="13.5">
      <c r="A32" s="193" t="s">
        <v>284</v>
      </c>
      <c r="B32" s="172">
        <v>931</v>
      </c>
      <c r="C32" s="302">
        <v>-0.13</v>
      </c>
      <c r="D32" s="172">
        <v>2</v>
      </c>
      <c r="E32" s="302">
        <v>-0.33</v>
      </c>
      <c r="F32" s="172">
        <v>0</v>
      </c>
      <c r="G32" s="302">
        <v>-1</v>
      </c>
      <c r="H32" s="172">
        <v>933</v>
      </c>
      <c r="I32" s="303">
        <v>-0.13</v>
      </c>
      <c r="J32" s="264">
        <v>1223</v>
      </c>
      <c r="K32" s="69">
        <v>1271.1</v>
      </c>
      <c r="L32" s="135">
        <f t="shared" si="0"/>
        <v>-48.09999999999991</v>
      </c>
      <c r="M32" s="306">
        <f t="shared" si="1"/>
        <v>-3.7841239870977823</v>
      </c>
      <c r="N32" s="78">
        <f>Margins!B32</f>
        <v>250</v>
      </c>
      <c r="O32" s="25">
        <f t="shared" si="2"/>
        <v>500</v>
      </c>
      <c r="P32" s="25">
        <f t="shared" si="3"/>
        <v>0</v>
      </c>
    </row>
    <row r="33" spans="1:16" ht="13.5">
      <c r="A33" s="193" t="s">
        <v>137</v>
      </c>
      <c r="B33" s="172">
        <v>1652</v>
      </c>
      <c r="C33" s="302">
        <v>-0.67</v>
      </c>
      <c r="D33" s="172">
        <v>19</v>
      </c>
      <c r="E33" s="302">
        <v>-0.5</v>
      </c>
      <c r="F33" s="172">
        <v>0</v>
      </c>
      <c r="G33" s="302">
        <v>0</v>
      </c>
      <c r="H33" s="172">
        <v>1671</v>
      </c>
      <c r="I33" s="303">
        <v>-0.67</v>
      </c>
      <c r="J33" s="264">
        <v>316.45</v>
      </c>
      <c r="K33" s="69">
        <v>316.05</v>
      </c>
      <c r="L33" s="135">
        <f t="shared" si="0"/>
        <v>0.39999999999997726</v>
      </c>
      <c r="M33" s="306">
        <f t="shared" si="1"/>
        <v>0.12656225280809277</v>
      </c>
      <c r="N33" s="78">
        <f>Margins!B33</f>
        <v>1000</v>
      </c>
      <c r="O33" s="25">
        <f t="shared" si="2"/>
        <v>19000</v>
      </c>
      <c r="P33" s="25">
        <f t="shared" si="3"/>
        <v>0</v>
      </c>
    </row>
    <row r="34" spans="1:16" ht="13.5">
      <c r="A34" s="193" t="s">
        <v>232</v>
      </c>
      <c r="B34" s="172">
        <v>5866</v>
      </c>
      <c r="C34" s="302">
        <v>-0.32</v>
      </c>
      <c r="D34" s="172">
        <v>79</v>
      </c>
      <c r="E34" s="302">
        <v>-0.47</v>
      </c>
      <c r="F34" s="172">
        <v>19</v>
      </c>
      <c r="G34" s="302">
        <v>2.8</v>
      </c>
      <c r="H34" s="172">
        <v>5964</v>
      </c>
      <c r="I34" s="303">
        <v>-0.32</v>
      </c>
      <c r="J34" s="264">
        <v>878.65</v>
      </c>
      <c r="K34" s="69">
        <v>882.95</v>
      </c>
      <c r="L34" s="135">
        <f t="shared" si="0"/>
        <v>-4.300000000000068</v>
      </c>
      <c r="M34" s="306">
        <f t="shared" si="1"/>
        <v>-0.48700379409933386</v>
      </c>
      <c r="N34" s="78">
        <f>Margins!B34</f>
        <v>500</v>
      </c>
      <c r="O34" s="25">
        <f t="shared" si="2"/>
        <v>39500</v>
      </c>
      <c r="P34" s="25">
        <f t="shared" si="3"/>
        <v>9500</v>
      </c>
    </row>
    <row r="35" spans="1:18" ht="13.5">
      <c r="A35" s="193" t="s">
        <v>1</v>
      </c>
      <c r="B35" s="316">
        <v>3038</v>
      </c>
      <c r="C35" s="324">
        <v>-0.44</v>
      </c>
      <c r="D35" s="172">
        <v>7</v>
      </c>
      <c r="E35" s="302">
        <v>1.33</v>
      </c>
      <c r="F35" s="172">
        <v>0</v>
      </c>
      <c r="G35" s="302">
        <v>0</v>
      </c>
      <c r="H35" s="172">
        <v>3045</v>
      </c>
      <c r="I35" s="303">
        <v>-0.44</v>
      </c>
      <c r="J35" s="264">
        <v>1660.95</v>
      </c>
      <c r="K35" s="69">
        <v>1685.75</v>
      </c>
      <c r="L35" s="135">
        <f t="shared" si="0"/>
        <v>-24.799999999999955</v>
      </c>
      <c r="M35" s="306">
        <f t="shared" si="1"/>
        <v>-1.4711552721340622</v>
      </c>
      <c r="N35" s="78">
        <f>Margins!B35</f>
        <v>300</v>
      </c>
      <c r="O35" s="25">
        <f t="shared" si="2"/>
        <v>2100</v>
      </c>
      <c r="P35" s="25">
        <f t="shared" si="3"/>
        <v>0</v>
      </c>
      <c r="R35" s="25"/>
    </row>
    <row r="36" spans="1:18" ht="13.5">
      <c r="A36" s="193" t="s">
        <v>158</v>
      </c>
      <c r="B36" s="316">
        <v>289</v>
      </c>
      <c r="C36" s="324">
        <v>0.42</v>
      </c>
      <c r="D36" s="172">
        <v>9</v>
      </c>
      <c r="E36" s="302">
        <v>0.13</v>
      </c>
      <c r="F36" s="172">
        <v>0</v>
      </c>
      <c r="G36" s="302">
        <v>0</v>
      </c>
      <c r="H36" s="172">
        <v>298</v>
      </c>
      <c r="I36" s="303">
        <v>0.41</v>
      </c>
      <c r="J36" s="264">
        <v>117.3</v>
      </c>
      <c r="K36" s="69">
        <v>117.8</v>
      </c>
      <c r="L36" s="135">
        <f t="shared" si="0"/>
        <v>-0.5</v>
      </c>
      <c r="M36" s="306">
        <f t="shared" si="1"/>
        <v>-0.4244482173174873</v>
      </c>
      <c r="N36" s="78">
        <f>Margins!B36</f>
        <v>1900</v>
      </c>
      <c r="O36" s="25">
        <f t="shared" si="2"/>
        <v>17100</v>
      </c>
      <c r="P36" s="25">
        <f t="shared" si="3"/>
        <v>0</v>
      </c>
      <c r="R36" s="25"/>
    </row>
    <row r="37" spans="1:18" ht="13.5">
      <c r="A37" s="193" t="s">
        <v>406</v>
      </c>
      <c r="B37" s="316">
        <v>358</v>
      </c>
      <c r="C37" s="324">
        <v>0.01</v>
      </c>
      <c r="D37" s="172">
        <v>10</v>
      </c>
      <c r="E37" s="302">
        <v>-0.38</v>
      </c>
      <c r="F37" s="172">
        <v>0</v>
      </c>
      <c r="G37" s="302">
        <v>0</v>
      </c>
      <c r="H37" s="172">
        <v>368</v>
      </c>
      <c r="I37" s="303">
        <v>0</v>
      </c>
      <c r="J37" s="264">
        <v>37.95</v>
      </c>
      <c r="K37" s="69">
        <v>37.95</v>
      </c>
      <c r="L37" s="135">
        <f t="shared" si="0"/>
        <v>0</v>
      </c>
      <c r="M37" s="306">
        <f t="shared" si="1"/>
        <v>0</v>
      </c>
      <c r="N37" s="78">
        <f>Margins!B37</f>
        <v>4950</v>
      </c>
      <c r="O37" s="25">
        <f t="shared" si="2"/>
        <v>49500</v>
      </c>
      <c r="P37" s="25">
        <f t="shared" si="3"/>
        <v>0</v>
      </c>
      <c r="R37" s="25"/>
    </row>
    <row r="38" spans="1:18" ht="13.5">
      <c r="A38" s="193" t="s">
        <v>407</v>
      </c>
      <c r="B38" s="316">
        <v>1118</v>
      </c>
      <c r="C38" s="324">
        <v>-0.09</v>
      </c>
      <c r="D38" s="172">
        <v>0</v>
      </c>
      <c r="E38" s="302">
        <v>0</v>
      </c>
      <c r="F38" s="172">
        <v>0</v>
      </c>
      <c r="G38" s="302">
        <v>0</v>
      </c>
      <c r="H38" s="172">
        <v>1118</v>
      </c>
      <c r="I38" s="303">
        <v>-0.09</v>
      </c>
      <c r="J38" s="264">
        <v>291.7</v>
      </c>
      <c r="K38" s="69">
        <v>292</v>
      </c>
      <c r="L38" s="135">
        <f t="shared" si="0"/>
        <v>-0.30000000000001137</v>
      </c>
      <c r="M38" s="306">
        <f t="shared" si="1"/>
        <v>-0.10273972602740115</v>
      </c>
      <c r="N38" s="78">
        <f>Margins!B38</f>
        <v>850</v>
      </c>
      <c r="O38" s="25">
        <f t="shared" si="2"/>
        <v>0</v>
      </c>
      <c r="P38" s="25">
        <f t="shared" si="3"/>
        <v>0</v>
      </c>
      <c r="R38" s="25"/>
    </row>
    <row r="39" spans="1:16" ht="13.5">
      <c r="A39" s="193" t="s">
        <v>285</v>
      </c>
      <c r="B39" s="172">
        <v>4222</v>
      </c>
      <c r="C39" s="302">
        <v>0.14</v>
      </c>
      <c r="D39" s="172">
        <v>7</v>
      </c>
      <c r="E39" s="302">
        <v>6</v>
      </c>
      <c r="F39" s="172">
        <v>0</v>
      </c>
      <c r="G39" s="302">
        <v>0</v>
      </c>
      <c r="H39" s="172">
        <v>4229</v>
      </c>
      <c r="I39" s="303">
        <v>0.14</v>
      </c>
      <c r="J39" s="264">
        <v>643.6</v>
      </c>
      <c r="K39" s="69">
        <v>616.75</v>
      </c>
      <c r="L39" s="135">
        <f t="shared" si="0"/>
        <v>26.850000000000023</v>
      </c>
      <c r="M39" s="306">
        <f t="shared" si="1"/>
        <v>4.353465747871913</v>
      </c>
      <c r="N39" s="78">
        <f>Margins!B39</f>
        <v>300</v>
      </c>
      <c r="O39" s="25">
        <f t="shared" si="2"/>
        <v>2100</v>
      </c>
      <c r="P39" s="25">
        <f t="shared" si="3"/>
        <v>0</v>
      </c>
    </row>
    <row r="40" spans="1:16" ht="13.5">
      <c r="A40" s="193" t="s">
        <v>159</v>
      </c>
      <c r="B40" s="172">
        <v>210</v>
      </c>
      <c r="C40" s="302">
        <v>0</v>
      </c>
      <c r="D40" s="172">
        <v>7</v>
      </c>
      <c r="E40" s="302">
        <v>0.4</v>
      </c>
      <c r="F40" s="172">
        <v>0</v>
      </c>
      <c r="G40" s="302">
        <v>0</v>
      </c>
      <c r="H40" s="172">
        <v>217</v>
      </c>
      <c r="I40" s="303">
        <v>0</v>
      </c>
      <c r="J40" s="264">
        <v>51.1</v>
      </c>
      <c r="K40" s="69">
        <v>51.15</v>
      </c>
      <c r="L40" s="135">
        <f t="shared" si="0"/>
        <v>-0.04999999999999716</v>
      </c>
      <c r="M40" s="306">
        <f t="shared" si="1"/>
        <v>-0.0977517106549309</v>
      </c>
      <c r="N40" s="78">
        <f>Margins!B40</f>
        <v>4500</v>
      </c>
      <c r="O40" s="25">
        <f t="shared" si="2"/>
        <v>31500</v>
      </c>
      <c r="P40" s="25">
        <f t="shared" si="3"/>
        <v>0</v>
      </c>
    </row>
    <row r="41" spans="1:18" ht="13.5">
      <c r="A41" s="193" t="s">
        <v>2</v>
      </c>
      <c r="B41" s="316">
        <v>468</v>
      </c>
      <c r="C41" s="324">
        <v>-0.09</v>
      </c>
      <c r="D41" s="172">
        <v>1</v>
      </c>
      <c r="E41" s="302">
        <v>-0.5</v>
      </c>
      <c r="F41" s="172">
        <v>0</v>
      </c>
      <c r="G41" s="302">
        <v>0</v>
      </c>
      <c r="H41" s="172">
        <v>469</v>
      </c>
      <c r="I41" s="303">
        <v>-0.09</v>
      </c>
      <c r="J41" s="264">
        <v>333.45</v>
      </c>
      <c r="K41" s="69">
        <v>337.8</v>
      </c>
      <c r="L41" s="135">
        <f t="shared" si="0"/>
        <v>-4.350000000000023</v>
      </c>
      <c r="M41" s="306">
        <f t="shared" si="1"/>
        <v>-1.2877442273534703</v>
      </c>
      <c r="N41" s="78">
        <f>Margins!B41</f>
        <v>1100</v>
      </c>
      <c r="O41" s="25">
        <f t="shared" si="2"/>
        <v>1100</v>
      </c>
      <c r="P41" s="25">
        <f t="shared" si="3"/>
        <v>0</v>
      </c>
      <c r="R41" s="25"/>
    </row>
    <row r="42" spans="1:18" ht="13.5">
      <c r="A42" s="193" t="s">
        <v>408</v>
      </c>
      <c r="B42" s="316">
        <v>101</v>
      </c>
      <c r="C42" s="324">
        <v>-0.81</v>
      </c>
      <c r="D42" s="172">
        <v>0</v>
      </c>
      <c r="E42" s="302">
        <v>0</v>
      </c>
      <c r="F42" s="172">
        <v>0</v>
      </c>
      <c r="G42" s="302">
        <v>0</v>
      </c>
      <c r="H42" s="172">
        <v>101</v>
      </c>
      <c r="I42" s="303">
        <v>-0.81</v>
      </c>
      <c r="J42" s="264">
        <v>234.1</v>
      </c>
      <c r="K42" s="69">
        <v>234.7</v>
      </c>
      <c r="L42" s="135">
        <f t="shared" si="0"/>
        <v>-0.5999999999999943</v>
      </c>
      <c r="M42" s="306">
        <f t="shared" si="1"/>
        <v>-0.25564550489986976</v>
      </c>
      <c r="N42" s="78">
        <f>Margins!B42</f>
        <v>1150</v>
      </c>
      <c r="O42" s="25">
        <f t="shared" si="2"/>
        <v>0</v>
      </c>
      <c r="P42" s="25">
        <f t="shared" si="3"/>
        <v>0</v>
      </c>
      <c r="R42" s="25"/>
    </row>
    <row r="43" spans="1:18" ht="13.5">
      <c r="A43" s="193" t="s">
        <v>391</v>
      </c>
      <c r="B43" s="316">
        <v>4834</v>
      </c>
      <c r="C43" s="324">
        <v>1.9</v>
      </c>
      <c r="D43" s="172">
        <v>341</v>
      </c>
      <c r="E43" s="302">
        <v>1.91</v>
      </c>
      <c r="F43" s="172">
        <v>28</v>
      </c>
      <c r="G43" s="302">
        <v>3</v>
      </c>
      <c r="H43" s="172">
        <v>5203</v>
      </c>
      <c r="I43" s="303">
        <v>1.91</v>
      </c>
      <c r="J43" s="264">
        <v>161.15</v>
      </c>
      <c r="K43" s="69">
        <v>155.9</v>
      </c>
      <c r="L43" s="135">
        <f t="shared" si="0"/>
        <v>5.25</v>
      </c>
      <c r="M43" s="306">
        <f t="shared" si="1"/>
        <v>3.3675432969852466</v>
      </c>
      <c r="N43" s="78">
        <f>Margins!B43</f>
        <v>2500</v>
      </c>
      <c r="O43" s="25">
        <f t="shared" si="2"/>
        <v>852500</v>
      </c>
      <c r="P43" s="25">
        <f t="shared" si="3"/>
        <v>70000</v>
      </c>
      <c r="R43" s="25"/>
    </row>
    <row r="44" spans="1:16" ht="13.5">
      <c r="A44" s="193" t="s">
        <v>78</v>
      </c>
      <c r="B44" s="172">
        <v>3843</v>
      </c>
      <c r="C44" s="302">
        <v>1.66</v>
      </c>
      <c r="D44" s="172">
        <v>9</v>
      </c>
      <c r="E44" s="302">
        <v>8</v>
      </c>
      <c r="F44" s="172">
        <v>1</v>
      </c>
      <c r="G44" s="302">
        <v>0</v>
      </c>
      <c r="H44" s="172">
        <v>3853</v>
      </c>
      <c r="I44" s="303">
        <v>1.66</v>
      </c>
      <c r="J44" s="264">
        <v>294</v>
      </c>
      <c r="K44" s="69">
        <v>281.55</v>
      </c>
      <c r="L44" s="135">
        <f t="shared" si="0"/>
        <v>12.449999999999989</v>
      </c>
      <c r="M44" s="306">
        <f t="shared" si="1"/>
        <v>4.421949920085238</v>
      </c>
      <c r="N44" s="78">
        <f>Margins!B44</f>
        <v>1600</v>
      </c>
      <c r="O44" s="25">
        <f t="shared" si="2"/>
        <v>14400</v>
      </c>
      <c r="P44" s="25">
        <f t="shared" si="3"/>
        <v>1600</v>
      </c>
    </row>
    <row r="45" spans="1:16" ht="13.5">
      <c r="A45" s="193" t="s">
        <v>138</v>
      </c>
      <c r="B45" s="172">
        <v>7032</v>
      </c>
      <c r="C45" s="302">
        <v>-0.38</v>
      </c>
      <c r="D45" s="172">
        <v>11</v>
      </c>
      <c r="E45" s="302">
        <v>-0.62</v>
      </c>
      <c r="F45" s="172">
        <v>1</v>
      </c>
      <c r="G45" s="302">
        <v>-0.5</v>
      </c>
      <c r="H45" s="172">
        <v>7044</v>
      </c>
      <c r="I45" s="303">
        <v>-0.38</v>
      </c>
      <c r="J45" s="264">
        <v>722.15</v>
      </c>
      <c r="K45" s="69">
        <v>724.25</v>
      </c>
      <c r="L45" s="135">
        <f t="shared" si="0"/>
        <v>-2.1000000000000227</v>
      </c>
      <c r="M45" s="306">
        <f t="shared" si="1"/>
        <v>-0.2899551259924091</v>
      </c>
      <c r="N45" s="78">
        <f>Margins!B45</f>
        <v>425</v>
      </c>
      <c r="O45" s="25">
        <f t="shared" si="2"/>
        <v>4675</v>
      </c>
      <c r="P45" s="25">
        <f t="shared" si="3"/>
        <v>425</v>
      </c>
    </row>
    <row r="46" spans="1:18" ht="13.5">
      <c r="A46" s="193" t="s">
        <v>160</v>
      </c>
      <c r="B46" s="316">
        <v>4763</v>
      </c>
      <c r="C46" s="324">
        <v>0.5</v>
      </c>
      <c r="D46" s="172">
        <v>3</v>
      </c>
      <c r="E46" s="302">
        <v>0</v>
      </c>
      <c r="F46" s="172">
        <v>1</v>
      </c>
      <c r="G46" s="302">
        <v>0</v>
      </c>
      <c r="H46" s="172">
        <v>4767</v>
      </c>
      <c r="I46" s="303">
        <v>0.5</v>
      </c>
      <c r="J46" s="264">
        <v>499.6</v>
      </c>
      <c r="K46" s="69">
        <v>453.85</v>
      </c>
      <c r="L46" s="135">
        <f t="shared" si="0"/>
        <v>45.75</v>
      </c>
      <c r="M46" s="306">
        <f t="shared" si="1"/>
        <v>10.080423047262311</v>
      </c>
      <c r="N46" s="78">
        <f>Margins!B46</f>
        <v>550</v>
      </c>
      <c r="O46" s="25">
        <f t="shared" si="2"/>
        <v>1650</v>
      </c>
      <c r="P46" s="25">
        <f t="shared" si="3"/>
        <v>550</v>
      </c>
      <c r="R46" s="25"/>
    </row>
    <row r="47" spans="1:16" ht="13.5">
      <c r="A47" s="193" t="s">
        <v>161</v>
      </c>
      <c r="B47" s="172">
        <v>565</v>
      </c>
      <c r="C47" s="302">
        <v>1.11</v>
      </c>
      <c r="D47" s="172">
        <v>122</v>
      </c>
      <c r="E47" s="302">
        <v>0.09</v>
      </c>
      <c r="F47" s="172">
        <v>0</v>
      </c>
      <c r="G47" s="302">
        <v>0</v>
      </c>
      <c r="H47" s="172">
        <v>687</v>
      </c>
      <c r="I47" s="303">
        <v>0.81</v>
      </c>
      <c r="J47" s="264">
        <v>35.95</v>
      </c>
      <c r="K47" s="69">
        <v>36.9</v>
      </c>
      <c r="L47" s="135">
        <f t="shared" si="0"/>
        <v>-0.9499999999999957</v>
      </c>
      <c r="M47" s="306">
        <f t="shared" si="1"/>
        <v>-2.574525745257441</v>
      </c>
      <c r="N47" s="78">
        <f>Margins!B47</f>
        <v>6900</v>
      </c>
      <c r="O47" s="25">
        <f t="shared" si="2"/>
        <v>841800</v>
      </c>
      <c r="P47" s="25">
        <f t="shared" si="3"/>
        <v>0</v>
      </c>
    </row>
    <row r="48" spans="1:16" ht="13.5">
      <c r="A48" s="193" t="s">
        <v>392</v>
      </c>
      <c r="B48" s="172">
        <v>389</v>
      </c>
      <c r="C48" s="302">
        <v>-0.12</v>
      </c>
      <c r="D48" s="172">
        <v>0</v>
      </c>
      <c r="E48" s="302">
        <v>0</v>
      </c>
      <c r="F48" s="172">
        <v>0</v>
      </c>
      <c r="G48" s="302">
        <v>0</v>
      </c>
      <c r="H48" s="172">
        <v>389</v>
      </c>
      <c r="I48" s="303">
        <v>-0.12</v>
      </c>
      <c r="J48" s="264">
        <v>302</v>
      </c>
      <c r="K48" s="69">
        <v>300.05</v>
      </c>
      <c r="L48" s="135">
        <f t="shared" si="0"/>
        <v>1.9499999999999886</v>
      </c>
      <c r="M48" s="306">
        <f t="shared" si="1"/>
        <v>0.6498916847192097</v>
      </c>
      <c r="N48" s="78">
        <f>Margins!B48</f>
        <v>1800</v>
      </c>
      <c r="O48" s="25">
        <f t="shared" si="2"/>
        <v>0</v>
      </c>
      <c r="P48" s="25">
        <f t="shared" si="3"/>
        <v>0</v>
      </c>
    </row>
    <row r="49" spans="1:18" ht="13.5">
      <c r="A49" s="193" t="s">
        <v>3</v>
      </c>
      <c r="B49" s="316">
        <v>2365</v>
      </c>
      <c r="C49" s="324">
        <v>-0.12</v>
      </c>
      <c r="D49" s="172">
        <v>74</v>
      </c>
      <c r="E49" s="302">
        <v>-0.16</v>
      </c>
      <c r="F49" s="172">
        <v>12</v>
      </c>
      <c r="G49" s="302">
        <v>0.5</v>
      </c>
      <c r="H49" s="172">
        <v>2451</v>
      </c>
      <c r="I49" s="303">
        <v>-0.12</v>
      </c>
      <c r="J49" s="264">
        <v>208.55</v>
      </c>
      <c r="K49" s="69">
        <v>211.85</v>
      </c>
      <c r="L49" s="135">
        <f t="shared" si="0"/>
        <v>-3.299999999999983</v>
      </c>
      <c r="M49" s="306">
        <f t="shared" si="1"/>
        <v>-1.5577059240028241</v>
      </c>
      <c r="N49" s="78">
        <f>Margins!B49</f>
        <v>1250</v>
      </c>
      <c r="O49" s="25">
        <f t="shared" si="2"/>
        <v>92500</v>
      </c>
      <c r="P49" s="25">
        <f t="shared" si="3"/>
        <v>15000</v>
      </c>
      <c r="R49" s="25"/>
    </row>
    <row r="50" spans="1:18" ht="13.5">
      <c r="A50" s="193" t="s">
        <v>218</v>
      </c>
      <c r="B50" s="316">
        <v>224</v>
      </c>
      <c r="C50" s="324">
        <v>-0.68</v>
      </c>
      <c r="D50" s="172">
        <v>2</v>
      </c>
      <c r="E50" s="302">
        <v>0</v>
      </c>
      <c r="F50" s="172">
        <v>1</v>
      </c>
      <c r="G50" s="302">
        <v>0</v>
      </c>
      <c r="H50" s="172">
        <v>227</v>
      </c>
      <c r="I50" s="303">
        <v>-0.67</v>
      </c>
      <c r="J50" s="264">
        <v>377.4</v>
      </c>
      <c r="K50" s="69">
        <v>381.5</v>
      </c>
      <c r="L50" s="135">
        <f t="shared" si="0"/>
        <v>-4.100000000000023</v>
      </c>
      <c r="M50" s="306">
        <f t="shared" si="1"/>
        <v>-1.0747051114023651</v>
      </c>
      <c r="N50" s="78">
        <f>Margins!B50</f>
        <v>1050</v>
      </c>
      <c r="O50" s="25">
        <f t="shared" si="2"/>
        <v>2100</v>
      </c>
      <c r="P50" s="25">
        <f t="shared" si="3"/>
        <v>1050</v>
      </c>
      <c r="R50" s="25"/>
    </row>
    <row r="51" spans="1:18" ht="13.5">
      <c r="A51" s="193" t="s">
        <v>162</v>
      </c>
      <c r="B51" s="316">
        <v>1007</v>
      </c>
      <c r="C51" s="324">
        <v>0.94</v>
      </c>
      <c r="D51" s="172">
        <v>0</v>
      </c>
      <c r="E51" s="302">
        <v>0</v>
      </c>
      <c r="F51" s="172">
        <v>0</v>
      </c>
      <c r="G51" s="302">
        <v>0</v>
      </c>
      <c r="H51" s="172">
        <v>1007</v>
      </c>
      <c r="I51" s="303">
        <v>0.94</v>
      </c>
      <c r="J51" s="264">
        <v>379.85</v>
      </c>
      <c r="K51" s="69">
        <v>362.95</v>
      </c>
      <c r="L51" s="135">
        <f t="shared" si="0"/>
        <v>16.900000000000034</v>
      </c>
      <c r="M51" s="306">
        <f t="shared" si="1"/>
        <v>4.656288745006209</v>
      </c>
      <c r="N51" s="78">
        <f>Margins!B51</f>
        <v>1200</v>
      </c>
      <c r="O51" s="25">
        <f t="shared" si="2"/>
        <v>0</v>
      </c>
      <c r="P51" s="25">
        <f t="shared" si="3"/>
        <v>0</v>
      </c>
      <c r="R51" s="25"/>
    </row>
    <row r="52" spans="1:16" ht="13.5">
      <c r="A52" s="193" t="s">
        <v>286</v>
      </c>
      <c r="B52" s="172">
        <v>395</v>
      </c>
      <c r="C52" s="302">
        <v>-0.67</v>
      </c>
      <c r="D52" s="172">
        <v>0</v>
      </c>
      <c r="E52" s="302">
        <v>0</v>
      </c>
      <c r="F52" s="172">
        <v>0</v>
      </c>
      <c r="G52" s="302">
        <v>0</v>
      </c>
      <c r="H52" s="172">
        <v>395</v>
      </c>
      <c r="I52" s="303">
        <v>-0.67</v>
      </c>
      <c r="J52" s="264">
        <v>258.8</v>
      </c>
      <c r="K52" s="69">
        <v>259.2</v>
      </c>
      <c r="L52" s="135">
        <f t="shared" si="0"/>
        <v>-0.39999999999997726</v>
      </c>
      <c r="M52" s="306">
        <f t="shared" si="1"/>
        <v>-0.1543209876543122</v>
      </c>
      <c r="N52" s="78">
        <f>Margins!B52</f>
        <v>1000</v>
      </c>
      <c r="O52" s="25">
        <f t="shared" si="2"/>
        <v>0</v>
      </c>
      <c r="P52" s="25">
        <f t="shared" si="3"/>
        <v>0</v>
      </c>
    </row>
    <row r="53" spans="1:16" ht="13.5">
      <c r="A53" s="193" t="s">
        <v>183</v>
      </c>
      <c r="B53" s="172">
        <v>414</v>
      </c>
      <c r="C53" s="302">
        <v>-0.48</v>
      </c>
      <c r="D53" s="172">
        <v>0</v>
      </c>
      <c r="E53" s="302">
        <v>0</v>
      </c>
      <c r="F53" s="172">
        <v>0</v>
      </c>
      <c r="G53" s="302">
        <v>0</v>
      </c>
      <c r="H53" s="172">
        <v>414</v>
      </c>
      <c r="I53" s="303">
        <v>-0.48</v>
      </c>
      <c r="J53" s="264">
        <v>353.45</v>
      </c>
      <c r="K53" s="69">
        <v>351</v>
      </c>
      <c r="L53" s="135">
        <f t="shared" si="0"/>
        <v>2.4499999999999886</v>
      </c>
      <c r="M53" s="306">
        <f t="shared" si="1"/>
        <v>0.6980056980056948</v>
      </c>
      <c r="N53" s="78">
        <f>Margins!B53</f>
        <v>950</v>
      </c>
      <c r="O53" s="25">
        <f t="shared" si="2"/>
        <v>0</v>
      </c>
      <c r="P53" s="25">
        <f t="shared" si="3"/>
        <v>0</v>
      </c>
    </row>
    <row r="54" spans="1:16" ht="13.5">
      <c r="A54" s="193" t="s">
        <v>219</v>
      </c>
      <c r="B54" s="172">
        <v>365</v>
      </c>
      <c r="C54" s="302">
        <v>-0.33</v>
      </c>
      <c r="D54" s="172">
        <v>8</v>
      </c>
      <c r="E54" s="302">
        <v>-0.53</v>
      </c>
      <c r="F54" s="172">
        <v>1</v>
      </c>
      <c r="G54" s="302">
        <v>0</v>
      </c>
      <c r="H54" s="172">
        <v>374</v>
      </c>
      <c r="I54" s="303">
        <v>-0.33</v>
      </c>
      <c r="J54" s="264">
        <v>102.3</v>
      </c>
      <c r="K54" s="69">
        <v>103.05</v>
      </c>
      <c r="L54" s="135">
        <f t="shared" si="0"/>
        <v>-0.75</v>
      </c>
      <c r="M54" s="306">
        <f t="shared" si="1"/>
        <v>-0.727802037845706</v>
      </c>
      <c r="N54" s="78">
        <f>Margins!B54</f>
        <v>2700</v>
      </c>
      <c r="O54" s="25">
        <f t="shared" si="2"/>
        <v>21600</v>
      </c>
      <c r="P54" s="25">
        <f t="shared" si="3"/>
        <v>2700</v>
      </c>
    </row>
    <row r="55" spans="1:16" ht="13.5">
      <c r="A55" s="193" t="s">
        <v>409</v>
      </c>
      <c r="B55" s="172">
        <v>2898</v>
      </c>
      <c r="C55" s="302">
        <v>1.91</v>
      </c>
      <c r="D55" s="172">
        <v>139</v>
      </c>
      <c r="E55" s="302">
        <v>1.9</v>
      </c>
      <c r="F55" s="172">
        <v>13</v>
      </c>
      <c r="G55" s="302">
        <v>-0.32</v>
      </c>
      <c r="H55" s="172">
        <v>3050</v>
      </c>
      <c r="I55" s="303">
        <v>1.87</v>
      </c>
      <c r="J55" s="264">
        <v>54.9</v>
      </c>
      <c r="K55" s="69">
        <v>52.2</v>
      </c>
      <c r="L55" s="135">
        <f t="shared" si="0"/>
        <v>2.6999999999999957</v>
      </c>
      <c r="M55" s="306">
        <f t="shared" si="1"/>
        <v>5.1724137931034395</v>
      </c>
      <c r="N55" s="78">
        <f>Margins!B55</f>
        <v>5250</v>
      </c>
      <c r="O55" s="25">
        <f t="shared" si="2"/>
        <v>729750</v>
      </c>
      <c r="P55" s="25">
        <f t="shared" si="3"/>
        <v>68250</v>
      </c>
    </row>
    <row r="56" spans="1:16" ht="13.5">
      <c r="A56" s="193" t="s">
        <v>163</v>
      </c>
      <c r="B56" s="172">
        <v>4273</v>
      </c>
      <c r="C56" s="302">
        <v>-0.4</v>
      </c>
      <c r="D56" s="172">
        <v>6</v>
      </c>
      <c r="E56" s="302">
        <v>-0.6</v>
      </c>
      <c r="F56" s="172">
        <v>4</v>
      </c>
      <c r="G56" s="302">
        <v>0.33</v>
      </c>
      <c r="H56" s="172">
        <v>4283</v>
      </c>
      <c r="I56" s="303">
        <v>-0.4</v>
      </c>
      <c r="J56" s="264">
        <v>6705.65</v>
      </c>
      <c r="K56" s="69">
        <v>6705.1</v>
      </c>
      <c r="L56" s="135">
        <f t="shared" si="0"/>
        <v>0.5499999999992724</v>
      </c>
      <c r="M56" s="306">
        <f t="shared" si="1"/>
        <v>0.008202711368947105</v>
      </c>
      <c r="N56" s="78">
        <f>Margins!B56</f>
        <v>62</v>
      </c>
      <c r="O56" s="25">
        <f t="shared" si="2"/>
        <v>372</v>
      </c>
      <c r="P56" s="25">
        <f t="shared" si="3"/>
        <v>248</v>
      </c>
    </row>
    <row r="57" spans="1:16" ht="13.5">
      <c r="A57" s="193" t="s">
        <v>491</v>
      </c>
      <c r="B57" s="172">
        <v>20092</v>
      </c>
      <c r="C57" s="302">
        <v>-0.41</v>
      </c>
      <c r="D57" s="172">
        <v>1148</v>
      </c>
      <c r="E57" s="302">
        <v>-0.57</v>
      </c>
      <c r="F57" s="172">
        <v>207</v>
      </c>
      <c r="G57" s="302">
        <v>-0.63</v>
      </c>
      <c r="H57" s="172">
        <v>21447</v>
      </c>
      <c r="I57" s="303">
        <v>-0.42</v>
      </c>
      <c r="J57" s="264">
        <v>610.9</v>
      </c>
      <c r="K57" s="69">
        <v>601.05</v>
      </c>
      <c r="L57" s="135">
        <f>J57-K57</f>
        <v>9.850000000000023</v>
      </c>
      <c r="M57" s="306">
        <f>L57/K57*100</f>
        <v>1.6387987688212333</v>
      </c>
      <c r="N57" s="78">
        <f>Margins!B57</f>
        <v>400</v>
      </c>
      <c r="O57" s="25">
        <f>D57*N57</f>
        <v>459200</v>
      </c>
      <c r="P57" s="25">
        <f>F57*N57</f>
        <v>82800</v>
      </c>
    </row>
    <row r="58" spans="1:18" ht="13.5">
      <c r="A58" s="193" t="s">
        <v>194</v>
      </c>
      <c r="B58" s="172">
        <v>1126</v>
      </c>
      <c r="C58" s="302">
        <v>0.12</v>
      </c>
      <c r="D58" s="172">
        <v>33</v>
      </c>
      <c r="E58" s="302">
        <v>0.65</v>
      </c>
      <c r="F58" s="172">
        <v>0</v>
      </c>
      <c r="G58" s="302">
        <v>0</v>
      </c>
      <c r="H58" s="172">
        <v>1159</v>
      </c>
      <c r="I58" s="303">
        <v>0.13</v>
      </c>
      <c r="J58" s="264">
        <v>662.45</v>
      </c>
      <c r="K58" s="69">
        <v>672.5</v>
      </c>
      <c r="L58" s="135">
        <f t="shared" si="0"/>
        <v>-10.049999999999955</v>
      </c>
      <c r="M58" s="306">
        <f t="shared" si="1"/>
        <v>-1.4944237918215546</v>
      </c>
      <c r="N58" s="78">
        <f>Margins!B58</f>
        <v>400</v>
      </c>
      <c r="O58" s="25">
        <f t="shared" si="2"/>
        <v>13200</v>
      </c>
      <c r="P58" s="25">
        <f t="shared" si="3"/>
        <v>0</v>
      </c>
      <c r="R58" s="25"/>
    </row>
    <row r="59" spans="1:18" ht="13.5">
      <c r="A59" s="193" t="s">
        <v>410</v>
      </c>
      <c r="B59" s="172">
        <v>1522</v>
      </c>
      <c r="C59" s="302">
        <v>-0.59</v>
      </c>
      <c r="D59" s="172">
        <v>0</v>
      </c>
      <c r="E59" s="302">
        <v>0</v>
      </c>
      <c r="F59" s="172">
        <v>0</v>
      </c>
      <c r="G59" s="302">
        <v>0</v>
      </c>
      <c r="H59" s="172">
        <v>1522</v>
      </c>
      <c r="I59" s="303">
        <v>-0.59</v>
      </c>
      <c r="J59" s="264">
        <v>2226.6</v>
      </c>
      <c r="K59" s="69">
        <v>2246.95</v>
      </c>
      <c r="L59" s="135">
        <f t="shared" si="0"/>
        <v>-20.34999999999991</v>
      </c>
      <c r="M59" s="306">
        <f t="shared" si="1"/>
        <v>-0.9056721333362964</v>
      </c>
      <c r="N59" s="78">
        <f>Margins!B59</f>
        <v>150</v>
      </c>
      <c r="O59" s="25">
        <f t="shared" si="2"/>
        <v>0</v>
      </c>
      <c r="P59" s="25">
        <f t="shared" si="3"/>
        <v>0</v>
      </c>
      <c r="R59" s="25"/>
    </row>
    <row r="60" spans="1:18" ht="13.5">
      <c r="A60" s="193" t="s">
        <v>411</v>
      </c>
      <c r="B60" s="172">
        <v>250</v>
      </c>
      <c r="C60" s="302">
        <v>-0.69</v>
      </c>
      <c r="D60" s="172">
        <v>0</v>
      </c>
      <c r="E60" s="302">
        <v>-1</v>
      </c>
      <c r="F60" s="172">
        <v>0</v>
      </c>
      <c r="G60" s="302">
        <v>0</v>
      </c>
      <c r="H60" s="172">
        <v>250</v>
      </c>
      <c r="I60" s="303">
        <v>-0.69</v>
      </c>
      <c r="J60" s="264">
        <v>1089</v>
      </c>
      <c r="K60" s="69">
        <v>1103.05</v>
      </c>
      <c r="L60" s="135">
        <f t="shared" si="0"/>
        <v>-14.049999999999955</v>
      </c>
      <c r="M60" s="306">
        <f t="shared" si="1"/>
        <v>-1.2737409908888948</v>
      </c>
      <c r="N60" s="78">
        <f>Margins!B60</f>
        <v>200</v>
      </c>
      <c r="O60" s="25">
        <f t="shared" si="2"/>
        <v>0</v>
      </c>
      <c r="P60" s="25">
        <f t="shared" si="3"/>
        <v>0</v>
      </c>
      <c r="R60" s="25"/>
    </row>
    <row r="61" spans="1:16" ht="13.5">
      <c r="A61" s="193" t="s">
        <v>220</v>
      </c>
      <c r="B61" s="172">
        <v>447</v>
      </c>
      <c r="C61" s="302">
        <v>-0.39</v>
      </c>
      <c r="D61" s="172">
        <v>13</v>
      </c>
      <c r="E61" s="302">
        <v>0.18</v>
      </c>
      <c r="F61" s="172">
        <v>0</v>
      </c>
      <c r="G61" s="302">
        <v>-1</v>
      </c>
      <c r="H61" s="172">
        <v>460</v>
      </c>
      <c r="I61" s="303">
        <v>-0.38</v>
      </c>
      <c r="J61" s="264">
        <v>117.65</v>
      </c>
      <c r="K61" s="69">
        <v>117.55</v>
      </c>
      <c r="L61" s="135">
        <f t="shared" si="0"/>
        <v>0.10000000000000853</v>
      </c>
      <c r="M61" s="306">
        <f t="shared" si="1"/>
        <v>0.08507018290090049</v>
      </c>
      <c r="N61" s="78">
        <f>Margins!B61</f>
        <v>2400</v>
      </c>
      <c r="O61" s="25">
        <f t="shared" si="2"/>
        <v>31200</v>
      </c>
      <c r="P61" s="25">
        <f t="shared" si="3"/>
        <v>0</v>
      </c>
    </row>
    <row r="62" spans="1:18" ht="13.5">
      <c r="A62" s="193" t="s">
        <v>164</v>
      </c>
      <c r="B62" s="172">
        <v>400</v>
      </c>
      <c r="C62" s="302">
        <v>-0.65</v>
      </c>
      <c r="D62" s="172">
        <v>34</v>
      </c>
      <c r="E62" s="302">
        <v>-0.32</v>
      </c>
      <c r="F62" s="172">
        <v>0</v>
      </c>
      <c r="G62" s="302">
        <v>-1</v>
      </c>
      <c r="H62" s="172">
        <v>434</v>
      </c>
      <c r="I62" s="303">
        <v>-0.63</v>
      </c>
      <c r="J62" s="264">
        <v>55</v>
      </c>
      <c r="K62" s="69">
        <v>54.95</v>
      </c>
      <c r="L62" s="135">
        <f t="shared" si="0"/>
        <v>0.04999999999999716</v>
      </c>
      <c r="M62" s="306">
        <f t="shared" si="1"/>
        <v>0.09099181073702849</v>
      </c>
      <c r="N62" s="78">
        <f>Margins!B62</f>
        <v>5650</v>
      </c>
      <c r="O62" s="25">
        <f t="shared" si="2"/>
        <v>192100</v>
      </c>
      <c r="P62" s="25">
        <f t="shared" si="3"/>
        <v>0</v>
      </c>
      <c r="R62" s="103"/>
    </row>
    <row r="63" spans="1:16" ht="13.5">
      <c r="A63" s="193" t="s">
        <v>165</v>
      </c>
      <c r="B63" s="172">
        <v>1131</v>
      </c>
      <c r="C63" s="302">
        <v>-0.01</v>
      </c>
      <c r="D63" s="172">
        <v>0</v>
      </c>
      <c r="E63" s="302">
        <v>-1</v>
      </c>
      <c r="F63" s="172">
        <v>0</v>
      </c>
      <c r="G63" s="302">
        <v>0</v>
      </c>
      <c r="H63" s="172">
        <v>1131</v>
      </c>
      <c r="I63" s="303">
        <v>-0.01</v>
      </c>
      <c r="J63" s="264">
        <v>335.1</v>
      </c>
      <c r="K63" s="69">
        <v>326.7</v>
      </c>
      <c r="L63" s="135">
        <f t="shared" si="0"/>
        <v>8.400000000000034</v>
      </c>
      <c r="M63" s="306">
        <f t="shared" si="1"/>
        <v>2.5711662075298545</v>
      </c>
      <c r="N63" s="78">
        <f>Margins!B63</f>
        <v>1300</v>
      </c>
      <c r="O63" s="25">
        <f t="shared" si="2"/>
        <v>0</v>
      </c>
      <c r="P63" s="25">
        <f t="shared" si="3"/>
        <v>0</v>
      </c>
    </row>
    <row r="64" spans="1:16" ht="13.5">
      <c r="A64" s="193" t="s">
        <v>412</v>
      </c>
      <c r="B64" s="172">
        <v>2083</v>
      </c>
      <c r="C64" s="302">
        <v>-0.15</v>
      </c>
      <c r="D64" s="172">
        <v>0</v>
      </c>
      <c r="E64" s="302">
        <v>-1</v>
      </c>
      <c r="F64" s="172">
        <v>0</v>
      </c>
      <c r="G64" s="302">
        <v>0</v>
      </c>
      <c r="H64" s="172">
        <v>2083</v>
      </c>
      <c r="I64" s="303">
        <v>-0.15</v>
      </c>
      <c r="J64" s="264">
        <v>2792.95</v>
      </c>
      <c r="K64" s="69">
        <v>2851.1</v>
      </c>
      <c r="L64" s="135">
        <f t="shared" si="0"/>
        <v>-58.15000000000009</v>
      </c>
      <c r="M64" s="306">
        <f t="shared" si="1"/>
        <v>-2.039563677177233</v>
      </c>
      <c r="N64" s="78">
        <f>Margins!B64</f>
        <v>150</v>
      </c>
      <c r="O64" s="25">
        <f t="shared" si="2"/>
        <v>0</v>
      </c>
      <c r="P64" s="25">
        <f t="shared" si="3"/>
        <v>0</v>
      </c>
    </row>
    <row r="65" spans="1:16" ht="13.5">
      <c r="A65" s="193" t="s">
        <v>89</v>
      </c>
      <c r="B65" s="172">
        <v>2515</v>
      </c>
      <c r="C65" s="302">
        <v>0.07</v>
      </c>
      <c r="D65" s="172">
        <v>38</v>
      </c>
      <c r="E65" s="302">
        <v>1.53</v>
      </c>
      <c r="F65" s="172">
        <v>9</v>
      </c>
      <c r="G65" s="302">
        <v>2</v>
      </c>
      <c r="H65" s="172">
        <v>2562</v>
      </c>
      <c r="I65" s="303">
        <v>0.08</v>
      </c>
      <c r="J65" s="264">
        <v>324.2</v>
      </c>
      <c r="K65" s="69">
        <v>319.3</v>
      </c>
      <c r="L65" s="135">
        <f t="shared" si="0"/>
        <v>4.899999999999977</v>
      </c>
      <c r="M65" s="306">
        <f t="shared" si="1"/>
        <v>1.534606952709044</v>
      </c>
      <c r="N65" s="78">
        <f>Margins!B65</f>
        <v>750</v>
      </c>
      <c r="O65" s="25">
        <f t="shared" si="2"/>
        <v>28500</v>
      </c>
      <c r="P65" s="25">
        <f t="shared" si="3"/>
        <v>6750</v>
      </c>
    </row>
    <row r="66" spans="1:16" ht="13.5">
      <c r="A66" s="193" t="s">
        <v>287</v>
      </c>
      <c r="B66" s="172">
        <v>473</v>
      </c>
      <c r="C66" s="302">
        <v>-0.41</v>
      </c>
      <c r="D66" s="172">
        <v>3</v>
      </c>
      <c r="E66" s="302">
        <v>-0.77</v>
      </c>
      <c r="F66" s="172">
        <v>0</v>
      </c>
      <c r="G66" s="302">
        <v>0</v>
      </c>
      <c r="H66" s="172">
        <v>476</v>
      </c>
      <c r="I66" s="303">
        <v>-0.42</v>
      </c>
      <c r="J66" s="264">
        <v>185.85</v>
      </c>
      <c r="K66" s="69">
        <v>188.6</v>
      </c>
      <c r="L66" s="135">
        <f t="shared" si="0"/>
        <v>-2.75</v>
      </c>
      <c r="M66" s="306">
        <f t="shared" si="1"/>
        <v>-1.4581124072110287</v>
      </c>
      <c r="N66" s="78">
        <f>Margins!B66</f>
        <v>2000</v>
      </c>
      <c r="O66" s="25">
        <f t="shared" si="2"/>
        <v>6000</v>
      </c>
      <c r="P66" s="25">
        <f t="shared" si="3"/>
        <v>0</v>
      </c>
    </row>
    <row r="67" spans="1:16" ht="13.5">
      <c r="A67" s="193" t="s">
        <v>413</v>
      </c>
      <c r="B67" s="172">
        <v>822</v>
      </c>
      <c r="C67" s="302">
        <v>-0.67</v>
      </c>
      <c r="D67" s="172">
        <v>0</v>
      </c>
      <c r="E67" s="302">
        <v>-1</v>
      </c>
      <c r="F67" s="172">
        <v>0</v>
      </c>
      <c r="G67" s="302">
        <v>0</v>
      </c>
      <c r="H67" s="172">
        <v>822</v>
      </c>
      <c r="I67" s="303">
        <v>-0.67</v>
      </c>
      <c r="J67" s="264">
        <v>559.75</v>
      </c>
      <c r="K67" s="69">
        <v>563.5</v>
      </c>
      <c r="L67" s="135">
        <f t="shared" si="0"/>
        <v>-3.75</v>
      </c>
      <c r="M67" s="306">
        <f t="shared" si="1"/>
        <v>-0.6654835847382431</v>
      </c>
      <c r="N67" s="78">
        <f>Margins!B67</f>
        <v>350</v>
      </c>
      <c r="O67" s="25">
        <f t="shared" si="2"/>
        <v>0</v>
      </c>
      <c r="P67" s="25">
        <f t="shared" si="3"/>
        <v>0</v>
      </c>
    </row>
    <row r="68" spans="1:16" ht="13.5">
      <c r="A68" s="193" t="s">
        <v>271</v>
      </c>
      <c r="B68" s="172">
        <v>984</v>
      </c>
      <c r="C68" s="302">
        <v>-0.4</v>
      </c>
      <c r="D68" s="172">
        <v>0</v>
      </c>
      <c r="E68" s="302">
        <v>0</v>
      </c>
      <c r="F68" s="172">
        <v>0</v>
      </c>
      <c r="G68" s="302">
        <v>0</v>
      </c>
      <c r="H68" s="172">
        <v>984</v>
      </c>
      <c r="I68" s="303">
        <v>-0.4</v>
      </c>
      <c r="J68" s="264">
        <v>344.1</v>
      </c>
      <c r="K68" s="69">
        <v>347.25</v>
      </c>
      <c r="L68" s="135">
        <f t="shared" si="0"/>
        <v>-3.1499999999999773</v>
      </c>
      <c r="M68" s="306">
        <f t="shared" si="1"/>
        <v>-0.9071274298056089</v>
      </c>
      <c r="N68" s="78">
        <f>Margins!B68</f>
        <v>1200</v>
      </c>
      <c r="O68" s="25">
        <f t="shared" si="2"/>
        <v>0</v>
      </c>
      <c r="P68" s="25">
        <f t="shared" si="3"/>
        <v>0</v>
      </c>
    </row>
    <row r="69" spans="1:16" ht="13.5">
      <c r="A69" s="193" t="s">
        <v>221</v>
      </c>
      <c r="B69" s="172">
        <v>303</v>
      </c>
      <c r="C69" s="302">
        <v>0.11</v>
      </c>
      <c r="D69" s="172">
        <v>0</v>
      </c>
      <c r="E69" s="302">
        <v>0</v>
      </c>
      <c r="F69" s="172">
        <v>0</v>
      </c>
      <c r="G69" s="302">
        <v>0</v>
      </c>
      <c r="H69" s="172">
        <v>303</v>
      </c>
      <c r="I69" s="303">
        <v>0.11</v>
      </c>
      <c r="J69" s="264">
        <v>1255.5</v>
      </c>
      <c r="K69" s="69">
        <v>1249.3</v>
      </c>
      <c r="L69" s="135">
        <f t="shared" si="0"/>
        <v>6.2000000000000455</v>
      </c>
      <c r="M69" s="306">
        <f t="shared" si="1"/>
        <v>0.49627791563275797</v>
      </c>
      <c r="N69" s="78">
        <f>Margins!B69</f>
        <v>300</v>
      </c>
      <c r="O69" s="25">
        <f t="shared" si="2"/>
        <v>0</v>
      </c>
      <c r="P69" s="25">
        <f t="shared" si="3"/>
        <v>0</v>
      </c>
    </row>
    <row r="70" spans="1:16" ht="13.5">
      <c r="A70" s="193" t="s">
        <v>233</v>
      </c>
      <c r="B70" s="172">
        <v>34689</v>
      </c>
      <c r="C70" s="302">
        <v>-0.3</v>
      </c>
      <c r="D70" s="172">
        <v>1435</v>
      </c>
      <c r="E70" s="302">
        <v>-0.29</v>
      </c>
      <c r="F70" s="172">
        <v>621</v>
      </c>
      <c r="G70" s="302">
        <v>-0.35</v>
      </c>
      <c r="H70" s="172">
        <v>36745</v>
      </c>
      <c r="I70" s="303">
        <v>-0.31</v>
      </c>
      <c r="J70" s="264">
        <v>887.3</v>
      </c>
      <c r="K70" s="69">
        <v>909.75</v>
      </c>
      <c r="L70" s="135">
        <f t="shared" si="0"/>
        <v>-22.450000000000045</v>
      </c>
      <c r="M70" s="306">
        <f t="shared" si="1"/>
        <v>-2.467710909590552</v>
      </c>
      <c r="N70" s="78">
        <f>Margins!B70</f>
        <v>1000</v>
      </c>
      <c r="O70" s="25">
        <f t="shared" si="2"/>
        <v>1435000</v>
      </c>
      <c r="P70" s="25">
        <f t="shared" si="3"/>
        <v>621000</v>
      </c>
    </row>
    <row r="71" spans="1:16" ht="13.5">
      <c r="A71" s="193" t="s">
        <v>166</v>
      </c>
      <c r="B71" s="172">
        <v>1598</v>
      </c>
      <c r="C71" s="302">
        <v>0.2</v>
      </c>
      <c r="D71" s="172">
        <v>46</v>
      </c>
      <c r="E71" s="302">
        <v>0.35</v>
      </c>
      <c r="F71" s="172">
        <v>1</v>
      </c>
      <c r="G71" s="302">
        <v>0</v>
      </c>
      <c r="H71" s="172">
        <v>1645</v>
      </c>
      <c r="I71" s="303">
        <v>0.2</v>
      </c>
      <c r="J71" s="264">
        <v>129.6</v>
      </c>
      <c r="K71" s="69">
        <v>125.3</v>
      </c>
      <c r="L71" s="135">
        <f t="shared" si="0"/>
        <v>4.299999999999997</v>
      </c>
      <c r="M71" s="306">
        <f t="shared" si="1"/>
        <v>3.4317637669592957</v>
      </c>
      <c r="N71" s="78">
        <f>Margins!B71</f>
        <v>2950</v>
      </c>
      <c r="O71" s="25">
        <f t="shared" si="2"/>
        <v>135700</v>
      </c>
      <c r="P71" s="25">
        <f t="shared" si="3"/>
        <v>2950</v>
      </c>
    </row>
    <row r="72" spans="1:16" ht="13.5">
      <c r="A72" s="193" t="s">
        <v>222</v>
      </c>
      <c r="B72" s="172">
        <v>2283</v>
      </c>
      <c r="C72" s="302">
        <v>-0.34</v>
      </c>
      <c r="D72" s="172">
        <v>0</v>
      </c>
      <c r="E72" s="302">
        <v>-1</v>
      </c>
      <c r="F72" s="172">
        <v>0</v>
      </c>
      <c r="G72" s="302">
        <v>0</v>
      </c>
      <c r="H72" s="172">
        <v>2283</v>
      </c>
      <c r="I72" s="303">
        <v>-0.34</v>
      </c>
      <c r="J72" s="264">
        <v>2894.25</v>
      </c>
      <c r="K72" s="69">
        <v>2874.4</v>
      </c>
      <c r="L72" s="135">
        <f aca="true" t="shared" si="4" ref="L72:L136">J72-K72</f>
        <v>19.84999999999991</v>
      </c>
      <c r="M72" s="306">
        <f aca="true" t="shared" si="5" ref="M72:M136">L72/K72*100</f>
        <v>0.69057890342332</v>
      </c>
      <c r="N72" s="78">
        <f>Margins!B72</f>
        <v>88</v>
      </c>
      <c r="O72" s="25">
        <f aca="true" t="shared" si="6" ref="O72:O136">D72*N72</f>
        <v>0</v>
      </c>
      <c r="P72" s="25">
        <f aca="true" t="shared" si="7" ref="P72:P136">F72*N72</f>
        <v>0</v>
      </c>
    </row>
    <row r="73" spans="1:16" ht="13.5">
      <c r="A73" s="193" t="s">
        <v>288</v>
      </c>
      <c r="B73" s="172">
        <v>757</v>
      </c>
      <c r="C73" s="302">
        <v>-0.22</v>
      </c>
      <c r="D73" s="172">
        <v>31</v>
      </c>
      <c r="E73" s="302">
        <v>0.29</v>
      </c>
      <c r="F73" s="172">
        <v>2</v>
      </c>
      <c r="G73" s="302">
        <v>0</v>
      </c>
      <c r="H73" s="172">
        <v>790</v>
      </c>
      <c r="I73" s="303">
        <v>-0.21</v>
      </c>
      <c r="J73" s="264">
        <v>224.35</v>
      </c>
      <c r="K73" s="69">
        <v>225.1</v>
      </c>
      <c r="L73" s="135">
        <f t="shared" si="4"/>
        <v>-0.75</v>
      </c>
      <c r="M73" s="306">
        <f t="shared" si="5"/>
        <v>-0.33318525099955576</v>
      </c>
      <c r="N73" s="78">
        <f>Margins!B73</f>
        <v>1500</v>
      </c>
      <c r="O73" s="25">
        <f t="shared" si="6"/>
        <v>46500</v>
      </c>
      <c r="P73" s="25">
        <f t="shared" si="7"/>
        <v>3000</v>
      </c>
    </row>
    <row r="74" spans="1:16" ht="13.5">
      <c r="A74" s="193" t="s">
        <v>289</v>
      </c>
      <c r="B74" s="172">
        <v>311</v>
      </c>
      <c r="C74" s="302">
        <v>-0.78</v>
      </c>
      <c r="D74" s="172">
        <v>1</v>
      </c>
      <c r="E74" s="302">
        <v>-0.75</v>
      </c>
      <c r="F74" s="172">
        <v>0</v>
      </c>
      <c r="G74" s="302">
        <v>0</v>
      </c>
      <c r="H74" s="172">
        <v>312</v>
      </c>
      <c r="I74" s="303">
        <v>-0.78</v>
      </c>
      <c r="J74" s="264">
        <v>145.1</v>
      </c>
      <c r="K74" s="69">
        <v>148.4</v>
      </c>
      <c r="L74" s="135">
        <f t="shared" si="4"/>
        <v>-3.3000000000000114</v>
      </c>
      <c r="M74" s="306">
        <f t="shared" si="5"/>
        <v>-2.2237196765498726</v>
      </c>
      <c r="N74" s="78">
        <f>Margins!B74</f>
        <v>1400</v>
      </c>
      <c r="O74" s="25">
        <f t="shared" si="6"/>
        <v>1400</v>
      </c>
      <c r="P74" s="25">
        <f t="shared" si="7"/>
        <v>0</v>
      </c>
    </row>
    <row r="75" spans="1:16" ht="13.5">
      <c r="A75" s="193" t="s">
        <v>195</v>
      </c>
      <c r="B75" s="172">
        <v>5728</v>
      </c>
      <c r="C75" s="302">
        <v>-0.19</v>
      </c>
      <c r="D75" s="172">
        <v>375</v>
      </c>
      <c r="E75" s="302">
        <v>0.26</v>
      </c>
      <c r="F75" s="172">
        <v>37</v>
      </c>
      <c r="G75" s="302">
        <v>-0.16</v>
      </c>
      <c r="H75" s="172">
        <v>6140</v>
      </c>
      <c r="I75" s="303">
        <v>-0.17</v>
      </c>
      <c r="J75" s="264">
        <v>133.75</v>
      </c>
      <c r="K75" s="69">
        <v>128.95</v>
      </c>
      <c r="L75" s="135">
        <f t="shared" si="4"/>
        <v>4.800000000000011</v>
      </c>
      <c r="M75" s="306">
        <f t="shared" si="5"/>
        <v>3.7223730127956665</v>
      </c>
      <c r="N75" s="78">
        <f>Margins!B75</f>
        <v>2062</v>
      </c>
      <c r="O75" s="25">
        <f t="shared" si="6"/>
        <v>773250</v>
      </c>
      <c r="P75" s="25">
        <f t="shared" si="7"/>
        <v>76294</v>
      </c>
    </row>
    <row r="76" spans="1:18" ht="13.5">
      <c r="A76" s="193" t="s">
        <v>290</v>
      </c>
      <c r="B76" s="172">
        <v>870</v>
      </c>
      <c r="C76" s="302">
        <v>-0.4</v>
      </c>
      <c r="D76" s="172">
        <v>17</v>
      </c>
      <c r="E76" s="302">
        <v>-0.35</v>
      </c>
      <c r="F76" s="172">
        <v>2</v>
      </c>
      <c r="G76" s="302">
        <v>0</v>
      </c>
      <c r="H76" s="172">
        <v>889</v>
      </c>
      <c r="I76" s="303">
        <v>-0.4</v>
      </c>
      <c r="J76" s="264">
        <v>126.25</v>
      </c>
      <c r="K76" s="69">
        <v>126.8</v>
      </c>
      <c r="L76" s="135">
        <f t="shared" si="4"/>
        <v>-0.5499999999999972</v>
      </c>
      <c r="M76" s="306">
        <f t="shared" si="5"/>
        <v>-0.43375394321766336</v>
      </c>
      <c r="N76" s="78">
        <f>Margins!B76</f>
        <v>1400</v>
      </c>
      <c r="O76" s="25">
        <f t="shared" si="6"/>
        <v>23800</v>
      </c>
      <c r="P76" s="25">
        <f t="shared" si="7"/>
        <v>2800</v>
      </c>
      <c r="R76" s="25"/>
    </row>
    <row r="77" spans="1:16" ht="13.5">
      <c r="A77" s="193" t="s">
        <v>197</v>
      </c>
      <c r="B77" s="172">
        <v>903</v>
      </c>
      <c r="C77" s="302">
        <v>0.07</v>
      </c>
      <c r="D77" s="172">
        <v>3</v>
      </c>
      <c r="E77" s="302">
        <v>0.5</v>
      </c>
      <c r="F77" s="172">
        <v>0</v>
      </c>
      <c r="G77" s="302">
        <v>0</v>
      </c>
      <c r="H77" s="172">
        <v>906</v>
      </c>
      <c r="I77" s="303">
        <v>0.07</v>
      </c>
      <c r="J77" s="264">
        <v>327</v>
      </c>
      <c r="K77" s="69">
        <v>334.75</v>
      </c>
      <c r="L77" s="135">
        <f t="shared" si="4"/>
        <v>-7.75</v>
      </c>
      <c r="M77" s="306">
        <f t="shared" si="5"/>
        <v>-2.315160567587752</v>
      </c>
      <c r="N77" s="78">
        <f>Margins!B77</f>
        <v>650</v>
      </c>
      <c r="O77" s="25">
        <f t="shared" si="6"/>
        <v>1950</v>
      </c>
      <c r="P77" s="25">
        <f t="shared" si="7"/>
        <v>0</v>
      </c>
    </row>
    <row r="78" spans="1:18" ht="13.5">
      <c r="A78" s="193" t="s">
        <v>4</v>
      </c>
      <c r="B78" s="172">
        <v>2900</v>
      </c>
      <c r="C78" s="302">
        <v>-0.28</v>
      </c>
      <c r="D78" s="172">
        <v>4</v>
      </c>
      <c r="E78" s="302">
        <v>3</v>
      </c>
      <c r="F78" s="172">
        <v>0</v>
      </c>
      <c r="G78" s="302">
        <v>0</v>
      </c>
      <c r="H78" s="172">
        <v>2904</v>
      </c>
      <c r="I78" s="303">
        <v>-0.28</v>
      </c>
      <c r="J78" s="264">
        <v>1995.25</v>
      </c>
      <c r="K78" s="69">
        <v>1987.55</v>
      </c>
      <c r="L78" s="135">
        <f t="shared" si="4"/>
        <v>7.7000000000000455</v>
      </c>
      <c r="M78" s="306">
        <f t="shared" si="5"/>
        <v>0.3874116374430855</v>
      </c>
      <c r="N78" s="78">
        <f>Margins!B78</f>
        <v>150</v>
      </c>
      <c r="O78" s="25">
        <f t="shared" si="6"/>
        <v>600</v>
      </c>
      <c r="P78" s="25">
        <f t="shared" si="7"/>
        <v>0</v>
      </c>
      <c r="R78" s="25"/>
    </row>
    <row r="79" spans="1:18" ht="13.5">
      <c r="A79" s="193" t="s">
        <v>79</v>
      </c>
      <c r="B79" s="172">
        <v>3423</v>
      </c>
      <c r="C79" s="302">
        <v>-0.31</v>
      </c>
      <c r="D79" s="172">
        <v>0</v>
      </c>
      <c r="E79" s="302">
        <v>-1</v>
      </c>
      <c r="F79" s="172">
        <v>0</v>
      </c>
      <c r="G79" s="302">
        <v>0</v>
      </c>
      <c r="H79" s="172">
        <v>3423</v>
      </c>
      <c r="I79" s="303">
        <v>-0.31</v>
      </c>
      <c r="J79" s="264">
        <v>1217.65</v>
      </c>
      <c r="K79" s="69">
        <v>1226.4</v>
      </c>
      <c r="L79" s="135">
        <f t="shared" si="4"/>
        <v>-8.75</v>
      </c>
      <c r="M79" s="306">
        <f t="shared" si="5"/>
        <v>-0.7134703196347032</v>
      </c>
      <c r="N79" s="78">
        <f>Margins!B79</f>
        <v>200</v>
      </c>
      <c r="O79" s="25">
        <f t="shared" si="6"/>
        <v>0</v>
      </c>
      <c r="P79" s="25">
        <f t="shared" si="7"/>
        <v>0</v>
      </c>
      <c r="R79" s="25"/>
    </row>
    <row r="80" spans="1:16" ht="13.5">
      <c r="A80" s="193" t="s">
        <v>196</v>
      </c>
      <c r="B80" s="172">
        <v>966</v>
      </c>
      <c r="C80" s="302">
        <v>0.29</v>
      </c>
      <c r="D80" s="172">
        <v>1</v>
      </c>
      <c r="E80" s="302">
        <v>0</v>
      </c>
      <c r="F80" s="172">
        <v>1</v>
      </c>
      <c r="G80" s="302">
        <v>0</v>
      </c>
      <c r="H80" s="172">
        <v>968</v>
      </c>
      <c r="I80" s="303">
        <v>0.29</v>
      </c>
      <c r="J80" s="264">
        <v>685.2</v>
      </c>
      <c r="K80" s="69">
        <v>678.8</v>
      </c>
      <c r="L80" s="135">
        <f t="shared" si="4"/>
        <v>6.400000000000091</v>
      </c>
      <c r="M80" s="306">
        <f t="shared" si="5"/>
        <v>0.9428403064231131</v>
      </c>
      <c r="N80" s="78">
        <f>Margins!B80</f>
        <v>400</v>
      </c>
      <c r="O80" s="25">
        <f t="shared" si="6"/>
        <v>400</v>
      </c>
      <c r="P80" s="25">
        <f t="shared" si="7"/>
        <v>400</v>
      </c>
    </row>
    <row r="81" spans="1:16" ht="13.5">
      <c r="A81" s="193" t="s">
        <v>5</v>
      </c>
      <c r="B81" s="172">
        <v>13659</v>
      </c>
      <c r="C81" s="302">
        <v>-0.38</v>
      </c>
      <c r="D81" s="172">
        <v>1262</v>
      </c>
      <c r="E81" s="302">
        <v>-0.55</v>
      </c>
      <c r="F81" s="172">
        <v>375</v>
      </c>
      <c r="G81" s="302">
        <v>-0.49</v>
      </c>
      <c r="H81" s="172">
        <v>15296</v>
      </c>
      <c r="I81" s="303">
        <v>-0.4</v>
      </c>
      <c r="J81" s="264">
        <v>180.4</v>
      </c>
      <c r="K81" s="69">
        <v>174.2</v>
      </c>
      <c r="L81" s="135">
        <f t="shared" si="4"/>
        <v>6.200000000000017</v>
      </c>
      <c r="M81" s="306">
        <f t="shared" si="5"/>
        <v>3.5591274397244645</v>
      </c>
      <c r="N81" s="78">
        <f>Margins!B81</f>
        <v>1595</v>
      </c>
      <c r="O81" s="25">
        <f t="shared" si="6"/>
        <v>2012890</v>
      </c>
      <c r="P81" s="25">
        <f t="shared" si="7"/>
        <v>598125</v>
      </c>
    </row>
    <row r="82" spans="1:16" ht="13.5">
      <c r="A82" s="193" t="s">
        <v>198</v>
      </c>
      <c r="B82" s="172">
        <v>3906</v>
      </c>
      <c r="C82" s="302">
        <v>-0.15</v>
      </c>
      <c r="D82" s="172">
        <v>353</v>
      </c>
      <c r="E82" s="302">
        <v>-0.12</v>
      </c>
      <c r="F82" s="172">
        <v>49</v>
      </c>
      <c r="G82" s="302">
        <v>-0.13</v>
      </c>
      <c r="H82" s="172">
        <v>4308</v>
      </c>
      <c r="I82" s="303">
        <v>-0.15</v>
      </c>
      <c r="J82" s="264">
        <v>198.35</v>
      </c>
      <c r="K82" s="69">
        <v>202.45</v>
      </c>
      <c r="L82" s="135">
        <f t="shared" si="4"/>
        <v>-4.099999999999994</v>
      </c>
      <c r="M82" s="306">
        <f t="shared" si="5"/>
        <v>-2.025191405285253</v>
      </c>
      <c r="N82" s="78">
        <f>Margins!B82</f>
        <v>1000</v>
      </c>
      <c r="O82" s="25">
        <f t="shared" si="6"/>
        <v>353000</v>
      </c>
      <c r="P82" s="25">
        <f t="shared" si="7"/>
        <v>49000</v>
      </c>
    </row>
    <row r="83" spans="1:16" ht="13.5">
      <c r="A83" s="193" t="s">
        <v>199</v>
      </c>
      <c r="B83" s="172">
        <v>1145</v>
      </c>
      <c r="C83" s="302">
        <v>0.26</v>
      </c>
      <c r="D83" s="172">
        <v>20</v>
      </c>
      <c r="E83" s="302">
        <v>-0.31</v>
      </c>
      <c r="F83" s="172">
        <v>0</v>
      </c>
      <c r="G83" s="302">
        <v>-1</v>
      </c>
      <c r="H83" s="172">
        <v>1165</v>
      </c>
      <c r="I83" s="303">
        <v>0.24</v>
      </c>
      <c r="J83" s="264">
        <v>260.3</v>
      </c>
      <c r="K83" s="69">
        <v>261.45</v>
      </c>
      <c r="L83" s="135">
        <f t="shared" si="4"/>
        <v>-1.1499999999999773</v>
      </c>
      <c r="M83" s="306">
        <f t="shared" si="5"/>
        <v>-0.43985465672211793</v>
      </c>
      <c r="N83" s="78">
        <f>Margins!B83</f>
        <v>1300</v>
      </c>
      <c r="O83" s="25">
        <f t="shared" si="6"/>
        <v>26000</v>
      </c>
      <c r="P83" s="25">
        <f t="shared" si="7"/>
        <v>0</v>
      </c>
    </row>
    <row r="84" spans="1:16" ht="13.5">
      <c r="A84" s="193" t="s">
        <v>398</v>
      </c>
      <c r="B84" s="172">
        <v>517</v>
      </c>
      <c r="C84" s="302">
        <v>1.99</v>
      </c>
      <c r="D84" s="172">
        <v>0</v>
      </c>
      <c r="E84" s="302">
        <v>0</v>
      </c>
      <c r="F84" s="172">
        <v>0</v>
      </c>
      <c r="G84" s="302">
        <v>0</v>
      </c>
      <c r="H84" s="172">
        <v>517</v>
      </c>
      <c r="I84" s="303">
        <v>1.99</v>
      </c>
      <c r="J84" s="264">
        <v>448.65</v>
      </c>
      <c r="K84" s="264">
        <v>436.35</v>
      </c>
      <c r="L84" s="135">
        <f t="shared" si="4"/>
        <v>12.299999999999955</v>
      </c>
      <c r="M84" s="306">
        <f t="shared" si="5"/>
        <v>2.818838088690261</v>
      </c>
      <c r="N84" s="78">
        <f>Margins!B84</f>
        <v>250</v>
      </c>
      <c r="O84" s="25">
        <f t="shared" si="6"/>
        <v>0</v>
      </c>
      <c r="P84" s="25">
        <f t="shared" si="7"/>
        <v>0</v>
      </c>
    </row>
    <row r="85" spans="1:16" ht="13.5">
      <c r="A85" s="193" t="s">
        <v>414</v>
      </c>
      <c r="B85" s="172">
        <v>417</v>
      </c>
      <c r="C85" s="302">
        <v>-0.06</v>
      </c>
      <c r="D85" s="172">
        <v>18</v>
      </c>
      <c r="E85" s="302">
        <v>-0.25</v>
      </c>
      <c r="F85" s="172">
        <v>0</v>
      </c>
      <c r="G85" s="302">
        <v>0</v>
      </c>
      <c r="H85" s="172">
        <v>435</v>
      </c>
      <c r="I85" s="303">
        <v>-0.07</v>
      </c>
      <c r="J85" s="264">
        <v>52.45</v>
      </c>
      <c r="K85" s="69">
        <v>52.3</v>
      </c>
      <c r="L85" s="135">
        <f t="shared" si="4"/>
        <v>0.15000000000000568</v>
      </c>
      <c r="M85" s="306">
        <f t="shared" si="5"/>
        <v>0.28680688336521165</v>
      </c>
      <c r="N85" s="78">
        <f>Margins!B85</f>
        <v>3750</v>
      </c>
      <c r="O85" s="25">
        <f t="shared" si="6"/>
        <v>67500</v>
      </c>
      <c r="P85" s="25">
        <f t="shared" si="7"/>
        <v>0</v>
      </c>
    </row>
    <row r="86" spans="1:16" ht="13.5">
      <c r="A86" s="201" t="s">
        <v>478</v>
      </c>
      <c r="B86" s="172">
        <v>396</v>
      </c>
      <c r="C86" s="302">
        <v>0.24</v>
      </c>
      <c r="D86" s="172">
        <v>0</v>
      </c>
      <c r="E86" s="302">
        <v>0</v>
      </c>
      <c r="F86" s="172">
        <v>0</v>
      </c>
      <c r="G86" s="302">
        <v>0</v>
      </c>
      <c r="H86" s="172">
        <v>396</v>
      </c>
      <c r="I86" s="303">
        <v>0.24</v>
      </c>
      <c r="J86" s="264">
        <v>450.85</v>
      </c>
      <c r="K86" s="69">
        <v>468.6</v>
      </c>
      <c r="L86" s="135">
        <f>J86-K86</f>
        <v>-17.75</v>
      </c>
      <c r="M86" s="306">
        <f>L86/K86*100</f>
        <v>-3.787878787878788</v>
      </c>
      <c r="N86" s="78">
        <f>Margins!B86</f>
        <v>250</v>
      </c>
      <c r="O86" s="25">
        <f>D86*N86</f>
        <v>0</v>
      </c>
      <c r="P86" s="25">
        <f>F86*N86</f>
        <v>0</v>
      </c>
    </row>
    <row r="87" spans="1:18" ht="13.5">
      <c r="A87" s="193" t="s">
        <v>43</v>
      </c>
      <c r="B87" s="172">
        <v>549</v>
      </c>
      <c r="C87" s="302">
        <v>-0.48</v>
      </c>
      <c r="D87" s="172">
        <v>1</v>
      </c>
      <c r="E87" s="302">
        <v>0</v>
      </c>
      <c r="F87" s="172">
        <v>0</v>
      </c>
      <c r="G87" s="302">
        <v>0</v>
      </c>
      <c r="H87" s="172">
        <v>550</v>
      </c>
      <c r="I87" s="303">
        <v>-0.48</v>
      </c>
      <c r="J87" s="264">
        <v>2479.1</v>
      </c>
      <c r="K87" s="69">
        <v>2508.7</v>
      </c>
      <c r="L87" s="135">
        <f t="shared" si="4"/>
        <v>-29.59999999999991</v>
      </c>
      <c r="M87" s="306">
        <f t="shared" si="5"/>
        <v>-1.1798939689879184</v>
      </c>
      <c r="N87" s="78">
        <f>Margins!B87</f>
        <v>150</v>
      </c>
      <c r="O87" s="25">
        <f t="shared" si="6"/>
        <v>150</v>
      </c>
      <c r="P87" s="25">
        <f t="shared" si="7"/>
        <v>0</v>
      </c>
      <c r="R87" s="25"/>
    </row>
    <row r="88" spans="1:18" ht="13.5">
      <c r="A88" s="193" t="s">
        <v>200</v>
      </c>
      <c r="B88" s="172">
        <v>11861</v>
      </c>
      <c r="C88" s="302">
        <v>-0.47</v>
      </c>
      <c r="D88" s="172">
        <v>537</v>
      </c>
      <c r="E88" s="302">
        <v>-0.67</v>
      </c>
      <c r="F88" s="172">
        <v>51</v>
      </c>
      <c r="G88" s="302">
        <v>-0.78</v>
      </c>
      <c r="H88" s="172">
        <v>12449</v>
      </c>
      <c r="I88" s="303">
        <v>-0.49</v>
      </c>
      <c r="J88" s="264">
        <v>970.9</v>
      </c>
      <c r="K88" s="69">
        <v>972.5</v>
      </c>
      <c r="L88" s="135">
        <f t="shared" si="4"/>
        <v>-1.6000000000000227</v>
      </c>
      <c r="M88" s="306">
        <f t="shared" si="5"/>
        <v>-0.16452442159383268</v>
      </c>
      <c r="N88" s="78">
        <f>Margins!B88</f>
        <v>350</v>
      </c>
      <c r="O88" s="25">
        <f t="shared" si="6"/>
        <v>187950</v>
      </c>
      <c r="P88" s="25">
        <f t="shared" si="7"/>
        <v>17850</v>
      </c>
      <c r="R88" s="25"/>
    </row>
    <row r="89" spans="1:16" ht="13.5">
      <c r="A89" s="193" t="s">
        <v>141</v>
      </c>
      <c r="B89" s="172">
        <v>9741</v>
      </c>
      <c r="C89" s="302">
        <v>-0.33</v>
      </c>
      <c r="D89" s="172">
        <v>935</v>
      </c>
      <c r="E89" s="302">
        <v>-0.55</v>
      </c>
      <c r="F89" s="172">
        <v>181</v>
      </c>
      <c r="G89" s="302">
        <v>-0.55</v>
      </c>
      <c r="H89" s="172">
        <v>10857</v>
      </c>
      <c r="I89" s="303">
        <v>-0.36</v>
      </c>
      <c r="J89" s="264">
        <v>122</v>
      </c>
      <c r="K89" s="69">
        <v>120.6</v>
      </c>
      <c r="L89" s="135">
        <f t="shared" si="4"/>
        <v>1.4000000000000057</v>
      </c>
      <c r="M89" s="306">
        <f t="shared" si="5"/>
        <v>1.1608623548922103</v>
      </c>
      <c r="N89" s="78">
        <f>Margins!B89</f>
        <v>2400</v>
      </c>
      <c r="O89" s="25">
        <f t="shared" si="6"/>
        <v>2244000</v>
      </c>
      <c r="P89" s="25">
        <f t="shared" si="7"/>
        <v>434400</v>
      </c>
    </row>
    <row r="90" spans="1:16" ht="13.5">
      <c r="A90" s="193" t="s">
        <v>397</v>
      </c>
      <c r="B90" s="172">
        <v>13772</v>
      </c>
      <c r="C90" s="302">
        <v>1.98</v>
      </c>
      <c r="D90" s="172">
        <v>2020</v>
      </c>
      <c r="E90" s="302">
        <v>2.74</v>
      </c>
      <c r="F90" s="172">
        <v>183</v>
      </c>
      <c r="G90" s="302">
        <v>2.98</v>
      </c>
      <c r="H90" s="172">
        <v>15975</v>
      </c>
      <c r="I90" s="303">
        <v>2.07</v>
      </c>
      <c r="J90" s="264">
        <v>124.7</v>
      </c>
      <c r="K90" s="264">
        <v>121.3</v>
      </c>
      <c r="L90" s="135">
        <f t="shared" si="4"/>
        <v>3.4000000000000057</v>
      </c>
      <c r="M90" s="306">
        <f t="shared" si="5"/>
        <v>2.80296784830998</v>
      </c>
      <c r="N90" s="78">
        <f>Margins!B90</f>
        <v>2700</v>
      </c>
      <c r="O90" s="25">
        <f t="shared" si="6"/>
        <v>5454000</v>
      </c>
      <c r="P90" s="25">
        <f t="shared" si="7"/>
        <v>494100</v>
      </c>
    </row>
    <row r="91" spans="1:16" ht="13.5">
      <c r="A91" s="193" t="s">
        <v>184</v>
      </c>
      <c r="B91" s="172">
        <v>2812</v>
      </c>
      <c r="C91" s="302">
        <v>0.08</v>
      </c>
      <c r="D91" s="172">
        <v>144</v>
      </c>
      <c r="E91" s="302">
        <v>-0.29</v>
      </c>
      <c r="F91" s="172">
        <v>17</v>
      </c>
      <c r="G91" s="302">
        <v>-0.29</v>
      </c>
      <c r="H91" s="172">
        <v>2973</v>
      </c>
      <c r="I91" s="303">
        <v>0.05</v>
      </c>
      <c r="J91" s="264">
        <v>127.6</v>
      </c>
      <c r="K91" s="69">
        <v>125.65</v>
      </c>
      <c r="L91" s="135">
        <f t="shared" si="4"/>
        <v>1.9499999999999886</v>
      </c>
      <c r="M91" s="306">
        <f t="shared" si="5"/>
        <v>1.5519299641862225</v>
      </c>
      <c r="N91" s="78">
        <f>Margins!B91</f>
        <v>2950</v>
      </c>
      <c r="O91" s="25">
        <f t="shared" si="6"/>
        <v>424800</v>
      </c>
      <c r="P91" s="25">
        <f t="shared" si="7"/>
        <v>50150</v>
      </c>
    </row>
    <row r="92" spans="1:16" ht="13.5">
      <c r="A92" s="193" t="s">
        <v>175</v>
      </c>
      <c r="B92" s="172">
        <v>4622</v>
      </c>
      <c r="C92" s="302">
        <v>1.25</v>
      </c>
      <c r="D92" s="172">
        <v>740</v>
      </c>
      <c r="E92" s="302">
        <v>7.51</v>
      </c>
      <c r="F92" s="172">
        <v>100</v>
      </c>
      <c r="G92" s="302">
        <v>1.38</v>
      </c>
      <c r="H92" s="172">
        <v>5462</v>
      </c>
      <c r="I92" s="303">
        <v>1.5</v>
      </c>
      <c r="J92" s="264">
        <v>59.5</v>
      </c>
      <c r="K92" s="69">
        <v>60.1</v>
      </c>
      <c r="L92" s="135">
        <f t="shared" si="4"/>
        <v>-0.6000000000000014</v>
      </c>
      <c r="M92" s="306">
        <f t="shared" si="5"/>
        <v>-0.9983361064891871</v>
      </c>
      <c r="N92" s="78">
        <f>Margins!B92</f>
        <v>7875</v>
      </c>
      <c r="O92" s="25">
        <f t="shared" si="6"/>
        <v>5827500</v>
      </c>
      <c r="P92" s="25">
        <f t="shared" si="7"/>
        <v>787500</v>
      </c>
    </row>
    <row r="93" spans="1:18" ht="13.5">
      <c r="A93" s="193" t="s">
        <v>142</v>
      </c>
      <c r="B93" s="172">
        <v>680</v>
      </c>
      <c r="C93" s="302">
        <v>-0.33</v>
      </c>
      <c r="D93" s="172">
        <v>23</v>
      </c>
      <c r="E93" s="302">
        <v>-0.54</v>
      </c>
      <c r="F93" s="172">
        <v>0</v>
      </c>
      <c r="G93" s="302">
        <v>-1</v>
      </c>
      <c r="H93" s="172">
        <v>703</v>
      </c>
      <c r="I93" s="303">
        <v>-0.34</v>
      </c>
      <c r="J93" s="264">
        <v>145.5</v>
      </c>
      <c r="K93" s="69">
        <v>145</v>
      </c>
      <c r="L93" s="135">
        <f t="shared" si="4"/>
        <v>0.5</v>
      </c>
      <c r="M93" s="306">
        <f t="shared" si="5"/>
        <v>0.3448275862068966</v>
      </c>
      <c r="N93" s="78">
        <f>Margins!B93</f>
        <v>1750</v>
      </c>
      <c r="O93" s="25">
        <f t="shared" si="6"/>
        <v>40250</v>
      </c>
      <c r="P93" s="25">
        <f t="shared" si="7"/>
        <v>0</v>
      </c>
      <c r="R93" s="25"/>
    </row>
    <row r="94" spans="1:18" ht="13.5">
      <c r="A94" s="193" t="s">
        <v>176</v>
      </c>
      <c r="B94" s="172">
        <v>4566</v>
      </c>
      <c r="C94" s="302">
        <v>-0.54</v>
      </c>
      <c r="D94" s="172">
        <v>161</v>
      </c>
      <c r="E94" s="302">
        <v>-0.59</v>
      </c>
      <c r="F94" s="172">
        <v>39</v>
      </c>
      <c r="G94" s="302">
        <v>-0.51</v>
      </c>
      <c r="H94" s="172">
        <v>4766</v>
      </c>
      <c r="I94" s="303">
        <v>-0.55</v>
      </c>
      <c r="J94" s="264">
        <v>232.85</v>
      </c>
      <c r="K94" s="69">
        <v>226.75</v>
      </c>
      <c r="L94" s="135">
        <f t="shared" si="4"/>
        <v>6.099999999999994</v>
      </c>
      <c r="M94" s="306">
        <f t="shared" si="5"/>
        <v>2.690187431091508</v>
      </c>
      <c r="N94" s="78">
        <f>Margins!B94</f>
        <v>1450</v>
      </c>
      <c r="O94" s="25">
        <f t="shared" si="6"/>
        <v>233450</v>
      </c>
      <c r="P94" s="25">
        <f t="shared" si="7"/>
        <v>56550</v>
      </c>
      <c r="R94" s="25"/>
    </row>
    <row r="95" spans="1:18" ht="13.5">
      <c r="A95" s="193" t="s">
        <v>415</v>
      </c>
      <c r="B95" s="172">
        <v>17725</v>
      </c>
      <c r="C95" s="302">
        <v>-0.44</v>
      </c>
      <c r="D95" s="172">
        <v>14</v>
      </c>
      <c r="E95" s="302">
        <v>-0.76</v>
      </c>
      <c r="F95" s="172">
        <v>11</v>
      </c>
      <c r="G95" s="302">
        <v>4.5</v>
      </c>
      <c r="H95" s="172">
        <v>17750</v>
      </c>
      <c r="I95" s="303">
        <v>-0.44</v>
      </c>
      <c r="J95" s="264">
        <v>843.85</v>
      </c>
      <c r="K95" s="69">
        <v>809.7</v>
      </c>
      <c r="L95" s="135">
        <f t="shared" si="4"/>
        <v>34.14999999999998</v>
      </c>
      <c r="M95" s="306">
        <f t="shared" si="5"/>
        <v>4.217611461034948</v>
      </c>
      <c r="N95" s="78">
        <f>Margins!B95</f>
        <v>500</v>
      </c>
      <c r="O95" s="25">
        <f t="shared" si="6"/>
        <v>7000</v>
      </c>
      <c r="P95" s="25">
        <f t="shared" si="7"/>
        <v>5500</v>
      </c>
      <c r="R95" s="25"/>
    </row>
    <row r="96" spans="1:18" ht="13.5">
      <c r="A96" s="193" t="s">
        <v>396</v>
      </c>
      <c r="B96" s="172">
        <v>7789</v>
      </c>
      <c r="C96" s="302">
        <v>6.33</v>
      </c>
      <c r="D96" s="172">
        <v>11</v>
      </c>
      <c r="E96" s="302">
        <v>0</v>
      </c>
      <c r="F96" s="172">
        <v>0</v>
      </c>
      <c r="G96" s="302">
        <v>0</v>
      </c>
      <c r="H96" s="172">
        <v>7800</v>
      </c>
      <c r="I96" s="303">
        <v>6.34</v>
      </c>
      <c r="J96" s="264">
        <v>163.7</v>
      </c>
      <c r="K96" s="69">
        <v>151.65</v>
      </c>
      <c r="L96" s="135">
        <f t="shared" si="4"/>
        <v>12.049999999999983</v>
      </c>
      <c r="M96" s="306">
        <f t="shared" si="5"/>
        <v>7.945928123969656</v>
      </c>
      <c r="N96" s="78">
        <f>Margins!B96</f>
        <v>2200</v>
      </c>
      <c r="O96" s="25">
        <f t="shared" si="6"/>
        <v>24200</v>
      </c>
      <c r="P96" s="25">
        <f t="shared" si="7"/>
        <v>0</v>
      </c>
      <c r="R96" s="25"/>
    </row>
    <row r="97" spans="1:16" ht="13.5">
      <c r="A97" s="193" t="s">
        <v>167</v>
      </c>
      <c r="B97" s="172">
        <v>2361</v>
      </c>
      <c r="C97" s="302">
        <v>-0.59</v>
      </c>
      <c r="D97" s="172">
        <v>100</v>
      </c>
      <c r="E97" s="302">
        <v>-0.38</v>
      </c>
      <c r="F97" s="172">
        <v>0</v>
      </c>
      <c r="G97" s="302">
        <v>-1</v>
      </c>
      <c r="H97" s="172">
        <v>2461</v>
      </c>
      <c r="I97" s="303">
        <v>-0.58</v>
      </c>
      <c r="J97" s="264">
        <v>56.1</v>
      </c>
      <c r="K97" s="69">
        <v>55.8</v>
      </c>
      <c r="L97" s="135">
        <f t="shared" si="4"/>
        <v>0.30000000000000426</v>
      </c>
      <c r="M97" s="306">
        <f t="shared" si="5"/>
        <v>0.5376344086021582</v>
      </c>
      <c r="N97" s="78">
        <f>Margins!B97</f>
        <v>3850</v>
      </c>
      <c r="O97" s="25">
        <f t="shared" si="6"/>
        <v>385000</v>
      </c>
      <c r="P97" s="25">
        <f t="shared" si="7"/>
        <v>0</v>
      </c>
    </row>
    <row r="98" spans="1:16" ht="13.5">
      <c r="A98" s="193" t="s">
        <v>201</v>
      </c>
      <c r="B98" s="172">
        <v>17555</v>
      </c>
      <c r="C98" s="302">
        <v>-0.24</v>
      </c>
      <c r="D98" s="172">
        <v>1997</v>
      </c>
      <c r="E98" s="302">
        <v>-0.35</v>
      </c>
      <c r="F98" s="172">
        <v>264</v>
      </c>
      <c r="G98" s="302">
        <v>-0.68</v>
      </c>
      <c r="H98" s="172">
        <v>19816</v>
      </c>
      <c r="I98" s="303">
        <v>-0.26</v>
      </c>
      <c r="J98" s="264">
        <v>1935.85</v>
      </c>
      <c r="K98" s="25">
        <v>1939.8</v>
      </c>
      <c r="L98" s="135">
        <f t="shared" si="4"/>
        <v>-3.9500000000000455</v>
      </c>
      <c r="M98" s="306">
        <f t="shared" si="5"/>
        <v>-0.2036292401278506</v>
      </c>
      <c r="N98" s="78">
        <f>Margins!B98</f>
        <v>100</v>
      </c>
      <c r="O98" s="25">
        <f t="shared" si="6"/>
        <v>199700</v>
      </c>
      <c r="P98" s="25">
        <f t="shared" si="7"/>
        <v>26400</v>
      </c>
    </row>
    <row r="99" spans="1:16" ht="13.5">
      <c r="A99" s="193" t="s">
        <v>143</v>
      </c>
      <c r="B99" s="172">
        <v>1341</v>
      </c>
      <c r="C99" s="302">
        <v>1.82</v>
      </c>
      <c r="D99" s="172">
        <v>1</v>
      </c>
      <c r="E99" s="302">
        <v>0</v>
      </c>
      <c r="F99" s="172">
        <v>0</v>
      </c>
      <c r="G99" s="302">
        <v>0</v>
      </c>
      <c r="H99" s="172">
        <v>1342</v>
      </c>
      <c r="I99" s="303">
        <v>1.82</v>
      </c>
      <c r="J99" s="264">
        <v>136.25</v>
      </c>
      <c r="K99" s="69">
        <v>130.85</v>
      </c>
      <c r="L99" s="135">
        <f t="shared" si="4"/>
        <v>5.400000000000006</v>
      </c>
      <c r="M99" s="306">
        <f t="shared" si="5"/>
        <v>4.126862820022931</v>
      </c>
      <c r="N99" s="78">
        <f>Margins!B99</f>
        <v>2950</v>
      </c>
      <c r="O99" s="25">
        <f t="shared" si="6"/>
        <v>2950</v>
      </c>
      <c r="P99" s="25">
        <f t="shared" si="7"/>
        <v>0</v>
      </c>
    </row>
    <row r="100" spans="1:16" ht="13.5">
      <c r="A100" s="193" t="s">
        <v>90</v>
      </c>
      <c r="B100" s="172">
        <v>257</v>
      </c>
      <c r="C100" s="302">
        <v>-0.65</v>
      </c>
      <c r="D100" s="172">
        <v>0</v>
      </c>
      <c r="E100" s="302">
        <v>0</v>
      </c>
      <c r="F100" s="172">
        <v>0</v>
      </c>
      <c r="G100" s="302">
        <v>0</v>
      </c>
      <c r="H100" s="172">
        <v>257</v>
      </c>
      <c r="I100" s="303">
        <v>-0.65</v>
      </c>
      <c r="J100" s="264">
        <v>433</v>
      </c>
      <c r="K100" s="69">
        <v>433.55</v>
      </c>
      <c r="L100" s="135">
        <f t="shared" si="4"/>
        <v>-0.5500000000000114</v>
      </c>
      <c r="M100" s="306">
        <f t="shared" si="5"/>
        <v>-0.12685964709952977</v>
      </c>
      <c r="N100" s="78">
        <f>Margins!B100</f>
        <v>600</v>
      </c>
      <c r="O100" s="25">
        <f t="shared" si="6"/>
        <v>0</v>
      </c>
      <c r="P100" s="25">
        <f t="shared" si="7"/>
        <v>0</v>
      </c>
    </row>
    <row r="101" spans="1:18" ht="13.5">
      <c r="A101" s="193" t="s">
        <v>35</v>
      </c>
      <c r="B101" s="172">
        <v>479</v>
      </c>
      <c r="C101" s="302">
        <v>-0.57</v>
      </c>
      <c r="D101" s="172">
        <v>1</v>
      </c>
      <c r="E101" s="302">
        <v>-0.91</v>
      </c>
      <c r="F101" s="172">
        <v>0</v>
      </c>
      <c r="G101" s="302">
        <v>0</v>
      </c>
      <c r="H101" s="172">
        <v>480</v>
      </c>
      <c r="I101" s="303">
        <v>-0.57</v>
      </c>
      <c r="J101" s="264">
        <v>352.8</v>
      </c>
      <c r="K101" s="69">
        <v>351.95</v>
      </c>
      <c r="L101" s="135">
        <f t="shared" si="4"/>
        <v>0.8500000000000227</v>
      </c>
      <c r="M101" s="306">
        <f t="shared" si="5"/>
        <v>0.2415115783492038</v>
      </c>
      <c r="N101" s="78">
        <f>Margins!B101</f>
        <v>1100</v>
      </c>
      <c r="O101" s="25">
        <f t="shared" si="6"/>
        <v>1100</v>
      </c>
      <c r="P101" s="25">
        <f t="shared" si="7"/>
        <v>0</v>
      </c>
      <c r="R101" s="25"/>
    </row>
    <row r="102" spans="1:16" ht="13.5">
      <c r="A102" s="193" t="s">
        <v>6</v>
      </c>
      <c r="B102" s="172">
        <v>9050</v>
      </c>
      <c r="C102" s="302">
        <v>0.28</v>
      </c>
      <c r="D102" s="172">
        <v>1211</v>
      </c>
      <c r="E102" s="302">
        <v>0.67</v>
      </c>
      <c r="F102" s="172">
        <v>96</v>
      </c>
      <c r="G102" s="302">
        <v>1.18</v>
      </c>
      <c r="H102" s="172">
        <v>10357</v>
      </c>
      <c r="I102" s="303">
        <v>0.32</v>
      </c>
      <c r="J102" s="264">
        <v>154.25</v>
      </c>
      <c r="K102" s="69">
        <v>155.35</v>
      </c>
      <c r="L102" s="135">
        <f t="shared" si="4"/>
        <v>-1.0999999999999943</v>
      </c>
      <c r="M102" s="306">
        <f t="shared" si="5"/>
        <v>-0.7080785323463111</v>
      </c>
      <c r="N102" s="78">
        <f>Margins!B102</f>
        <v>2250</v>
      </c>
      <c r="O102" s="25">
        <f t="shared" si="6"/>
        <v>2724750</v>
      </c>
      <c r="P102" s="25">
        <f t="shared" si="7"/>
        <v>216000</v>
      </c>
    </row>
    <row r="103" spans="1:16" ht="13.5">
      <c r="A103" s="193" t="s">
        <v>177</v>
      </c>
      <c r="B103" s="172">
        <v>12127</v>
      </c>
      <c r="C103" s="302">
        <v>-0.34</v>
      </c>
      <c r="D103" s="172">
        <v>287</v>
      </c>
      <c r="E103" s="302">
        <v>-0.35</v>
      </c>
      <c r="F103" s="172">
        <v>21</v>
      </c>
      <c r="G103" s="302">
        <v>-0.42</v>
      </c>
      <c r="H103" s="172">
        <v>12435</v>
      </c>
      <c r="I103" s="303">
        <v>-0.34</v>
      </c>
      <c r="J103" s="264">
        <v>417.45</v>
      </c>
      <c r="K103" s="69">
        <v>424.1</v>
      </c>
      <c r="L103" s="135">
        <f t="shared" si="4"/>
        <v>-6.650000000000034</v>
      </c>
      <c r="M103" s="306">
        <f t="shared" si="5"/>
        <v>-1.5680264088658413</v>
      </c>
      <c r="N103" s="78">
        <f>Margins!B103</f>
        <v>500</v>
      </c>
      <c r="O103" s="25">
        <f t="shared" si="6"/>
        <v>143500</v>
      </c>
      <c r="P103" s="25">
        <f t="shared" si="7"/>
        <v>10500</v>
      </c>
    </row>
    <row r="104" spans="1:18" ht="13.5">
      <c r="A104" s="193" t="s">
        <v>168</v>
      </c>
      <c r="B104" s="172">
        <v>214</v>
      </c>
      <c r="C104" s="302">
        <v>4.78</v>
      </c>
      <c r="D104" s="172">
        <v>0</v>
      </c>
      <c r="E104" s="302">
        <v>0</v>
      </c>
      <c r="F104" s="172">
        <v>0</v>
      </c>
      <c r="G104" s="302">
        <v>0</v>
      </c>
      <c r="H104" s="172">
        <v>214</v>
      </c>
      <c r="I104" s="303">
        <v>4.78</v>
      </c>
      <c r="J104" s="264">
        <v>685.9</v>
      </c>
      <c r="K104" s="69">
        <v>675.2</v>
      </c>
      <c r="L104" s="135">
        <f t="shared" si="4"/>
        <v>10.699999999999932</v>
      </c>
      <c r="M104" s="306">
        <f t="shared" si="5"/>
        <v>1.5847156398104163</v>
      </c>
      <c r="N104" s="78">
        <f>Margins!B104</f>
        <v>300</v>
      </c>
      <c r="O104" s="25">
        <f t="shared" si="6"/>
        <v>0</v>
      </c>
      <c r="P104" s="25">
        <f t="shared" si="7"/>
        <v>0</v>
      </c>
      <c r="R104" s="25"/>
    </row>
    <row r="105" spans="1:16" ht="13.5">
      <c r="A105" s="193" t="s">
        <v>132</v>
      </c>
      <c r="B105" s="172">
        <v>2636</v>
      </c>
      <c r="C105" s="302">
        <v>2.48</v>
      </c>
      <c r="D105" s="172">
        <v>5</v>
      </c>
      <c r="E105" s="302">
        <v>0</v>
      </c>
      <c r="F105" s="172">
        <v>0</v>
      </c>
      <c r="G105" s="302">
        <v>0</v>
      </c>
      <c r="H105" s="172">
        <v>2641</v>
      </c>
      <c r="I105" s="303">
        <v>2.48</v>
      </c>
      <c r="J105" s="264">
        <v>774.55</v>
      </c>
      <c r="K105" s="69">
        <v>810.3</v>
      </c>
      <c r="L105" s="135">
        <f t="shared" si="4"/>
        <v>-35.75</v>
      </c>
      <c r="M105" s="306">
        <f t="shared" si="5"/>
        <v>-4.411946192768111</v>
      </c>
      <c r="N105" s="78">
        <f>Margins!B105</f>
        <v>400</v>
      </c>
      <c r="O105" s="25">
        <f t="shared" si="6"/>
        <v>2000</v>
      </c>
      <c r="P105" s="25">
        <f t="shared" si="7"/>
        <v>0</v>
      </c>
    </row>
    <row r="106" spans="1:16" ht="13.5">
      <c r="A106" s="193" t="s">
        <v>144</v>
      </c>
      <c r="B106" s="172">
        <v>490</v>
      </c>
      <c r="C106" s="302">
        <v>-0.4</v>
      </c>
      <c r="D106" s="172">
        <v>0</v>
      </c>
      <c r="E106" s="302">
        <v>0</v>
      </c>
      <c r="F106" s="172">
        <v>0</v>
      </c>
      <c r="G106" s="302">
        <v>0</v>
      </c>
      <c r="H106" s="172">
        <v>490</v>
      </c>
      <c r="I106" s="303">
        <v>-0.4</v>
      </c>
      <c r="J106" s="264">
        <v>3853.6</v>
      </c>
      <c r="K106" s="69">
        <v>3820.05</v>
      </c>
      <c r="L106" s="135">
        <f t="shared" si="4"/>
        <v>33.54999999999973</v>
      </c>
      <c r="M106" s="306">
        <f t="shared" si="5"/>
        <v>0.8782607557492631</v>
      </c>
      <c r="N106" s="78">
        <f>Margins!B106</f>
        <v>125</v>
      </c>
      <c r="O106" s="25">
        <f t="shared" si="6"/>
        <v>0</v>
      </c>
      <c r="P106" s="25">
        <f t="shared" si="7"/>
        <v>0</v>
      </c>
    </row>
    <row r="107" spans="1:18" ht="13.5">
      <c r="A107" s="193" t="s">
        <v>291</v>
      </c>
      <c r="B107" s="172">
        <v>5461</v>
      </c>
      <c r="C107" s="302">
        <v>0.12</v>
      </c>
      <c r="D107" s="172">
        <v>0</v>
      </c>
      <c r="E107" s="302">
        <v>0</v>
      </c>
      <c r="F107" s="172">
        <v>0</v>
      </c>
      <c r="G107" s="302">
        <v>0</v>
      </c>
      <c r="H107" s="172">
        <v>5461</v>
      </c>
      <c r="I107" s="303">
        <v>0.12</v>
      </c>
      <c r="J107" s="264">
        <v>839.25</v>
      </c>
      <c r="K107" s="69">
        <v>870.9</v>
      </c>
      <c r="L107" s="135">
        <f t="shared" si="4"/>
        <v>-31.649999999999977</v>
      </c>
      <c r="M107" s="306">
        <f t="shared" si="5"/>
        <v>-3.63417154667585</v>
      </c>
      <c r="N107" s="78">
        <f>Margins!B107</f>
        <v>300</v>
      </c>
      <c r="O107" s="25">
        <f t="shared" si="6"/>
        <v>0</v>
      </c>
      <c r="P107" s="25">
        <f t="shared" si="7"/>
        <v>0</v>
      </c>
      <c r="R107" s="25"/>
    </row>
    <row r="108" spans="1:16" ht="13.5">
      <c r="A108" s="193" t="s">
        <v>133</v>
      </c>
      <c r="B108" s="172">
        <v>1033</v>
      </c>
      <c r="C108" s="302">
        <v>-0.31</v>
      </c>
      <c r="D108" s="172">
        <v>123</v>
      </c>
      <c r="E108" s="302">
        <v>-0.6</v>
      </c>
      <c r="F108" s="172">
        <v>5</v>
      </c>
      <c r="G108" s="302">
        <v>-0.83</v>
      </c>
      <c r="H108" s="172">
        <v>1161</v>
      </c>
      <c r="I108" s="303">
        <v>-0.36</v>
      </c>
      <c r="J108" s="264">
        <v>36.75</v>
      </c>
      <c r="K108" s="69">
        <v>37</v>
      </c>
      <c r="L108" s="135">
        <f t="shared" si="4"/>
        <v>-0.25</v>
      </c>
      <c r="M108" s="306">
        <f t="shared" si="5"/>
        <v>-0.6756756756756757</v>
      </c>
      <c r="N108" s="78">
        <f>Margins!B108</f>
        <v>6250</v>
      </c>
      <c r="O108" s="25">
        <f t="shared" si="6"/>
        <v>768750</v>
      </c>
      <c r="P108" s="25">
        <f t="shared" si="7"/>
        <v>31250</v>
      </c>
    </row>
    <row r="109" spans="1:18" ht="13.5">
      <c r="A109" s="193" t="s">
        <v>169</v>
      </c>
      <c r="B109" s="172">
        <v>1968</v>
      </c>
      <c r="C109" s="302">
        <v>-0.05</v>
      </c>
      <c r="D109" s="172">
        <v>0</v>
      </c>
      <c r="E109" s="302">
        <v>-1</v>
      </c>
      <c r="F109" s="172">
        <v>0</v>
      </c>
      <c r="G109" s="302">
        <v>0</v>
      </c>
      <c r="H109" s="172">
        <v>1968</v>
      </c>
      <c r="I109" s="303">
        <v>-0.05</v>
      </c>
      <c r="J109" s="264">
        <v>158.5</v>
      </c>
      <c r="K109" s="69">
        <v>157.7</v>
      </c>
      <c r="L109" s="135">
        <f t="shared" si="4"/>
        <v>0.8000000000000114</v>
      </c>
      <c r="M109" s="306">
        <f t="shared" si="5"/>
        <v>0.5072923272035583</v>
      </c>
      <c r="N109" s="78">
        <f>Margins!B109</f>
        <v>2000</v>
      </c>
      <c r="O109" s="25">
        <f t="shared" si="6"/>
        <v>0</v>
      </c>
      <c r="P109" s="25">
        <f t="shared" si="7"/>
        <v>0</v>
      </c>
      <c r="R109" s="25"/>
    </row>
    <row r="110" spans="1:16" ht="13.5">
      <c r="A110" s="193" t="s">
        <v>292</v>
      </c>
      <c r="B110" s="172">
        <v>1907</v>
      </c>
      <c r="C110" s="302">
        <v>-0.61</v>
      </c>
      <c r="D110" s="172">
        <v>3</v>
      </c>
      <c r="E110" s="302">
        <v>-0.7</v>
      </c>
      <c r="F110" s="172">
        <v>0</v>
      </c>
      <c r="G110" s="302">
        <v>-1</v>
      </c>
      <c r="H110" s="172">
        <v>1910</v>
      </c>
      <c r="I110" s="303">
        <v>-0.61</v>
      </c>
      <c r="J110" s="264">
        <v>723.4</v>
      </c>
      <c r="K110" s="69">
        <v>721.6</v>
      </c>
      <c r="L110" s="135">
        <f t="shared" si="4"/>
        <v>1.7999999999999545</v>
      </c>
      <c r="M110" s="306">
        <f t="shared" si="5"/>
        <v>0.24944567627493827</v>
      </c>
      <c r="N110" s="78">
        <f>Margins!B110</f>
        <v>550</v>
      </c>
      <c r="O110" s="25">
        <f t="shared" si="6"/>
        <v>1650</v>
      </c>
      <c r="P110" s="25">
        <f t="shared" si="7"/>
        <v>0</v>
      </c>
    </row>
    <row r="111" spans="1:16" ht="13.5">
      <c r="A111" s="193" t="s">
        <v>416</v>
      </c>
      <c r="B111" s="172">
        <v>1871</v>
      </c>
      <c r="C111" s="302">
        <v>-0.37</v>
      </c>
      <c r="D111" s="172">
        <v>0</v>
      </c>
      <c r="E111" s="302">
        <v>0</v>
      </c>
      <c r="F111" s="172">
        <v>0</v>
      </c>
      <c r="G111" s="302">
        <v>0</v>
      </c>
      <c r="H111" s="172">
        <v>1871</v>
      </c>
      <c r="I111" s="303">
        <v>-0.37</v>
      </c>
      <c r="J111" s="264">
        <v>530.8</v>
      </c>
      <c r="K111" s="69">
        <v>512.3</v>
      </c>
      <c r="L111" s="135">
        <f t="shared" si="4"/>
        <v>18.5</v>
      </c>
      <c r="M111" s="306">
        <f t="shared" si="5"/>
        <v>3.6111653328128055</v>
      </c>
      <c r="N111" s="78">
        <f>Margins!B111</f>
        <v>500</v>
      </c>
      <c r="O111" s="25">
        <f t="shared" si="6"/>
        <v>0</v>
      </c>
      <c r="P111" s="25">
        <f t="shared" si="7"/>
        <v>0</v>
      </c>
    </row>
    <row r="112" spans="1:16" ht="13.5">
      <c r="A112" s="193" t="s">
        <v>293</v>
      </c>
      <c r="B112" s="172">
        <v>7073</v>
      </c>
      <c r="C112" s="302">
        <v>0.36</v>
      </c>
      <c r="D112" s="172">
        <v>2</v>
      </c>
      <c r="E112" s="302">
        <v>0</v>
      </c>
      <c r="F112" s="172">
        <v>0</v>
      </c>
      <c r="G112" s="302">
        <v>0</v>
      </c>
      <c r="H112" s="172">
        <v>7075</v>
      </c>
      <c r="I112" s="303">
        <v>0.36</v>
      </c>
      <c r="J112" s="264">
        <v>692.35</v>
      </c>
      <c r="K112" s="69">
        <v>665.95</v>
      </c>
      <c r="L112" s="135">
        <f t="shared" si="4"/>
        <v>26.399999999999977</v>
      </c>
      <c r="M112" s="306">
        <f t="shared" si="5"/>
        <v>3.9642615811997866</v>
      </c>
      <c r="N112" s="78">
        <f>Margins!B112</f>
        <v>550</v>
      </c>
      <c r="O112" s="25">
        <f t="shared" si="6"/>
        <v>1100</v>
      </c>
      <c r="P112" s="25">
        <f t="shared" si="7"/>
        <v>0</v>
      </c>
    </row>
    <row r="113" spans="1:16" ht="13.5">
      <c r="A113" s="193" t="s">
        <v>178</v>
      </c>
      <c r="B113" s="172">
        <v>2585</v>
      </c>
      <c r="C113" s="302">
        <v>2.99</v>
      </c>
      <c r="D113" s="172">
        <v>16</v>
      </c>
      <c r="E113" s="302">
        <v>7</v>
      </c>
      <c r="F113" s="172">
        <v>0</v>
      </c>
      <c r="G113" s="302">
        <v>0</v>
      </c>
      <c r="H113" s="172">
        <v>2601</v>
      </c>
      <c r="I113" s="303">
        <v>3</v>
      </c>
      <c r="J113" s="264">
        <v>184.25</v>
      </c>
      <c r="K113" s="69">
        <v>179.2</v>
      </c>
      <c r="L113" s="135">
        <f t="shared" si="4"/>
        <v>5.050000000000011</v>
      </c>
      <c r="M113" s="306">
        <f t="shared" si="5"/>
        <v>2.818080357142864</v>
      </c>
      <c r="N113" s="78">
        <f>Margins!B113</f>
        <v>1250</v>
      </c>
      <c r="O113" s="25">
        <f t="shared" si="6"/>
        <v>20000</v>
      </c>
      <c r="P113" s="25">
        <f t="shared" si="7"/>
        <v>0</v>
      </c>
    </row>
    <row r="114" spans="1:16" ht="13.5">
      <c r="A114" s="193" t="s">
        <v>145</v>
      </c>
      <c r="B114" s="172">
        <v>875</v>
      </c>
      <c r="C114" s="302">
        <v>0.91</v>
      </c>
      <c r="D114" s="172">
        <v>19</v>
      </c>
      <c r="E114" s="302">
        <v>0.9</v>
      </c>
      <c r="F114" s="172">
        <v>0</v>
      </c>
      <c r="G114" s="302">
        <v>0</v>
      </c>
      <c r="H114" s="172">
        <v>894</v>
      </c>
      <c r="I114" s="303">
        <v>0.91</v>
      </c>
      <c r="J114" s="264">
        <v>215.6</v>
      </c>
      <c r="K114" s="69">
        <v>209.9</v>
      </c>
      <c r="L114" s="135">
        <f t="shared" si="4"/>
        <v>5.699999999999989</v>
      </c>
      <c r="M114" s="306">
        <f t="shared" si="5"/>
        <v>2.7155788470700277</v>
      </c>
      <c r="N114" s="78">
        <f>Margins!B114</f>
        <v>1700</v>
      </c>
      <c r="O114" s="25">
        <f t="shared" si="6"/>
        <v>32300</v>
      </c>
      <c r="P114" s="25">
        <f t="shared" si="7"/>
        <v>0</v>
      </c>
    </row>
    <row r="115" spans="1:18" ht="13.5">
      <c r="A115" s="193" t="s">
        <v>272</v>
      </c>
      <c r="B115" s="172">
        <v>6659</v>
      </c>
      <c r="C115" s="302">
        <v>-0.17</v>
      </c>
      <c r="D115" s="172">
        <v>17</v>
      </c>
      <c r="E115" s="302">
        <v>-0.5</v>
      </c>
      <c r="F115" s="172">
        <v>0</v>
      </c>
      <c r="G115" s="302">
        <v>-1</v>
      </c>
      <c r="H115" s="172">
        <v>6676</v>
      </c>
      <c r="I115" s="303">
        <v>-0.17</v>
      </c>
      <c r="J115" s="264">
        <v>254.55</v>
      </c>
      <c r="K115" s="69">
        <v>247.3</v>
      </c>
      <c r="L115" s="135">
        <f t="shared" si="4"/>
        <v>7.25</v>
      </c>
      <c r="M115" s="306">
        <f t="shared" si="5"/>
        <v>2.931661949049737</v>
      </c>
      <c r="N115" s="78">
        <f>Margins!B115</f>
        <v>850</v>
      </c>
      <c r="O115" s="25">
        <f t="shared" si="6"/>
        <v>14450</v>
      </c>
      <c r="P115" s="25">
        <f t="shared" si="7"/>
        <v>0</v>
      </c>
      <c r="R115" s="25"/>
    </row>
    <row r="116" spans="1:16" ht="13.5">
      <c r="A116" s="193" t="s">
        <v>210</v>
      </c>
      <c r="B116" s="172">
        <v>6861</v>
      </c>
      <c r="C116" s="302">
        <v>-0.3</v>
      </c>
      <c r="D116" s="172">
        <v>26</v>
      </c>
      <c r="E116" s="302">
        <v>-0.81</v>
      </c>
      <c r="F116" s="172">
        <v>3</v>
      </c>
      <c r="G116" s="302">
        <v>-0.75</v>
      </c>
      <c r="H116" s="172">
        <v>6890</v>
      </c>
      <c r="I116" s="303">
        <v>-0.31</v>
      </c>
      <c r="J116" s="264">
        <v>2415.35</v>
      </c>
      <c r="K116" s="69">
        <v>2399.65</v>
      </c>
      <c r="L116" s="135">
        <f t="shared" si="4"/>
        <v>15.699999999999818</v>
      </c>
      <c r="M116" s="306">
        <f t="shared" si="5"/>
        <v>0.6542620798866425</v>
      </c>
      <c r="N116" s="78">
        <f>Margins!B116</f>
        <v>200</v>
      </c>
      <c r="O116" s="25">
        <f t="shared" si="6"/>
        <v>5200</v>
      </c>
      <c r="P116" s="25">
        <f t="shared" si="7"/>
        <v>600</v>
      </c>
    </row>
    <row r="117" spans="1:16" ht="13.5">
      <c r="A117" s="193" t="s">
        <v>294</v>
      </c>
      <c r="B117" s="172">
        <v>1457</v>
      </c>
      <c r="C117" s="302">
        <v>-0.62</v>
      </c>
      <c r="D117" s="172">
        <v>0</v>
      </c>
      <c r="E117" s="302">
        <v>-1</v>
      </c>
      <c r="F117" s="172">
        <v>0</v>
      </c>
      <c r="G117" s="302">
        <v>0</v>
      </c>
      <c r="H117" s="172">
        <v>1457</v>
      </c>
      <c r="I117" s="303">
        <v>-0.62</v>
      </c>
      <c r="J117" s="264">
        <v>714.35</v>
      </c>
      <c r="K117" s="264">
        <v>710</v>
      </c>
      <c r="L117" s="135">
        <f t="shared" si="4"/>
        <v>4.350000000000023</v>
      </c>
      <c r="M117" s="306">
        <f t="shared" si="5"/>
        <v>0.6126760563380313</v>
      </c>
      <c r="N117" s="78">
        <f>Margins!B117</f>
        <v>350</v>
      </c>
      <c r="O117" s="25">
        <f t="shared" si="6"/>
        <v>0</v>
      </c>
      <c r="P117" s="25">
        <f t="shared" si="7"/>
        <v>0</v>
      </c>
    </row>
    <row r="118" spans="1:16" ht="13.5">
      <c r="A118" s="193" t="s">
        <v>7</v>
      </c>
      <c r="B118" s="172">
        <v>3772</v>
      </c>
      <c r="C118" s="302">
        <v>-0.39</v>
      </c>
      <c r="D118" s="172">
        <v>59</v>
      </c>
      <c r="E118" s="302">
        <v>-0.31</v>
      </c>
      <c r="F118" s="172">
        <v>0</v>
      </c>
      <c r="G118" s="302">
        <v>0</v>
      </c>
      <c r="H118" s="172">
        <v>3831</v>
      </c>
      <c r="I118" s="303">
        <v>-0.39</v>
      </c>
      <c r="J118" s="264">
        <v>824.95</v>
      </c>
      <c r="K118" s="69">
        <v>825.55</v>
      </c>
      <c r="L118" s="135">
        <f t="shared" si="4"/>
        <v>-0.599999999999909</v>
      </c>
      <c r="M118" s="306">
        <f t="shared" si="5"/>
        <v>-0.07267882018047472</v>
      </c>
      <c r="N118" s="78">
        <f>Margins!B118</f>
        <v>312</v>
      </c>
      <c r="O118" s="25">
        <f t="shared" si="6"/>
        <v>18408</v>
      </c>
      <c r="P118" s="25">
        <f t="shared" si="7"/>
        <v>0</v>
      </c>
    </row>
    <row r="119" spans="1:16" ht="13.5">
      <c r="A119" s="193" t="s">
        <v>170</v>
      </c>
      <c r="B119" s="172">
        <v>1044</v>
      </c>
      <c r="C119" s="302">
        <v>1.42</v>
      </c>
      <c r="D119" s="172">
        <v>0</v>
      </c>
      <c r="E119" s="302">
        <v>0</v>
      </c>
      <c r="F119" s="172">
        <v>0</v>
      </c>
      <c r="G119" s="302">
        <v>0</v>
      </c>
      <c r="H119" s="172">
        <v>1044</v>
      </c>
      <c r="I119" s="303">
        <v>1.42</v>
      </c>
      <c r="J119" s="264">
        <v>666.95</v>
      </c>
      <c r="K119" s="69">
        <v>659.15</v>
      </c>
      <c r="L119" s="135">
        <f t="shared" si="4"/>
        <v>7.800000000000068</v>
      </c>
      <c r="M119" s="306">
        <f t="shared" si="5"/>
        <v>1.1833421831146278</v>
      </c>
      <c r="N119" s="78">
        <f>Margins!B119</f>
        <v>600</v>
      </c>
      <c r="O119" s="25">
        <f t="shared" si="6"/>
        <v>0</v>
      </c>
      <c r="P119" s="25">
        <f t="shared" si="7"/>
        <v>0</v>
      </c>
    </row>
    <row r="120" spans="1:16" ht="13.5">
      <c r="A120" s="193" t="s">
        <v>223</v>
      </c>
      <c r="B120" s="172">
        <v>3927</v>
      </c>
      <c r="C120" s="302">
        <v>0.03</v>
      </c>
      <c r="D120" s="172">
        <v>17</v>
      </c>
      <c r="E120" s="302">
        <v>-0.55</v>
      </c>
      <c r="F120" s="172">
        <v>3</v>
      </c>
      <c r="G120" s="302">
        <v>0</v>
      </c>
      <c r="H120" s="172">
        <v>3947</v>
      </c>
      <c r="I120" s="303">
        <v>0.02</v>
      </c>
      <c r="J120" s="264">
        <v>827.65</v>
      </c>
      <c r="K120" s="69">
        <v>831.3</v>
      </c>
      <c r="L120" s="135">
        <f t="shared" si="4"/>
        <v>-3.6499999999999773</v>
      </c>
      <c r="M120" s="306">
        <f t="shared" si="5"/>
        <v>-0.43907133405509174</v>
      </c>
      <c r="N120" s="78">
        <f>Margins!B120</f>
        <v>400</v>
      </c>
      <c r="O120" s="25">
        <f t="shared" si="6"/>
        <v>6800</v>
      </c>
      <c r="P120" s="25">
        <f t="shared" si="7"/>
        <v>1200</v>
      </c>
    </row>
    <row r="121" spans="1:16" ht="13.5">
      <c r="A121" s="193" t="s">
        <v>207</v>
      </c>
      <c r="B121" s="172">
        <v>381</v>
      </c>
      <c r="C121" s="302">
        <v>0.2</v>
      </c>
      <c r="D121" s="172">
        <v>22</v>
      </c>
      <c r="E121" s="302">
        <v>1</v>
      </c>
      <c r="F121" s="172">
        <v>0</v>
      </c>
      <c r="G121" s="302">
        <v>0</v>
      </c>
      <c r="H121" s="172">
        <v>403</v>
      </c>
      <c r="I121" s="303">
        <v>0.23</v>
      </c>
      <c r="J121" s="264">
        <v>260.05</v>
      </c>
      <c r="K121" s="69">
        <v>255.15</v>
      </c>
      <c r="L121" s="135">
        <f t="shared" si="4"/>
        <v>4.900000000000006</v>
      </c>
      <c r="M121" s="306">
        <f t="shared" si="5"/>
        <v>1.9204389574759968</v>
      </c>
      <c r="N121" s="78">
        <f>Margins!B121</f>
        <v>1250</v>
      </c>
      <c r="O121" s="25">
        <f t="shared" si="6"/>
        <v>27500</v>
      </c>
      <c r="P121" s="25">
        <f t="shared" si="7"/>
        <v>0</v>
      </c>
    </row>
    <row r="122" spans="1:16" ht="13.5">
      <c r="A122" s="193" t="s">
        <v>295</v>
      </c>
      <c r="B122" s="172">
        <v>578</v>
      </c>
      <c r="C122" s="302">
        <v>-0.35</v>
      </c>
      <c r="D122" s="172">
        <v>0</v>
      </c>
      <c r="E122" s="302">
        <v>0</v>
      </c>
      <c r="F122" s="172">
        <v>0</v>
      </c>
      <c r="G122" s="302">
        <v>0</v>
      </c>
      <c r="H122" s="172">
        <v>578</v>
      </c>
      <c r="I122" s="303">
        <v>-0.35</v>
      </c>
      <c r="J122" s="264">
        <v>1219.45</v>
      </c>
      <c r="K122" s="69">
        <v>1226.05</v>
      </c>
      <c r="L122" s="135">
        <f t="shared" si="4"/>
        <v>-6.599999999999909</v>
      </c>
      <c r="M122" s="306">
        <f t="shared" si="5"/>
        <v>-0.5383140981199714</v>
      </c>
      <c r="N122" s="78">
        <f>Margins!B122</f>
        <v>250</v>
      </c>
      <c r="O122" s="25">
        <f t="shared" si="6"/>
        <v>0</v>
      </c>
      <c r="P122" s="25">
        <f t="shared" si="7"/>
        <v>0</v>
      </c>
    </row>
    <row r="123" spans="1:16" ht="13.5">
      <c r="A123" s="193" t="s">
        <v>417</v>
      </c>
      <c r="B123" s="172">
        <v>4044</v>
      </c>
      <c r="C123" s="302">
        <v>-0.51</v>
      </c>
      <c r="D123" s="172">
        <v>2</v>
      </c>
      <c r="E123" s="302">
        <v>0</v>
      </c>
      <c r="F123" s="172">
        <v>0</v>
      </c>
      <c r="G123" s="302">
        <v>0</v>
      </c>
      <c r="H123" s="172">
        <v>4046</v>
      </c>
      <c r="I123" s="303">
        <v>-0.51</v>
      </c>
      <c r="J123" s="264">
        <v>492.8</v>
      </c>
      <c r="K123" s="69">
        <v>501.9</v>
      </c>
      <c r="L123" s="135">
        <f t="shared" si="4"/>
        <v>-9.099999999999966</v>
      </c>
      <c r="M123" s="306">
        <f t="shared" si="5"/>
        <v>-1.8131101813110113</v>
      </c>
      <c r="N123" s="78">
        <f>Margins!B123</f>
        <v>550</v>
      </c>
      <c r="O123" s="25">
        <f t="shared" si="6"/>
        <v>1100</v>
      </c>
      <c r="P123" s="25">
        <f t="shared" si="7"/>
        <v>0</v>
      </c>
    </row>
    <row r="124" spans="1:16" ht="13.5">
      <c r="A124" s="193" t="s">
        <v>277</v>
      </c>
      <c r="B124" s="172">
        <v>3261</v>
      </c>
      <c r="C124" s="302">
        <v>0.78</v>
      </c>
      <c r="D124" s="172">
        <v>22</v>
      </c>
      <c r="E124" s="302">
        <v>1.2</v>
      </c>
      <c r="F124" s="172">
        <v>0</v>
      </c>
      <c r="G124" s="302">
        <v>0</v>
      </c>
      <c r="H124" s="172">
        <v>3283</v>
      </c>
      <c r="I124" s="303">
        <v>0.78</v>
      </c>
      <c r="J124" s="264">
        <v>282.65</v>
      </c>
      <c r="K124" s="69">
        <v>299.85</v>
      </c>
      <c r="L124" s="135">
        <f t="shared" si="4"/>
        <v>-17.200000000000045</v>
      </c>
      <c r="M124" s="306">
        <f t="shared" si="5"/>
        <v>-5.736201434050373</v>
      </c>
      <c r="N124" s="78">
        <f>Margins!B124</f>
        <v>800</v>
      </c>
      <c r="O124" s="25">
        <f t="shared" si="6"/>
        <v>17600</v>
      </c>
      <c r="P124" s="25">
        <f t="shared" si="7"/>
        <v>0</v>
      </c>
    </row>
    <row r="125" spans="1:16" ht="13.5">
      <c r="A125" s="193" t="s">
        <v>146</v>
      </c>
      <c r="B125" s="172">
        <v>536</v>
      </c>
      <c r="C125" s="302">
        <v>0.37</v>
      </c>
      <c r="D125" s="172">
        <v>5</v>
      </c>
      <c r="E125" s="302">
        <v>-0.64</v>
      </c>
      <c r="F125" s="172">
        <v>2</v>
      </c>
      <c r="G125" s="302">
        <v>0</v>
      </c>
      <c r="H125" s="172">
        <v>543</v>
      </c>
      <c r="I125" s="303">
        <v>0.34</v>
      </c>
      <c r="J125" s="264">
        <v>42.35</v>
      </c>
      <c r="K125" s="69">
        <v>41.85</v>
      </c>
      <c r="L125" s="135">
        <f t="shared" si="4"/>
        <v>0.5</v>
      </c>
      <c r="M125" s="306">
        <f t="shared" si="5"/>
        <v>1.194743130227001</v>
      </c>
      <c r="N125" s="78">
        <f>Margins!B125</f>
        <v>8900</v>
      </c>
      <c r="O125" s="25">
        <f t="shared" si="6"/>
        <v>44500</v>
      </c>
      <c r="P125" s="25">
        <f t="shared" si="7"/>
        <v>17800</v>
      </c>
    </row>
    <row r="126" spans="1:16" ht="13.5">
      <c r="A126" s="193" t="s">
        <v>8</v>
      </c>
      <c r="B126" s="172">
        <v>9370</v>
      </c>
      <c r="C126" s="302">
        <v>2.66</v>
      </c>
      <c r="D126" s="172">
        <v>1068</v>
      </c>
      <c r="E126" s="302">
        <v>1.95</v>
      </c>
      <c r="F126" s="172">
        <v>88</v>
      </c>
      <c r="G126" s="302">
        <v>0.4</v>
      </c>
      <c r="H126" s="172">
        <v>10526</v>
      </c>
      <c r="I126" s="303">
        <v>2.52</v>
      </c>
      <c r="J126" s="264">
        <v>168</v>
      </c>
      <c r="K126" s="69">
        <v>162.8</v>
      </c>
      <c r="L126" s="135">
        <f t="shared" si="4"/>
        <v>5.199999999999989</v>
      </c>
      <c r="M126" s="306">
        <f t="shared" si="5"/>
        <v>3.194103194103187</v>
      </c>
      <c r="N126" s="78">
        <f>Margins!B126</f>
        <v>1600</v>
      </c>
      <c r="O126" s="25">
        <f t="shared" si="6"/>
        <v>1708800</v>
      </c>
      <c r="P126" s="25">
        <f t="shared" si="7"/>
        <v>140800</v>
      </c>
    </row>
    <row r="127" spans="1:16" ht="13.5">
      <c r="A127" s="193" t="s">
        <v>296</v>
      </c>
      <c r="B127" s="172">
        <v>1075</v>
      </c>
      <c r="C127" s="302">
        <v>-0.23</v>
      </c>
      <c r="D127" s="172">
        <v>6</v>
      </c>
      <c r="E127" s="302">
        <v>-0.45</v>
      </c>
      <c r="F127" s="172">
        <v>1</v>
      </c>
      <c r="G127" s="302">
        <v>0</v>
      </c>
      <c r="H127" s="172">
        <v>1082</v>
      </c>
      <c r="I127" s="303">
        <v>-0.23</v>
      </c>
      <c r="J127" s="264">
        <v>198.25</v>
      </c>
      <c r="K127" s="69">
        <v>201.75</v>
      </c>
      <c r="L127" s="135">
        <f t="shared" si="4"/>
        <v>-3.5</v>
      </c>
      <c r="M127" s="306">
        <f t="shared" si="5"/>
        <v>-1.734820322180917</v>
      </c>
      <c r="N127" s="78">
        <f>Margins!B127</f>
        <v>1000</v>
      </c>
      <c r="O127" s="25">
        <f t="shared" si="6"/>
        <v>6000</v>
      </c>
      <c r="P127" s="25">
        <f t="shared" si="7"/>
        <v>1000</v>
      </c>
    </row>
    <row r="128" spans="1:16" ht="13.5">
      <c r="A128" s="193" t="s">
        <v>179</v>
      </c>
      <c r="B128" s="172">
        <v>886</v>
      </c>
      <c r="C128" s="302">
        <v>-0.34</v>
      </c>
      <c r="D128" s="172">
        <v>35</v>
      </c>
      <c r="E128" s="302">
        <v>-0.74</v>
      </c>
      <c r="F128" s="172">
        <v>11</v>
      </c>
      <c r="G128" s="302">
        <v>-0.48</v>
      </c>
      <c r="H128" s="172">
        <v>932</v>
      </c>
      <c r="I128" s="303">
        <v>-0.38</v>
      </c>
      <c r="J128" s="264">
        <v>24.75</v>
      </c>
      <c r="K128" s="69">
        <v>23.45</v>
      </c>
      <c r="L128" s="135">
        <f t="shared" si="4"/>
        <v>1.3000000000000007</v>
      </c>
      <c r="M128" s="306">
        <f t="shared" si="5"/>
        <v>5.5437100213219646</v>
      </c>
      <c r="N128" s="78">
        <f>Margins!B128</f>
        <v>14000</v>
      </c>
      <c r="O128" s="25">
        <f t="shared" si="6"/>
        <v>490000</v>
      </c>
      <c r="P128" s="25">
        <f t="shared" si="7"/>
        <v>154000</v>
      </c>
    </row>
    <row r="129" spans="1:16" ht="13.5">
      <c r="A129" s="193" t="s">
        <v>202</v>
      </c>
      <c r="B129" s="172">
        <v>2176</v>
      </c>
      <c r="C129" s="302">
        <v>0.72</v>
      </c>
      <c r="D129" s="172">
        <v>46</v>
      </c>
      <c r="E129" s="302">
        <v>0.12</v>
      </c>
      <c r="F129" s="172">
        <v>4</v>
      </c>
      <c r="G129" s="302">
        <v>1</v>
      </c>
      <c r="H129" s="172">
        <v>2226</v>
      </c>
      <c r="I129" s="303">
        <v>0.71</v>
      </c>
      <c r="J129" s="264">
        <v>299.35</v>
      </c>
      <c r="K129" s="69">
        <v>288.4</v>
      </c>
      <c r="L129" s="135">
        <f t="shared" si="4"/>
        <v>10.950000000000045</v>
      </c>
      <c r="M129" s="306">
        <f t="shared" si="5"/>
        <v>3.796809986130391</v>
      </c>
      <c r="N129" s="78">
        <f>Margins!B129</f>
        <v>1150</v>
      </c>
      <c r="O129" s="25">
        <f t="shared" si="6"/>
        <v>52900</v>
      </c>
      <c r="P129" s="25">
        <f t="shared" si="7"/>
        <v>4600</v>
      </c>
    </row>
    <row r="130" spans="1:16" ht="13.5">
      <c r="A130" s="193" t="s">
        <v>171</v>
      </c>
      <c r="B130" s="172">
        <v>2116</v>
      </c>
      <c r="C130" s="302">
        <v>-0.39</v>
      </c>
      <c r="D130" s="172">
        <v>1</v>
      </c>
      <c r="E130" s="302">
        <v>0</v>
      </c>
      <c r="F130" s="172">
        <v>0</v>
      </c>
      <c r="G130" s="302">
        <v>0</v>
      </c>
      <c r="H130" s="172">
        <v>2117</v>
      </c>
      <c r="I130" s="303">
        <v>-0.39</v>
      </c>
      <c r="J130" s="264">
        <v>440.35</v>
      </c>
      <c r="K130" s="69">
        <v>443.35</v>
      </c>
      <c r="L130" s="135">
        <f t="shared" si="4"/>
        <v>-3</v>
      </c>
      <c r="M130" s="306">
        <f t="shared" si="5"/>
        <v>-0.6766662907409495</v>
      </c>
      <c r="N130" s="78">
        <f>Margins!B130</f>
        <v>1100</v>
      </c>
      <c r="O130" s="25">
        <f t="shared" si="6"/>
        <v>1100</v>
      </c>
      <c r="P130" s="25">
        <f t="shared" si="7"/>
        <v>0</v>
      </c>
    </row>
    <row r="131" spans="1:16" ht="13.5">
      <c r="A131" s="193" t="s">
        <v>147</v>
      </c>
      <c r="B131" s="172">
        <v>320</v>
      </c>
      <c r="C131" s="302">
        <v>0.14</v>
      </c>
      <c r="D131" s="172">
        <v>3</v>
      </c>
      <c r="E131" s="302">
        <v>0.5</v>
      </c>
      <c r="F131" s="172">
        <v>0</v>
      </c>
      <c r="G131" s="302">
        <v>0</v>
      </c>
      <c r="H131" s="172">
        <v>323</v>
      </c>
      <c r="I131" s="303">
        <v>0.15</v>
      </c>
      <c r="J131" s="264">
        <v>67.45</v>
      </c>
      <c r="K131" s="69">
        <v>66.1</v>
      </c>
      <c r="L131" s="135">
        <f t="shared" si="4"/>
        <v>1.3500000000000085</v>
      </c>
      <c r="M131" s="306">
        <f t="shared" si="5"/>
        <v>2.042360060514385</v>
      </c>
      <c r="N131" s="78">
        <f>Margins!B131</f>
        <v>5900</v>
      </c>
      <c r="O131" s="25">
        <f t="shared" si="6"/>
        <v>17700</v>
      </c>
      <c r="P131" s="25">
        <f t="shared" si="7"/>
        <v>0</v>
      </c>
    </row>
    <row r="132" spans="1:16" ht="13.5">
      <c r="A132" s="193" t="s">
        <v>148</v>
      </c>
      <c r="B132" s="172">
        <v>285</v>
      </c>
      <c r="C132" s="302">
        <v>0.26</v>
      </c>
      <c r="D132" s="172">
        <v>0</v>
      </c>
      <c r="E132" s="302">
        <v>0</v>
      </c>
      <c r="F132" s="172">
        <v>0</v>
      </c>
      <c r="G132" s="302">
        <v>0</v>
      </c>
      <c r="H132" s="172">
        <v>285</v>
      </c>
      <c r="I132" s="303">
        <v>0.26</v>
      </c>
      <c r="J132" s="264">
        <v>284.5</v>
      </c>
      <c r="K132" s="69">
        <v>285</v>
      </c>
      <c r="L132" s="135">
        <f t="shared" si="4"/>
        <v>-0.5</v>
      </c>
      <c r="M132" s="306">
        <f t="shared" si="5"/>
        <v>-0.17543859649122806</v>
      </c>
      <c r="N132" s="78">
        <f>Margins!B132</f>
        <v>1045</v>
      </c>
      <c r="O132" s="25">
        <f t="shared" si="6"/>
        <v>0</v>
      </c>
      <c r="P132" s="25">
        <f t="shared" si="7"/>
        <v>0</v>
      </c>
    </row>
    <row r="133" spans="1:18" ht="13.5">
      <c r="A133" s="193" t="s">
        <v>122</v>
      </c>
      <c r="B133" s="172">
        <v>2743</v>
      </c>
      <c r="C133" s="302">
        <v>-0.34</v>
      </c>
      <c r="D133" s="172">
        <v>331</v>
      </c>
      <c r="E133" s="302">
        <v>-0.45</v>
      </c>
      <c r="F133" s="172">
        <v>47</v>
      </c>
      <c r="G133" s="302">
        <v>-0.11</v>
      </c>
      <c r="H133" s="172">
        <v>3121</v>
      </c>
      <c r="I133" s="303">
        <v>-0.35</v>
      </c>
      <c r="J133" s="264">
        <v>154.95</v>
      </c>
      <c r="K133" s="69">
        <v>157.1</v>
      </c>
      <c r="L133" s="135">
        <f t="shared" si="4"/>
        <v>-2.1500000000000057</v>
      </c>
      <c r="M133" s="306">
        <f t="shared" si="5"/>
        <v>-1.3685550604710413</v>
      </c>
      <c r="N133" s="78">
        <f>Margins!B133</f>
        <v>1625</v>
      </c>
      <c r="O133" s="25">
        <f t="shared" si="6"/>
        <v>537875</v>
      </c>
      <c r="P133" s="25">
        <f t="shared" si="7"/>
        <v>76375</v>
      </c>
      <c r="R133" s="25"/>
    </row>
    <row r="134" spans="1:18" ht="13.5">
      <c r="A134" s="201" t="s">
        <v>36</v>
      </c>
      <c r="B134" s="172">
        <v>15279</v>
      </c>
      <c r="C134" s="302">
        <v>1.37</v>
      </c>
      <c r="D134" s="172">
        <v>582</v>
      </c>
      <c r="E134" s="302">
        <v>2.8</v>
      </c>
      <c r="F134" s="172">
        <v>28</v>
      </c>
      <c r="G134" s="302">
        <v>2.11</v>
      </c>
      <c r="H134" s="172">
        <v>15889</v>
      </c>
      <c r="I134" s="303">
        <v>1.4</v>
      </c>
      <c r="J134" s="264">
        <v>914.85</v>
      </c>
      <c r="K134" s="69">
        <v>901.05</v>
      </c>
      <c r="L134" s="135">
        <f t="shared" si="4"/>
        <v>13.800000000000068</v>
      </c>
      <c r="M134" s="306">
        <f t="shared" si="5"/>
        <v>1.53154652904945</v>
      </c>
      <c r="N134" s="78">
        <f>Margins!B134</f>
        <v>225</v>
      </c>
      <c r="O134" s="25">
        <f t="shared" si="6"/>
        <v>130950</v>
      </c>
      <c r="P134" s="25">
        <f t="shared" si="7"/>
        <v>6300</v>
      </c>
      <c r="R134" s="25"/>
    </row>
    <row r="135" spans="1:18" ht="13.5">
      <c r="A135" s="193" t="s">
        <v>172</v>
      </c>
      <c r="B135" s="172">
        <v>681</v>
      </c>
      <c r="C135" s="302">
        <v>0.27</v>
      </c>
      <c r="D135" s="172">
        <v>4</v>
      </c>
      <c r="E135" s="302">
        <v>0.33</v>
      </c>
      <c r="F135" s="172">
        <v>0</v>
      </c>
      <c r="G135" s="302">
        <v>0</v>
      </c>
      <c r="H135" s="172">
        <v>685</v>
      </c>
      <c r="I135" s="303">
        <v>0.27</v>
      </c>
      <c r="J135" s="264">
        <v>241.15</v>
      </c>
      <c r="K135" s="69">
        <v>241.3</v>
      </c>
      <c r="L135" s="135">
        <f t="shared" si="4"/>
        <v>-0.15000000000000568</v>
      </c>
      <c r="M135" s="306">
        <f t="shared" si="5"/>
        <v>-0.062163282221303635</v>
      </c>
      <c r="N135" s="78">
        <f>Margins!B135</f>
        <v>1050</v>
      </c>
      <c r="O135" s="25">
        <f t="shared" si="6"/>
        <v>4200</v>
      </c>
      <c r="P135" s="25">
        <f t="shared" si="7"/>
        <v>0</v>
      </c>
      <c r="R135" s="25"/>
    </row>
    <row r="136" spans="1:16" ht="13.5">
      <c r="A136" s="193" t="s">
        <v>80</v>
      </c>
      <c r="B136" s="172">
        <v>1482</v>
      </c>
      <c r="C136" s="302">
        <v>0.34</v>
      </c>
      <c r="D136" s="172">
        <v>2</v>
      </c>
      <c r="E136" s="302">
        <v>0</v>
      </c>
      <c r="F136" s="172">
        <v>0</v>
      </c>
      <c r="G136" s="302">
        <v>0</v>
      </c>
      <c r="H136" s="172">
        <v>1484</v>
      </c>
      <c r="I136" s="303">
        <v>0.34</v>
      </c>
      <c r="J136" s="264">
        <v>260.05</v>
      </c>
      <c r="K136" s="69">
        <v>250.9</v>
      </c>
      <c r="L136" s="135">
        <f t="shared" si="4"/>
        <v>9.150000000000006</v>
      </c>
      <c r="M136" s="306">
        <f t="shared" si="5"/>
        <v>3.6468712634515765</v>
      </c>
      <c r="N136" s="78">
        <f>Margins!B136</f>
        <v>1200</v>
      </c>
      <c r="O136" s="25">
        <f t="shared" si="6"/>
        <v>2400</v>
      </c>
      <c r="P136" s="25">
        <f t="shared" si="7"/>
        <v>0</v>
      </c>
    </row>
    <row r="137" spans="1:16" ht="13.5">
      <c r="A137" s="193" t="s">
        <v>418</v>
      </c>
      <c r="B137" s="172">
        <v>961</v>
      </c>
      <c r="C137" s="302">
        <v>-0.62</v>
      </c>
      <c r="D137" s="172">
        <v>0</v>
      </c>
      <c r="E137" s="302">
        <v>0</v>
      </c>
      <c r="F137" s="172">
        <v>0</v>
      </c>
      <c r="G137" s="302">
        <v>0</v>
      </c>
      <c r="H137" s="172">
        <v>961</v>
      </c>
      <c r="I137" s="303">
        <v>-0.62</v>
      </c>
      <c r="J137" s="264">
        <v>488.4</v>
      </c>
      <c r="K137" s="69">
        <v>491.1</v>
      </c>
      <c r="L137" s="135">
        <f aca="true" t="shared" si="8" ref="L137:L196">J137-K137</f>
        <v>-2.7000000000000455</v>
      </c>
      <c r="M137" s="306">
        <f aca="true" t="shared" si="9" ref="M137:M196">L137/K137*100</f>
        <v>-0.5497861942577978</v>
      </c>
      <c r="N137" s="78">
        <f>Margins!B137</f>
        <v>500</v>
      </c>
      <c r="O137" s="25">
        <f aca="true" t="shared" si="10" ref="O137:O196">D137*N137</f>
        <v>0</v>
      </c>
      <c r="P137" s="25">
        <f aca="true" t="shared" si="11" ref="P137:P196">F137*N137</f>
        <v>0</v>
      </c>
    </row>
    <row r="138" spans="1:16" ht="13.5">
      <c r="A138" s="193" t="s">
        <v>274</v>
      </c>
      <c r="B138" s="172">
        <v>2445</v>
      </c>
      <c r="C138" s="302">
        <v>-0.51</v>
      </c>
      <c r="D138" s="172">
        <v>1</v>
      </c>
      <c r="E138" s="302">
        <v>-0.94</v>
      </c>
      <c r="F138" s="172">
        <v>0</v>
      </c>
      <c r="G138" s="302">
        <v>-1</v>
      </c>
      <c r="H138" s="172">
        <v>2446</v>
      </c>
      <c r="I138" s="303">
        <v>-0.51</v>
      </c>
      <c r="J138" s="264">
        <v>378.1</v>
      </c>
      <c r="K138" s="69">
        <v>378.25</v>
      </c>
      <c r="L138" s="135">
        <f t="shared" si="8"/>
        <v>-0.14999999999997726</v>
      </c>
      <c r="M138" s="306">
        <f t="shared" si="9"/>
        <v>-0.03965631196298143</v>
      </c>
      <c r="N138" s="78">
        <f>Margins!B138</f>
        <v>700</v>
      </c>
      <c r="O138" s="25">
        <f t="shared" si="10"/>
        <v>700</v>
      </c>
      <c r="P138" s="25">
        <f t="shared" si="11"/>
        <v>0</v>
      </c>
    </row>
    <row r="139" spans="1:16" ht="13.5">
      <c r="A139" s="193" t="s">
        <v>419</v>
      </c>
      <c r="B139" s="172">
        <v>203</v>
      </c>
      <c r="C139" s="302">
        <v>-0.82</v>
      </c>
      <c r="D139" s="172">
        <v>0</v>
      </c>
      <c r="E139" s="302">
        <v>0</v>
      </c>
      <c r="F139" s="172">
        <v>0</v>
      </c>
      <c r="G139" s="302">
        <v>0</v>
      </c>
      <c r="H139" s="172">
        <v>203</v>
      </c>
      <c r="I139" s="303">
        <v>-0.82</v>
      </c>
      <c r="J139" s="264">
        <v>463.15</v>
      </c>
      <c r="K139" s="69">
        <v>457.4</v>
      </c>
      <c r="L139" s="135">
        <f t="shared" si="8"/>
        <v>5.75</v>
      </c>
      <c r="M139" s="306">
        <f t="shared" si="9"/>
        <v>1.2571053782247485</v>
      </c>
      <c r="N139" s="78">
        <f>Margins!B139</f>
        <v>500</v>
      </c>
      <c r="O139" s="25">
        <f t="shared" si="10"/>
        <v>0</v>
      </c>
      <c r="P139" s="25">
        <f t="shared" si="11"/>
        <v>0</v>
      </c>
    </row>
    <row r="140" spans="1:16" ht="13.5">
      <c r="A140" s="193" t="s">
        <v>224</v>
      </c>
      <c r="B140" s="172">
        <v>6463</v>
      </c>
      <c r="C140" s="302">
        <v>0.22</v>
      </c>
      <c r="D140" s="172">
        <v>0</v>
      </c>
      <c r="E140" s="302">
        <v>-1</v>
      </c>
      <c r="F140" s="172">
        <v>0</v>
      </c>
      <c r="G140" s="302">
        <v>0</v>
      </c>
      <c r="H140" s="172">
        <v>6463</v>
      </c>
      <c r="I140" s="303">
        <v>0.22</v>
      </c>
      <c r="J140" s="264">
        <v>529.45</v>
      </c>
      <c r="K140" s="69">
        <v>512.6</v>
      </c>
      <c r="L140" s="135">
        <f t="shared" si="8"/>
        <v>16.850000000000023</v>
      </c>
      <c r="M140" s="306">
        <f t="shared" si="9"/>
        <v>3.2871634802965315</v>
      </c>
      <c r="N140" s="78">
        <f>Margins!B140</f>
        <v>650</v>
      </c>
      <c r="O140" s="25">
        <f t="shared" si="10"/>
        <v>0</v>
      </c>
      <c r="P140" s="25">
        <f t="shared" si="11"/>
        <v>0</v>
      </c>
    </row>
    <row r="141" spans="1:16" ht="13.5">
      <c r="A141" s="193" t="s">
        <v>420</v>
      </c>
      <c r="B141" s="172">
        <v>303</v>
      </c>
      <c r="C141" s="302">
        <v>-0.71</v>
      </c>
      <c r="D141" s="172">
        <v>0</v>
      </c>
      <c r="E141" s="302">
        <v>0</v>
      </c>
      <c r="F141" s="172">
        <v>0</v>
      </c>
      <c r="G141" s="302">
        <v>0</v>
      </c>
      <c r="H141" s="172">
        <v>303</v>
      </c>
      <c r="I141" s="303">
        <v>-0.71</v>
      </c>
      <c r="J141" s="264">
        <v>486.15</v>
      </c>
      <c r="K141" s="69">
        <v>488.9</v>
      </c>
      <c r="L141" s="135">
        <f t="shared" si="8"/>
        <v>-2.75</v>
      </c>
      <c r="M141" s="306">
        <f t="shared" si="9"/>
        <v>-0.5624872161996318</v>
      </c>
      <c r="N141" s="78">
        <f>Margins!B141</f>
        <v>550</v>
      </c>
      <c r="O141" s="25">
        <f t="shared" si="10"/>
        <v>0</v>
      </c>
      <c r="P141" s="25">
        <f t="shared" si="11"/>
        <v>0</v>
      </c>
    </row>
    <row r="142" spans="1:16" ht="13.5">
      <c r="A142" s="193" t="s">
        <v>421</v>
      </c>
      <c r="B142" s="172">
        <v>5024</v>
      </c>
      <c r="C142" s="302">
        <v>-0.38</v>
      </c>
      <c r="D142" s="172">
        <v>578</v>
      </c>
      <c r="E142" s="302">
        <v>-0.5</v>
      </c>
      <c r="F142" s="172">
        <v>67</v>
      </c>
      <c r="G142" s="302">
        <v>-0.34</v>
      </c>
      <c r="H142" s="172">
        <v>5669</v>
      </c>
      <c r="I142" s="303">
        <v>-0.4</v>
      </c>
      <c r="J142" s="264">
        <v>61.7</v>
      </c>
      <c r="K142" s="69">
        <v>61.35</v>
      </c>
      <c r="L142" s="135">
        <f t="shared" si="8"/>
        <v>0.3500000000000014</v>
      </c>
      <c r="M142" s="306">
        <f t="shared" si="9"/>
        <v>0.5704971475142647</v>
      </c>
      <c r="N142" s="78">
        <f>Margins!B142</f>
        <v>4400</v>
      </c>
      <c r="O142" s="25">
        <f t="shared" si="10"/>
        <v>2543200</v>
      </c>
      <c r="P142" s="25">
        <f t="shared" si="11"/>
        <v>294800</v>
      </c>
    </row>
    <row r="143" spans="1:16" ht="13.5">
      <c r="A143" s="193" t="s">
        <v>393</v>
      </c>
      <c r="B143" s="172">
        <v>27506</v>
      </c>
      <c r="C143" s="302">
        <v>3.14</v>
      </c>
      <c r="D143" s="172">
        <v>1346</v>
      </c>
      <c r="E143" s="302">
        <v>1.46</v>
      </c>
      <c r="F143" s="172">
        <v>289</v>
      </c>
      <c r="G143" s="302">
        <v>2.91</v>
      </c>
      <c r="H143" s="172">
        <v>29141</v>
      </c>
      <c r="I143" s="303">
        <v>3.01</v>
      </c>
      <c r="J143" s="264">
        <v>195.65</v>
      </c>
      <c r="K143" s="69">
        <v>175.15</v>
      </c>
      <c r="L143" s="135">
        <f t="shared" si="8"/>
        <v>20.5</v>
      </c>
      <c r="M143" s="306">
        <f t="shared" si="9"/>
        <v>11.704253497002568</v>
      </c>
      <c r="N143" s="78">
        <f>Margins!B143</f>
        <v>2400</v>
      </c>
      <c r="O143" s="25">
        <f t="shared" si="10"/>
        <v>3230400</v>
      </c>
      <c r="P143" s="25">
        <f t="shared" si="11"/>
        <v>693600</v>
      </c>
    </row>
    <row r="144" spans="1:16" ht="13.5">
      <c r="A144" s="193" t="s">
        <v>81</v>
      </c>
      <c r="B144" s="172">
        <v>6835</v>
      </c>
      <c r="C144" s="302">
        <v>1.18</v>
      </c>
      <c r="D144" s="172">
        <v>5</v>
      </c>
      <c r="E144" s="302">
        <v>1.5</v>
      </c>
      <c r="F144" s="172">
        <v>2</v>
      </c>
      <c r="G144" s="302">
        <v>0</v>
      </c>
      <c r="H144" s="172">
        <v>6842</v>
      </c>
      <c r="I144" s="303">
        <v>1.18</v>
      </c>
      <c r="J144" s="264">
        <v>572.55</v>
      </c>
      <c r="K144" s="69">
        <v>553.25</v>
      </c>
      <c r="L144" s="135">
        <f t="shared" si="8"/>
        <v>19.299999999999955</v>
      </c>
      <c r="M144" s="306">
        <f t="shared" si="9"/>
        <v>3.4884771802982293</v>
      </c>
      <c r="N144" s="78">
        <f>Margins!B144</f>
        <v>600</v>
      </c>
      <c r="O144" s="25">
        <f t="shared" si="10"/>
        <v>3000</v>
      </c>
      <c r="P144" s="25">
        <f t="shared" si="11"/>
        <v>1200</v>
      </c>
    </row>
    <row r="145" spans="1:16" ht="13.5">
      <c r="A145" s="193" t="s">
        <v>225</v>
      </c>
      <c r="B145" s="172">
        <v>826</v>
      </c>
      <c r="C145" s="302">
        <v>-0.08</v>
      </c>
      <c r="D145" s="172">
        <v>21</v>
      </c>
      <c r="E145" s="302">
        <v>-0.54</v>
      </c>
      <c r="F145" s="172">
        <v>1</v>
      </c>
      <c r="G145" s="302">
        <v>0</v>
      </c>
      <c r="H145" s="172">
        <v>848</v>
      </c>
      <c r="I145" s="303">
        <v>-0.1</v>
      </c>
      <c r="J145" s="264">
        <v>148.9</v>
      </c>
      <c r="K145" s="69">
        <v>150.7</v>
      </c>
      <c r="L145" s="135">
        <f t="shared" si="8"/>
        <v>-1.799999999999983</v>
      </c>
      <c r="M145" s="306">
        <f t="shared" si="9"/>
        <v>-1.194426011944249</v>
      </c>
      <c r="N145" s="78">
        <f>Margins!B145</f>
        <v>1400</v>
      </c>
      <c r="O145" s="25">
        <f t="shared" si="10"/>
        <v>29400</v>
      </c>
      <c r="P145" s="25">
        <f t="shared" si="11"/>
        <v>1400</v>
      </c>
    </row>
    <row r="146" spans="1:16" ht="13.5">
      <c r="A146" s="193" t="s">
        <v>297</v>
      </c>
      <c r="B146" s="172">
        <v>892</v>
      </c>
      <c r="C146" s="302">
        <v>0.28</v>
      </c>
      <c r="D146" s="172">
        <v>11</v>
      </c>
      <c r="E146" s="302">
        <v>0.1</v>
      </c>
      <c r="F146" s="172">
        <v>0</v>
      </c>
      <c r="G146" s="302">
        <v>0</v>
      </c>
      <c r="H146" s="172">
        <v>903</v>
      </c>
      <c r="I146" s="303">
        <v>0.28</v>
      </c>
      <c r="J146" s="264">
        <v>450.4</v>
      </c>
      <c r="K146" s="69">
        <v>457.25</v>
      </c>
      <c r="L146" s="135">
        <f t="shared" si="8"/>
        <v>-6.850000000000023</v>
      </c>
      <c r="M146" s="306">
        <f t="shared" si="9"/>
        <v>-1.4980863860032854</v>
      </c>
      <c r="N146" s="78">
        <f>Margins!B146</f>
        <v>1100</v>
      </c>
      <c r="O146" s="25">
        <f t="shared" si="10"/>
        <v>12100</v>
      </c>
      <c r="P146" s="25">
        <f t="shared" si="11"/>
        <v>0</v>
      </c>
    </row>
    <row r="147" spans="1:16" ht="13.5">
      <c r="A147" s="193" t="s">
        <v>226</v>
      </c>
      <c r="B147" s="172">
        <v>3619</v>
      </c>
      <c r="C147" s="302">
        <v>-0.12</v>
      </c>
      <c r="D147" s="172">
        <v>15</v>
      </c>
      <c r="E147" s="302">
        <v>-0.17</v>
      </c>
      <c r="F147" s="172">
        <v>0</v>
      </c>
      <c r="G147" s="302">
        <v>0</v>
      </c>
      <c r="H147" s="172">
        <v>3634</v>
      </c>
      <c r="I147" s="303">
        <v>-0.12</v>
      </c>
      <c r="J147" s="264">
        <v>277.35</v>
      </c>
      <c r="K147" s="69">
        <v>277.4</v>
      </c>
      <c r="L147" s="135">
        <f t="shared" si="8"/>
        <v>-0.049999999999954525</v>
      </c>
      <c r="M147" s="306">
        <f t="shared" si="9"/>
        <v>-0.01802451333812348</v>
      </c>
      <c r="N147" s="78">
        <f>Margins!B147</f>
        <v>1500</v>
      </c>
      <c r="O147" s="25">
        <f t="shared" si="10"/>
        <v>22500</v>
      </c>
      <c r="P147" s="25">
        <f t="shared" si="11"/>
        <v>0</v>
      </c>
    </row>
    <row r="148" spans="1:16" ht="13.5">
      <c r="A148" s="193" t="s">
        <v>422</v>
      </c>
      <c r="B148" s="172">
        <v>2510</v>
      </c>
      <c r="C148" s="302">
        <v>0.5</v>
      </c>
      <c r="D148" s="172">
        <v>0</v>
      </c>
      <c r="E148" s="302">
        <v>0</v>
      </c>
      <c r="F148" s="172">
        <v>0</v>
      </c>
      <c r="G148" s="302">
        <v>0</v>
      </c>
      <c r="H148" s="172">
        <v>2510</v>
      </c>
      <c r="I148" s="303">
        <v>0.5</v>
      </c>
      <c r="J148" s="264">
        <v>549.45</v>
      </c>
      <c r="K148" s="69">
        <v>540.6</v>
      </c>
      <c r="L148" s="135">
        <f t="shared" si="8"/>
        <v>8.850000000000023</v>
      </c>
      <c r="M148" s="306">
        <f t="shared" si="9"/>
        <v>1.63706992230855</v>
      </c>
      <c r="N148" s="78">
        <f>Margins!B148</f>
        <v>550</v>
      </c>
      <c r="O148" s="25">
        <f t="shared" si="10"/>
        <v>0</v>
      </c>
      <c r="P148" s="25">
        <f t="shared" si="11"/>
        <v>0</v>
      </c>
    </row>
    <row r="149" spans="1:16" ht="13.5">
      <c r="A149" s="193" t="s">
        <v>227</v>
      </c>
      <c r="B149" s="172">
        <v>1786</v>
      </c>
      <c r="C149" s="302">
        <v>-0.12</v>
      </c>
      <c r="D149" s="172">
        <v>139</v>
      </c>
      <c r="E149" s="302">
        <v>0.58</v>
      </c>
      <c r="F149" s="172">
        <v>19</v>
      </c>
      <c r="G149" s="302">
        <v>2.17</v>
      </c>
      <c r="H149" s="172">
        <v>1944</v>
      </c>
      <c r="I149" s="303">
        <v>-0.08</v>
      </c>
      <c r="J149" s="264">
        <v>345.9</v>
      </c>
      <c r="K149" s="69">
        <v>352.6</v>
      </c>
      <c r="L149" s="135">
        <f t="shared" si="8"/>
        <v>-6.7000000000000455</v>
      </c>
      <c r="M149" s="306">
        <f t="shared" si="9"/>
        <v>-1.9001701644923554</v>
      </c>
      <c r="N149" s="78">
        <f>Margins!B149</f>
        <v>800</v>
      </c>
      <c r="O149" s="25">
        <f t="shared" si="10"/>
        <v>111200</v>
      </c>
      <c r="P149" s="25">
        <f t="shared" si="11"/>
        <v>15200</v>
      </c>
    </row>
    <row r="150" spans="1:16" ht="13.5">
      <c r="A150" s="193" t="s">
        <v>234</v>
      </c>
      <c r="B150" s="172">
        <v>34495</v>
      </c>
      <c r="C150" s="302">
        <v>0.86</v>
      </c>
      <c r="D150" s="172">
        <v>2289</v>
      </c>
      <c r="E150" s="302">
        <v>1.31</v>
      </c>
      <c r="F150" s="172">
        <v>249</v>
      </c>
      <c r="G150" s="302">
        <v>0.42</v>
      </c>
      <c r="H150" s="172">
        <v>37033</v>
      </c>
      <c r="I150" s="303">
        <v>0.88</v>
      </c>
      <c r="J150" s="264">
        <v>573.55</v>
      </c>
      <c r="K150" s="69">
        <v>555.25</v>
      </c>
      <c r="L150" s="135">
        <f t="shared" si="8"/>
        <v>18.299999999999955</v>
      </c>
      <c r="M150" s="306">
        <f t="shared" si="9"/>
        <v>3.295812696983333</v>
      </c>
      <c r="N150" s="78">
        <f>Margins!B150</f>
        <v>700</v>
      </c>
      <c r="O150" s="25">
        <f t="shared" si="10"/>
        <v>1602300</v>
      </c>
      <c r="P150" s="25">
        <f t="shared" si="11"/>
        <v>174300</v>
      </c>
    </row>
    <row r="151" spans="1:16" ht="13.5">
      <c r="A151" s="193" t="s">
        <v>98</v>
      </c>
      <c r="B151" s="172">
        <v>20432</v>
      </c>
      <c r="C151" s="302">
        <v>0.36</v>
      </c>
      <c r="D151" s="172">
        <v>714</v>
      </c>
      <c r="E151" s="302">
        <v>0.48</v>
      </c>
      <c r="F151" s="172">
        <v>51</v>
      </c>
      <c r="G151" s="302">
        <v>0.55</v>
      </c>
      <c r="H151" s="172">
        <v>21197</v>
      </c>
      <c r="I151" s="303">
        <v>0.37</v>
      </c>
      <c r="J151" s="264">
        <v>704.55</v>
      </c>
      <c r="K151" s="69">
        <v>676.4</v>
      </c>
      <c r="L151" s="135">
        <f t="shared" si="8"/>
        <v>28.149999999999977</v>
      </c>
      <c r="M151" s="306">
        <f t="shared" si="9"/>
        <v>4.161738616203427</v>
      </c>
      <c r="N151" s="78">
        <f>Margins!B151</f>
        <v>550</v>
      </c>
      <c r="O151" s="25">
        <f t="shared" si="10"/>
        <v>392700</v>
      </c>
      <c r="P151" s="25">
        <f t="shared" si="11"/>
        <v>28050</v>
      </c>
    </row>
    <row r="152" spans="1:16" ht="13.5">
      <c r="A152" s="193" t="s">
        <v>149</v>
      </c>
      <c r="B152" s="172">
        <v>9175</v>
      </c>
      <c r="C152" s="302">
        <v>-0.58</v>
      </c>
      <c r="D152" s="172">
        <v>378</v>
      </c>
      <c r="E152" s="302">
        <v>-0.58</v>
      </c>
      <c r="F152" s="172">
        <v>72</v>
      </c>
      <c r="G152" s="302">
        <v>-0.55</v>
      </c>
      <c r="H152" s="172">
        <v>9625</v>
      </c>
      <c r="I152" s="303">
        <v>-0.58</v>
      </c>
      <c r="J152" s="264">
        <v>1178.2</v>
      </c>
      <c r="K152" s="69">
        <v>1187.8</v>
      </c>
      <c r="L152" s="135">
        <f t="shared" si="8"/>
        <v>-9.599999999999909</v>
      </c>
      <c r="M152" s="306">
        <f t="shared" si="9"/>
        <v>-0.8082168715271855</v>
      </c>
      <c r="N152" s="78">
        <f>Margins!B152</f>
        <v>550</v>
      </c>
      <c r="O152" s="25">
        <f t="shared" si="10"/>
        <v>207900</v>
      </c>
      <c r="P152" s="25">
        <f t="shared" si="11"/>
        <v>39600</v>
      </c>
    </row>
    <row r="153" spans="1:18" ht="13.5">
      <c r="A153" s="193" t="s">
        <v>203</v>
      </c>
      <c r="B153" s="172">
        <v>32757</v>
      </c>
      <c r="C153" s="302">
        <v>-0.65</v>
      </c>
      <c r="D153" s="172">
        <v>5404</v>
      </c>
      <c r="E153" s="302">
        <v>-0.59</v>
      </c>
      <c r="F153" s="172">
        <v>1221</v>
      </c>
      <c r="G153" s="302">
        <v>-0.73</v>
      </c>
      <c r="H153" s="172">
        <v>39382</v>
      </c>
      <c r="I153" s="303">
        <v>-0.64</v>
      </c>
      <c r="J153" s="264">
        <v>1776.7</v>
      </c>
      <c r="K153" s="69">
        <v>1773.05</v>
      </c>
      <c r="L153" s="135">
        <f t="shared" si="8"/>
        <v>3.650000000000091</v>
      </c>
      <c r="M153" s="306">
        <f t="shared" si="9"/>
        <v>0.20585995882801336</v>
      </c>
      <c r="N153" s="78">
        <f>Margins!B153</f>
        <v>150</v>
      </c>
      <c r="O153" s="25">
        <f t="shared" si="10"/>
        <v>810600</v>
      </c>
      <c r="P153" s="25">
        <f t="shared" si="11"/>
        <v>183150</v>
      </c>
      <c r="R153" s="25"/>
    </row>
    <row r="154" spans="1:18" ht="13.5">
      <c r="A154" s="193" t="s">
        <v>298</v>
      </c>
      <c r="B154" s="172">
        <v>2263</v>
      </c>
      <c r="C154" s="302">
        <v>-0.52</v>
      </c>
      <c r="D154" s="172">
        <v>6</v>
      </c>
      <c r="E154" s="302">
        <v>-0.25</v>
      </c>
      <c r="F154" s="172">
        <v>0</v>
      </c>
      <c r="G154" s="302">
        <v>0</v>
      </c>
      <c r="H154" s="172">
        <v>2269</v>
      </c>
      <c r="I154" s="303">
        <v>-0.51</v>
      </c>
      <c r="J154" s="264">
        <v>650.4</v>
      </c>
      <c r="K154" s="69">
        <v>654.8</v>
      </c>
      <c r="L154" s="135">
        <f t="shared" si="8"/>
        <v>-4.399999999999977</v>
      </c>
      <c r="M154" s="306">
        <f t="shared" si="9"/>
        <v>-0.6719609040928494</v>
      </c>
      <c r="N154" s="78">
        <f>Margins!B154</f>
        <v>1000</v>
      </c>
      <c r="O154" s="25">
        <f t="shared" si="10"/>
        <v>6000</v>
      </c>
      <c r="P154" s="25">
        <f t="shared" si="11"/>
        <v>0</v>
      </c>
      <c r="R154" s="25"/>
    </row>
    <row r="155" spans="1:18" ht="13.5">
      <c r="A155" s="193" t="s">
        <v>423</v>
      </c>
      <c r="B155" s="172">
        <v>4607</v>
      </c>
      <c r="C155" s="302">
        <v>-0.28</v>
      </c>
      <c r="D155" s="172">
        <v>553</v>
      </c>
      <c r="E155" s="302">
        <v>-0.41</v>
      </c>
      <c r="F155" s="172">
        <v>105</v>
      </c>
      <c r="G155" s="302">
        <v>-0.42</v>
      </c>
      <c r="H155" s="172">
        <v>5265</v>
      </c>
      <c r="I155" s="303">
        <v>-0.3</v>
      </c>
      <c r="J155" s="264">
        <v>41.65</v>
      </c>
      <c r="K155" s="69">
        <v>41.05</v>
      </c>
      <c r="L155" s="135">
        <f t="shared" si="8"/>
        <v>0.6000000000000014</v>
      </c>
      <c r="M155" s="306">
        <f t="shared" si="9"/>
        <v>1.4616321559074335</v>
      </c>
      <c r="N155" s="78">
        <f>Margins!B155</f>
        <v>7150</v>
      </c>
      <c r="O155" s="25">
        <f t="shared" si="10"/>
        <v>3953950</v>
      </c>
      <c r="P155" s="25">
        <f t="shared" si="11"/>
        <v>750750</v>
      </c>
      <c r="R155" s="25"/>
    </row>
    <row r="156" spans="1:18" ht="13.5">
      <c r="A156" s="193" t="s">
        <v>424</v>
      </c>
      <c r="B156" s="172">
        <v>289</v>
      </c>
      <c r="C156" s="302">
        <v>-0.64</v>
      </c>
      <c r="D156" s="172">
        <v>0</v>
      </c>
      <c r="E156" s="302">
        <v>0</v>
      </c>
      <c r="F156" s="172">
        <v>0</v>
      </c>
      <c r="G156" s="302">
        <v>0</v>
      </c>
      <c r="H156" s="172">
        <v>289</v>
      </c>
      <c r="I156" s="303">
        <v>-0.64</v>
      </c>
      <c r="J156" s="264">
        <v>463.85</v>
      </c>
      <c r="K156" s="69">
        <v>463.55</v>
      </c>
      <c r="L156" s="135">
        <f t="shared" si="8"/>
        <v>0.30000000000001137</v>
      </c>
      <c r="M156" s="306">
        <f t="shared" si="9"/>
        <v>0.06471793765505585</v>
      </c>
      <c r="N156" s="78">
        <f>Margins!B156</f>
        <v>450</v>
      </c>
      <c r="O156" s="25">
        <f t="shared" si="10"/>
        <v>0</v>
      </c>
      <c r="P156" s="25">
        <f t="shared" si="11"/>
        <v>0</v>
      </c>
      <c r="R156" s="25"/>
    </row>
    <row r="157" spans="1:16" ht="13.5">
      <c r="A157" s="193" t="s">
        <v>216</v>
      </c>
      <c r="B157" s="172">
        <v>10634</v>
      </c>
      <c r="C157" s="302">
        <v>-0.05</v>
      </c>
      <c r="D157" s="172">
        <v>1227</v>
      </c>
      <c r="E157" s="302">
        <v>-0.2</v>
      </c>
      <c r="F157" s="172">
        <v>280</v>
      </c>
      <c r="G157" s="302">
        <v>-0.18</v>
      </c>
      <c r="H157" s="172">
        <v>12141</v>
      </c>
      <c r="I157" s="303">
        <v>-0.07</v>
      </c>
      <c r="J157" s="264">
        <v>115.1</v>
      </c>
      <c r="K157" s="69">
        <v>117.9</v>
      </c>
      <c r="L157" s="135">
        <f t="shared" si="8"/>
        <v>-2.8000000000000114</v>
      </c>
      <c r="M157" s="306">
        <f t="shared" si="9"/>
        <v>-2.3748939779474223</v>
      </c>
      <c r="N157" s="78">
        <f>Margins!B157</f>
        <v>3350</v>
      </c>
      <c r="O157" s="25">
        <f t="shared" si="10"/>
        <v>4110450</v>
      </c>
      <c r="P157" s="25">
        <f t="shared" si="11"/>
        <v>938000</v>
      </c>
    </row>
    <row r="158" spans="1:16" ht="13.5">
      <c r="A158" s="193" t="s">
        <v>235</v>
      </c>
      <c r="B158" s="172">
        <v>21306</v>
      </c>
      <c r="C158" s="302">
        <v>-0.32</v>
      </c>
      <c r="D158" s="172">
        <v>2288</v>
      </c>
      <c r="E158" s="302">
        <v>-0.33</v>
      </c>
      <c r="F158" s="172">
        <v>519</v>
      </c>
      <c r="G158" s="302">
        <v>-0.14</v>
      </c>
      <c r="H158" s="172">
        <v>24113</v>
      </c>
      <c r="I158" s="303">
        <v>-0.32</v>
      </c>
      <c r="J158" s="264">
        <v>157.75</v>
      </c>
      <c r="K158" s="69">
        <v>159.55</v>
      </c>
      <c r="L158" s="135">
        <f t="shared" si="8"/>
        <v>-1.8000000000000114</v>
      </c>
      <c r="M158" s="306">
        <f t="shared" si="9"/>
        <v>-1.1281729865246075</v>
      </c>
      <c r="N158" s="78">
        <f>Margins!B158</f>
        <v>2700</v>
      </c>
      <c r="O158" s="25">
        <f t="shared" si="10"/>
        <v>6177600</v>
      </c>
      <c r="P158" s="25">
        <f t="shared" si="11"/>
        <v>1401300</v>
      </c>
    </row>
    <row r="159" spans="1:16" ht="13.5">
      <c r="A159" s="193" t="s">
        <v>204</v>
      </c>
      <c r="B159" s="172">
        <v>19246</v>
      </c>
      <c r="C159" s="302">
        <v>1.73</v>
      </c>
      <c r="D159" s="172">
        <v>449</v>
      </c>
      <c r="E159" s="302">
        <v>-0.2</v>
      </c>
      <c r="F159" s="172">
        <v>49</v>
      </c>
      <c r="G159" s="302">
        <v>-0.38</v>
      </c>
      <c r="H159" s="172">
        <v>19744</v>
      </c>
      <c r="I159" s="303">
        <v>1.57</v>
      </c>
      <c r="J159" s="264">
        <v>481.75</v>
      </c>
      <c r="K159" s="69">
        <v>493</v>
      </c>
      <c r="L159" s="135">
        <f t="shared" si="8"/>
        <v>-11.25</v>
      </c>
      <c r="M159" s="306">
        <f t="shared" si="9"/>
        <v>-2.281947261663286</v>
      </c>
      <c r="N159" s="78">
        <f>Margins!B159</f>
        <v>600</v>
      </c>
      <c r="O159" s="25">
        <f t="shared" si="10"/>
        <v>269400</v>
      </c>
      <c r="P159" s="25">
        <f t="shared" si="11"/>
        <v>29400</v>
      </c>
    </row>
    <row r="160" spans="1:16" ht="13.5">
      <c r="A160" s="193" t="s">
        <v>205</v>
      </c>
      <c r="B160" s="172">
        <v>40143</v>
      </c>
      <c r="C160" s="302">
        <v>1.7</v>
      </c>
      <c r="D160" s="172">
        <v>2293</v>
      </c>
      <c r="E160" s="302">
        <v>2.7</v>
      </c>
      <c r="F160" s="172">
        <v>1266</v>
      </c>
      <c r="G160" s="302">
        <v>2.79</v>
      </c>
      <c r="H160" s="172">
        <v>43702</v>
      </c>
      <c r="I160" s="303">
        <v>1.76</v>
      </c>
      <c r="J160" s="264">
        <v>1611.75</v>
      </c>
      <c r="K160" s="69">
        <v>1559.95</v>
      </c>
      <c r="L160" s="135">
        <f t="shared" si="8"/>
        <v>51.799999999999955</v>
      </c>
      <c r="M160" s="306">
        <f t="shared" si="9"/>
        <v>3.320619250617004</v>
      </c>
      <c r="N160" s="78">
        <f>Margins!B160</f>
        <v>250</v>
      </c>
      <c r="O160" s="25">
        <f t="shared" si="10"/>
        <v>573250</v>
      </c>
      <c r="P160" s="25">
        <f t="shared" si="11"/>
        <v>316500</v>
      </c>
    </row>
    <row r="161" spans="1:16" ht="13.5">
      <c r="A161" s="193" t="s">
        <v>37</v>
      </c>
      <c r="B161" s="172">
        <v>1136</v>
      </c>
      <c r="C161" s="302">
        <v>0.8</v>
      </c>
      <c r="D161" s="172">
        <v>19</v>
      </c>
      <c r="E161" s="302">
        <v>0.58</v>
      </c>
      <c r="F161" s="172">
        <v>2</v>
      </c>
      <c r="G161" s="302">
        <v>1</v>
      </c>
      <c r="H161" s="172">
        <v>1157</v>
      </c>
      <c r="I161" s="303">
        <v>0.79</v>
      </c>
      <c r="J161" s="264">
        <v>224.2</v>
      </c>
      <c r="K161" s="69">
        <v>218.7</v>
      </c>
      <c r="L161" s="135">
        <f t="shared" si="8"/>
        <v>5.5</v>
      </c>
      <c r="M161" s="306">
        <f t="shared" si="9"/>
        <v>2.5148605395518975</v>
      </c>
      <c r="N161" s="78">
        <f>Margins!B161</f>
        <v>1600</v>
      </c>
      <c r="O161" s="25">
        <f t="shared" si="10"/>
        <v>30400</v>
      </c>
      <c r="P161" s="25">
        <f t="shared" si="11"/>
        <v>3200</v>
      </c>
    </row>
    <row r="162" spans="1:16" ht="13.5">
      <c r="A162" s="193" t="s">
        <v>299</v>
      </c>
      <c r="B162" s="172">
        <v>5820</v>
      </c>
      <c r="C162" s="302">
        <v>-0.26</v>
      </c>
      <c r="D162" s="172">
        <v>62</v>
      </c>
      <c r="E162" s="302">
        <v>-0.19</v>
      </c>
      <c r="F162" s="172">
        <v>3</v>
      </c>
      <c r="G162" s="302">
        <v>-0.25</v>
      </c>
      <c r="H162" s="172">
        <v>5885</v>
      </c>
      <c r="I162" s="303">
        <v>-0.26</v>
      </c>
      <c r="J162" s="264">
        <v>1904.45</v>
      </c>
      <c r="K162" s="69">
        <v>1911.1</v>
      </c>
      <c r="L162" s="135">
        <f t="shared" si="8"/>
        <v>-6.649999999999864</v>
      </c>
      <c r="M162" s="306">
        <f t="shared" si="9"/>
        <v>-0.3479671393438263</v>
      </c>
      <c r="N162" s="78">
        <f>Margins!B162</f>
        <v>150</v>
      </c>
      <c r="O162" s="25">
        <f t="shared" si="10"/>
        <v>9300</v>
      </c>
      <c r="P162" s="25">
        <f t="shared" si="11"/>
        <v>450</v>
      </c>
    </row>
    <row r="163" spans="1:16" ht="13.5">
      <c r="A163" s="193" t="s">
        <v>425</v>
      </c>
      <c r="B163" s="172">
        <v>369</v>
      </c>
      <c r="C163" s="302">
        <v>1.71</v>
      </c>
      <c r="D163" s="172">
        <v>0</v>
      </c>
      <c r="E163" s="302">
        <v>0</v>
      </c>
      <c r="F163" s="172">
        <v>0</v>
      </c>
      <c r="G163" s="302">
        <v>0</v>
      </c>
      <c r="H163" s="172">
        <v>369</v>
      </c>
      <c r="I163" s="303">
        <v>1.71</v>
      </c>
      <c r="J163" s="264">
        <v>1493.2</v>
      </c>
      <c r="K163" s="69">
        <v>1364.6</v>
      </c>
      <c r="L163" s="135">
        <f t="shared" si="8"/>
        <v>128.60000000000014</v>
      </c>
      <c r="M163" s="306">
        <f t="shared" si="9"/>
        <v>9.424007035028591</v>
      </c>
      <c r="N163" s="78">
        <f>Margins!B163</f>
        <v>200</v>
      </c>
      <c r="O163" s="25">
        <f t="shared" si="10"/>
        <v>0</v>
      </c>
      <c r="P163" s="25">
        <f t="shared" si="11"/>
        <v>0</v>
      </c>
    </row>
    <row r="164" spans="1:17" ht="15" customHeight="1">
      <c r="A164" s="193" t="s">
        <v>228</v>
      </c>
      <c r="B164" s="172">
        <v>2660</v>
      </c>
      <c r="C164" s="302">
        <v>-0.3</v>
      </c>
      <c r="D164" s="172">
        <v>0</v>
      </c>
      <c r="E164" s="302">
        <v>-1</v>
      </c>
      <c r="F164" s="172">
        <v>0</v>
      </c>
      <c r="G164" s="302">
        <v>0</v>
      </c>
      <c r="H164" s="172">
        <v>2660</v>
      </c>
      <c r="I164" s="303">
        <v>-0.3</v>
      </c>
      <c r="J164" s="264">
        <v>1455.3</v>
      </c>
      <c r="K164" s="69">
        <v>1478.05</v>
      </c>
      <c r="L164" s="135">
        <f t="shared" si="8"/>
        <v>-22.75</v>
      </c>
      <c r="M164" s="306">
        <f t="shared" si="9"/>
        <v>-1.5391901491830453</v>
      </c>
      <c r="N164" s="78">
        <f>Margins!B164</f>
        <v>188</v>
      </c>
      <c r="O164" s="25">
        <f t="shared" si="10"/>
        <v>0</v>
      </c>
      <c r="P164" s="25">
        <f t="shared" si="11"/>
        <v>0</v>
      </c>
      <c r="Q164" s="69"/>
    </row>
    <row r="165" spans="1:17" ht="15" customHeight="1">
      <c r="A165" s="193" t="s">
        <v>426</v>
      </c>
      <c r="B165" s="172">
        <v>1251</v>
      </c>
      <c r="C165" s="302">
        <v>-0.06</v>
      </c>
      <c r="D165" s="172">
        <v>1</v>
      </c>
      <c r="E165" s="302">
        <v>0</v>
      </c>
      <c r="F165" s="172">
        <v>0</v>
      </c>
      <c r="G165" s="302">
        <v>0</v>
      </c>
      <c r="H165" s="172">
        <v>1252</v>
      </c>
      <c r="I165" s="303">
        <v>-0.06</v>
      </c>
      <c r="J165" s="264">
        <v>106.8</v>
      </c>
      <c r="K165" s="69">
        <v>109.8</v>
      </c>
      <c r="L165" s="135">
        <f t="shared" si="8"/>
        <v>-3</v>
      </c>
      <c r="M165" s="306">
        <f t="shared" si="9"/>
        <v>-2.73224043715847</v>
      </c>
      <c r="N165" s="78">
        <f>Margins!B165</f>
        <v>2600</v>
      </c>
      <c r="O165" s="25">
        <f t="shared" si="10"/>
        <v>2600</v>
      </c>
      <c r="P165" s="25">
        <f t="shared" si="11"/>
        <v>0</v>
      </c>
      <c r="Q165" s="69"/>
    </row>
    <row r="166" spans="1:17" ht="15" customHeight="1">
      <c r="A166" s="193" t="s">
        <v>276</v>
      </c>
      <c r="B166" s="172">
        <v>687</v>
      </c>
      <c r="C166" s="302">
        <v>-0.14</v>
      </c>
      <c r="D166" s="172">
        <v>0</v>
      </c>
      <c r="E166" s="302">
        <v>0</v>
      </c>
      <c r="F166" s="172">
        <v>0</v>
      </c>
      <c r="G166" s="302">
        <v>0</v>
      </c>
      <c r="H166" s="172">
        <v>687</v>
      </c>
      <c r="I166" s="303">
        <v>-0.14</v>
      </c>
      <c r="J166" s="264">
        <v>927.25</v>
      </c>
      <c r="K166" s="69">
        <v>929</v>
      </c>
      <c r="L166" s="135">
        <f t="shared" si="8"/>
        <v>-1.75</v>
      </c>
      <c r="M166" s="306">
        <f t="shared" si="9"/>
        <v>-0.1883745963401507</v>
      </c>
      <c r="N166" s="78">
        <f>Margins!B166</f>
        <v>350</v>
      </c>
      <c r="O166" s="25">
        <f t="shared" si="10"/>
        <v>0</v>
      </c>
      <c r="P166" s="25">
        <f t="shared" si="11"/>
        <v>0</v>
      </c>
      <c r="Q166" s="69"/>
    </row>
    <row r="167" spans="1:17" ht="15" customHeight="1">
      <c r="A167" s="193" t="s">
        <v>180</v>
      </c>
      <c r="B167" s="172">
        <v>1413</v>
      </c>
      <c r="C167" s="302">
        <v>0.71</v>
      </c>
      <c r="D167" s="172">
        <v>75</v>
      </c>
      <c r="E167" s="302">
        <v>0.97</v>
      </c>
      <c r="F167" s="172">
        <v>0</v>
      </c>
      <c r="G167" s="302">
        <v>-1</v>
      </c>
      <c r="H167" s="172">
        <v>1488</v>
      </c>
      <c r="I167" s="303">
        <v>0.72</v>
      </c>
      <c r="J167" s="264">
        <v>174.95</v>
      </c>
      <c r="K167" s="69">
        <v>172.1</v>
      </c>
      <c r="L167" s="135">
        <f t="shared" si="8"/>
        <v>2.8499999999999943</v>
      </c>
      <c r="M167" s="306">
        <f t="shared" si="9"/>
        <v>1.6560139453805893</v>
      </c>
      <c r="N167" s="78">
        <f>Margins!B167</f>
        <v>1500</v>
      </c>
      <c r="O167" s="25">
        <f t="shared" si="10"/>
        <v>112500</v>
      </c>
      <c r="P167" s="25">
        <f t="shared" si="11"/>
        <v>0</v>
      </c>
      <c r="Q167" s="69"/>
    </row>
    <row r="168" spans="1:17" ht="15" customHeight="1">
      <c r="A168" s="193" t="s">
        <v>181</v>
      </c>
      <c r="B168" s="172">
        <v>98</v>
      </c>
      <c r="C168" s="302">
        <v>-0.29</v>
      </c>
      <c r="D168" s="172">
        <v>0</v>
      </c>
      <c r="E168" s="302">
        <v>0</v>
      </c>
      <c r="F168" s="172">
        <v>0</v>
      </c>
      <c r="G168" s="302">
        <v>0</v>
      </c>
      <c r="H168" s="172">
        <v>98</v>
      </c>
      <c r="I168" s="303">
        <v>-0.29</v>
      </c>
      <c r="J168" s="264">
        <v>322.45</v>
      </c>
      <c r="K168" s="69">
        <v>330.1</v>
      </c>
      <c r="L168" s="135">
        <f t="shared" si="8"/>
        <v>-7.650000000000034</v>
      </c>
      <c r="M168" s="306">
        <f t="shared" si="9"/>
        <v>-2.317479551651025</v>
      </c>
      <c r="N168" s="78">
        <f>Margins!B168</f>
        <v>850</v>
      </c>
      <c r="O168" s="25">
        <f t="shared" si="10"/>
        <v>0</v>
      </c>
      <c r="P168" s="25">
        <f t="shared" si="11"/>
        <v>0</v>
      </c>
      <c r="Q168" s="69"/>
    </row>
    <row r="169" spans="1:17" ht="15" customHeight="1">
      <c r="A169" s="193" t="s">
        <v>150</v>
      </c>
      <c r="B169" s="172">
        <v>3617</v>
      </c>
      <c r="C169" s="302">
        <v>-0.44</v>
      </c>
      <c r="D169" s="172">
        <v>15</v>
      </c>
      <c r="E169" s="302">
        <v>-0.63</v>
      </c>
      <c r="F169" s="172">
        <v>0</v>
      </c>
      <c r="G169" s="302">
        <v>-1</v>
      </c>
      <c r="H169" s="172">
        <v>3632</v>
      </c>
      <c r="I169" s="303">
        <v>-0.44</v>
      </c>
      <c r="J169" s="264">
        <v>665.55</v>
      </c>
      <c r="K169" s="69">
        <v>665.35</v>
      </c>
      <c r="L169" s="135">
        <f t="shared" si="8"/>
        <v>0.1999999999999318</v>
      </c>
      <c r="M169" s="306">
        <f t="shared" si="9"/>
        <v>0.030059367250309128</v>
      </c>
      <c r="N169" s="78">
        <f>Margins!B169</f>
        <v>438</v>
      </c>
      <c r="O169" s="25">
        <f t="shared" si="10"/>
        <v>6570</v>
      </c>
      <c r="P169" s="25">
        <f t="shared" si="11"/>
        <v>0</v>
      </c>
      <c r="Q169" s="69"/>
    </row>
    <row r="170" spans="1:17" ht="15" customHeight="1">
      <c r="A170" s="193" t="s">
        <v>427</v>
      </c>
      <c r="B170" s="172">
        <v>873</v>
      </c>
      <c r="C170" s="302">
        <v>-0.66</v>
      </c>
      <c r="D170" s="172">
        <v>2</v>
      </c>
      <c r="E170" s="302">
        <v>-0.5</v>
      </c>
      <c r="F170" s="172">
        <v>0</v>
      </c>
      <c r="G170" s="302">
        <v>0</v>
      </c>
      <c r="H170" s="172">
        <v>875</v>
      </c>
      <c r="I170" s="303">
        <v>-0.66</v>
      </c>
      <c r="J170" s="264">
        <v>179.1</v>
      </c>
      <c r="K170" s="69">
        <v>181.3</v>
      </c>
      <c r="L170" s="135">
        <f t="shared" si="8"/>
        <v>-2.200000000000017</v>
      </c>
      <c r="M170" s="306">
        <f t="shared" si="9"/>
        <v>-1.2134583563155084</v>
      </c>
      <c r="N170" s="78">
        <f>Margins!B170</f>
        <v>1250</v>
      </c>
      <c r="O170" s="25">
        <f t="shared" si="10"/>
        <v>2500</v>
      </c>
      <c r="P170" s="25">
        <f t="shared" si="11"/>
        <v>0</v>
      </c>
      <c r="Q170" s="69"/>
    </row>
    <row r="171" spans="1:17" ht="15" customHeight="1">
      <c r="A171" s="193" t="s">
        <v>428</v>
      </c>
      <c r="B171" s="172">
        <v>800</v>
      </c>
      <c r="C171" s="302">
        <v>-0.46</v>
      </c>
      <c r="D171" s="172">
        <v>0</v>
      </c>
      <c r="E171" s="302">
        <v>-1</v>
      </c>
      <c r="F171" s="172">
        <v>0</v>
      </c>
      <c r="G171" s="302">
        <v>0</v>
      </c>
      <c r="H171" s="172">
        <v>800</v>
      </c>
      <c r="I171" s="303">
        <v>-0.46</v>
      </c>
      <c r="J171" s="264">
        <v>242.35</v>
      </c>
      <c r="K171" s="69">
        <v>245.9</v>
      </c>
      <c r="L171" s="135">
        <f t="shared" si="8"/>
        <v>-3.5500000000000114</v>
      </c>
      <c r="M171" s="306">
        <f t="shared" si="9"/>
        <v>-1.443676291175279</v>
      </c>
      <c r="N171" s="78">
        <f>Margins!B171</f>
        <v>1050</v>
      </c>
      <c r="O171" s="25">
        <f t="shared" si="10"/>
        <v>0</v>
      </c>
      <c r="P171" s="25">
        <f t="shared" si="11"/>
        <v>0</v>
      </c>
      <c r="Q171" s="69"/>
    </row>
    <row r="172" spans="1:17" ht="15" customHeight="1">
      <c r="A172" s="193" t="s">
        <v>151</v>
      </c>
      <c r="B172" s="172">
        <v>1360</v>
      </c>
      <c r="C172" s="302">
        <v>-0.02</v>
      </c>
      <c r="D172" s="172">
        <v>0</v>
      </c>
      <c r="E172" s="302">
        <v>0</v>
      </c>
      <c r="F172" s="172">
        <v>0</v>
      </c>
      <c r="G172" s="302">
        <v>0</v>
      </c>
      <c r="H172" s="172">
        <v>1360</v>
      </c>
      <c r="I172" s="303">
        <v>-0.02</v>
      </c>
      <c r="J172" s="264">
        <v>1000.15</v>
      </c>
      <c r="K172" s="69">
        <v>1016.1</v>
      </c>
      <c r="L172" s="135">
        <f t="shared" si="8"/>
        <v>-15.950000000000045</v>
      </c>
      <c r="M172" s="306">
        <f t="shared" si="9"/>
        <v>-1.5697273890365164</v>
      </c>
      <c r="N172" s="78">
        <f>Margins!B172</f>
        <v>225</v>
      </c>
      <c r="O172" s="25">
        <f t="shared" si="10"/>
        <v>0</v>
      </c>
      <c r="P172" s="25">
        <f t="shared" si="11"/>
        <v>0</v>
      </c>
      <c r="Q172" s="69"/>
    </row>
    <row r="173" spans="1:17" ht="15" customHeight="1">
      <c r="A173" s="193" t="s">
        <v>214</v>
      </c>
      <c r="B173" s="172">
        <v>4400</v>
      </c>
      <c r="C173" s="302">
        <v>10.08</v>
      </c>
      <c r="D173" s="172">
        <v>0</v>
      </c>
      <c r="E173" s="302">
        <v>0</v>
      </c>
      <c r="F173" s="172">
        <v>0</v>
      </c>
      <c r="G173" s="302">
        <v>0</v>
      </c>
      <c r="H173" s="172">
        <v>4400</v>
      </c>
      <c r="I173" s="303">
        <v>10.08</v>
      </c>
      <c r="J173" s="264">
        <v>1725.1</v>
      </c>
      <c r="K173" s="69">
        <v>1593</v>
      </c>
      <c r="L173" s="135">
        <f t="shared" si="8"/>
        <v>132.0999999999999</v>
      </c>
      <c r="M173" s="306">
        <f t="shared" si="9"/>
        <v>8.292529817953541</v>
      </c>
      <c r="N173" s="78">
        <f>Margins!B173</f>
        <v>125</v>
      </c>
      <c r="O173" s="25">
        <f t="shared" si="10"/>
        <v>0</v>
      </c>
      <c r="P173" s="25">
        <f t="shared" si="11"/>
        <v>0</v>
      </c>
      <c r="Q173" s="69"/>
    </row>
    <row r="174" spans="1:17" ht="15" customHeight="1">
      <c r="A174" s="193" t="s">
        <v>229</v>
      </c>
      <c r="B174" s="172">
        <v>3114</v>
      </c>
      <c r="C174" s="302">
        <v>-0.63</v>
      </c>
      <c r="D174" s="172">
        <v>0</v>
      </c>
      <c r="E174" s="302">
        <v>0</v>
      </c>
      <c r="F174" s="172">
        <v>0</v>
      </c>
      <c r="G174" s="302">
        <v>0</v>
      </c>
      <c r="H174" s="172">
        <v>3114</v>
      </c>
      <c r="I174" s="303">
        <v>-0.63</v>
      </c>
      <c r="J174" s="264">
        <v>1463.2</v>
      </c>
      <c r="K174" s="69">
        <v>1472.95</v>
      </c>
      <c r="L174" s="135">
        <f t="shared" si="8"/>
        <v>-9.75</v>
      </c>
      <c r="M174" s="306">
        <f t="shared" si="9"/>
        <v>-0.6619369292915577</v>
      </c>
      <c r="N174" s="78">
        <f>Margins!B174</f>
        <v>200</v>
      </c>
      <c r="O174" s="25">
        <f t="shared" si="10"/>
        <v>0</v>
      </c>
      <c r="P174" s="25">
        <f t="shared" si="11"/>
        <v>0</v>
      </c>
      <c r="Q174" s="69"/>
    </row>
    <row r="175" spans="1:17" ht="15" customHeight="1">
      <c r="A175" s="193" t="s">
        <v>91</v>
      </c>
      <c r="B175" s="172">
        <v>3618</v>
      </c>
      <c r="C175" s="302">
        <v>0.39</v>
      </c>
      <c r="D175" s="172">
        <v>405</v>
      </c>
      <c r="E175" s="302">
        <v>0.07</v>
      </c>
      <c r="F175" s="172">
        <v>38</v>
      </c>
      <c r="G175" s="302">
        <v>0.46</v>
      </c>
      <c r="H175" s="172">
        <v>4061</v>
      </c>
      <c r="I175" s="303">
        <v>0.35</v>
      </c>
      <c r="J175" s="264">
        <v>88.4</v>
      </c>
      <c r="K175" s="69">
        <v>82.95</v>
      </c>
      <c r="L175" s="135">
        <f t="shared" si="8"/>
        <v>5.450000000000003</v>
      </c>
      <c r="M175" s="306">
        <f t="shared" si="9"/>
        <v>6.5702230259192325</v>
      </c>
      <c r="N175" s="78">
        <f>Margins!B175</f>
        <v>3800</v>
      </c>
      <c r="O175" s="25">
        <f t="shared" si="10"/>
        <v>1539000</v>
      </c>
      <c r="P175" s="25">
        <f t="shared" si="11"/>
        <v>144400</v>
      </c>
      <c r="Q175" s="69"/>
    </row>
    <row r="176" spans="1:17" ht="15" customHeight="1">
      <c r="A176" s="193" t="s">
        <v>152</v>
      </c>
      <c r="B176" s="172">
        <v>1408</v>
      </c>
      <c r="C176" s="302">
        <v>1.22</v>
      </c>
      <c r="D176" s="172">
        <v>27</v>
      </c>
      <c r="E176" s="302">
        <v>2</v>
      </c>
      <c r="F176" s="172">
        <v>2</v>
      </c>
      <c r="G176" s="302">
        <v>1</v>
      </c>
      <c r="H176" s="172">
        <v>1437</v>
      </c>
      <c r="I176" s="303">
        <v>1.23</v>
      </c>
      <c r="J176" s="264">
        <v>252.65</v>
      </c>
      <c r="K176" s="69">
        <v>244.8</v>
      </c>
      <c r="L176" s="135">
        <f t="shared" si="8"/>
        <v>7.849999999999994</v>
      </c>
      <c r="M176" s="306">
        <f t="shared" si="9"/>
        <v>3.2066993464052262</v>
      </c>
      <c r="N176" s="78">
        <f>Margins!B176</f>
        <v>1350</v>
      </c>
      <c r="O176" s="25">
        <f t="shared" si="10"/>
        <v>36450</v>
      </c>
      <c r="P176" s="25">
        <f t="shared" si="11"/>
        <v>2700</v>
      </c>
      <c r="Q176" s="69"/>
    </row>
    <row r="177" spans="1:17" ht="15" customHeight="1">
      <c r="A177" s="193" t="s">
        <v>208</v>
      </c>
      <c r="B177" s="172">
        <v>12910</v>
      </c>
      <c r="C177" s="302">
        <v>0.28</v>
      </c>
      <c r="D177" s="172">
        <v>172</v>
      </c>
      <c r="E177" s="302">
        <v>-0.52</v>
      </c>
      <c r="F177" s="172">
        <v>45</v>
      </c>
      <c r="G177" s="302">
        <v>0.36</v>
      </c>
      <c r="H177" s="172">
        <v>13127</v>
      </c>
      <c r="I177" s="303">
        <v>0.26</v>
      </c>
      <c r="J177" s="264">
        <v>759.5</v>
      </c>
      <c r="K177" s="69">
        <v>767.05</v>
      </c>
      <c r="L177" s="135">
        <f t="shared" si="8"/>
        <v>-7.5499999999999545</v>
      </c>
      <c r="M177" s="306">
        <f t="shared" si="9"/>
        <v>-0.9842904634639142</v>
      </c>
      <c r="N177" s="78">
        <f>Margins!B177</f>
        <v>412</v>
      </c>
      <c r="O177" s="25">
        <f t="shared" si="10"/>
        <v>70864</v>
      </c>
      <c r="P177" s="25">
        <f t="shared" si="11"/>
        <v>18540</v>
      </c>
      <c r="Q177" s="69"/>
    </row>
    <row r="178" spans="1:17" ht="15" customHeight="1">
      <c r="A178" s="193" t="s">
        <v>230</v>
      </c>
      <c r="B178" s="172">
        <v>924</v>
      </c>
      <c r="C178" s="302">
        <v>-0.25</v>
      </c>
      <c r="D178" s="172">
        <v>3</v>
      </c>
      <c r="E178" s="302">
        <v>2</v>
      </c>
      <c r="F178" s="172">
        <v>0</v>
      </c>
      <c r="G178" s="302">
        <v>-1</v>
      </c>
      <c r="H178" s="172">
        <v>927</v>
      </c>
      <c r="I178" s="303">
        <v>-0.25</v>
      </c>
      <c r="J178" s="264">
        <v>694.15</v>
      </c>
      <c r="K178" s="69">
        <v>687.3</v>
      </c>
      <c r="L178" s="135">
        <f t="shared" si="8"/>
        <v>6.850000000000023</v>
      </c>
      <c r="M178" s="306">
        <f t="shared" si="9"/>
        <v>0.9966535719482065</v>
      </c>
      <c r="N178" s="78">
        <f>Margins!B178</f>
        <v>400</v>
      </c>
      <c r="O178" s="25">
        <f t="shared" si="10"/>
        <v>1200</v>
      </c>
      <c r="P178" s="25">
        <f t="shared" si="11"/>
        <v>0</v>
      </c>
      <c r="Q178" s="69"/>
    </row>
    <row r="179" spans="1:17" ht="15" customHeight="1">
      <c r="A179" s="193" t="s">
        <v>185</v>
      </c>
      <c r="B179" s="172">
        <v>19396</v>
      </c>
      <c r="C179" s="302">
        <v>-0.11</v>
      </c>
      <c r="D179" s="172">
        <v>1794</v>
      </c>
      <c r="E179" s="302">
        <v>-0.05</v>
      </c>
      <c r="F179" s="172">
        <v>635</v>
      </c>
      <c r="G179" s="302">
        <v>-0.23</v>
      </c>
      <c r="H179" s="172">
        <v>21825</v>
      </c>
      <c r="I179" s="303">
        <v>-0.11</v>
      </c>
      <c r="J179" s="264">
        <v>694.8</v>
      </c>
      <c r="K179" s="69">
        <v>695.8</v>
      </c>
      <c r="L179" s="135">
        <f t="shared" si="8"/>
        <v>-1</v>
      </c>
      <c r="M179" s="306">
        <f t="shared" si="9"/>
        <v>-0.14371945961483185</v>
      </c>
      <c r="N179" s="78">
        <f>Margins!B179</f>
        <v>675</v>
      </c>
      <c r="O179" s="25">
        <f t="shared" si="10"/>
        <v>1210950</v>
      </c>
      <c r="P179" s="25">
        <f t="shared" si="11"/>
        <v>428625</v>
      </c>
      <c r="Q179" s="69"/>
    </row>
    <row r="180" spans="1:17" ht="15" customHeight="1">
      <c r="A180" s="193" t="s">
        <v>206</v>
      </c>
      <c r="B180" s="172">
        <v>738</v>
      </c>
      <c r="C180" s="302">
        <v>-0.73</v>
      </c>
      <c r="D180" s="172">
        <v>9</v>
      </c>
      <c r="E180" s="302">
        <v>0.13</v>
      </c>
      <c r="F180" s="172">
        <v>0</v>
      </c>
      <c r="G180" s="302">
        <v>0</v>
      </c>
      <c r="H180" s="172">
        <v>747</v>
      </c>
      <c r="I180" s="303">
        <v>-0.73</v>
      </c>
      <c r="J180" s="264">
        <v>854.25</v>
      </c>
      <c r="K180" s="69">
        <v>864.55</v>
      </c>
      <c r="L180" s="135">
        <f t="shared" si="8"/>
        <v>-10.299999999999955</v>
      </c>
      <c r="M180" s="306">
        <f t="shared" si="9"/>
        <v>-1.1913712335897235</v>
      </c>
      <c r="N180" s="78">
        <f>Margins!B180</f>
        <v>550</v>
      </c>
      <c r="O180" s="25">
        <f t="shared" si="10"/>
        <v>4950</v>
      </c>
      <c r="P180" s="25">
        <f t="shared" si="11"/>
        <v>0</v>
      </c>
      <c r="Q180" s="69"/>
    </row>
    <row r="181" spans="1:17" ht="15" customHeight="1">
      <c r="A181" s="193" t="s">
        <v>118</v>
      </c>
      <c r="B181" s="172">
        <v>6712</v>
      </c>
      <c r="C181" s="302">
        <v>0.12</v>
      </c>
      <c r="D181" s="172">
        <v>771</v>
      </c>
      <c r="E181" s="302">
        <v>0.63</v>
      </c>
      <c r="F181" s="172">
        <v>350</v>
      </c>
      <c r="G181" s="302">
        <v>3.79</v>
      </c>
      <c r="H181" s="172">
        <v>7833</v>
      </c>
      <c r="I181" s="303">
        <v>0.2</v>
      </c>
      <c r="J181" s="264">
        <v>1128.3</v>
      </c>
      <c r="K181" s="69">
        <v>1136</v>
      </c>
      <c r="L181" s="135">
        <f t="shared" si="8"/>
        <v>-7.7000000000000455</v>
      </c>
      <c r="M181" s="306">
        <f t="shared" si="9"/>
        <v>-0.6778169014084547</v>
      </c>
      <c r="N181" s="78">
        <f>Margins!B181</f>
        <v>250</v>
      </c>
      <c r="O181" s="25">
        <f t="shared" si="10"/>
        <v>192750</v>
      </c>
      <c r="P181" s="25">
        <f t="shared" si="11"/>
        <v>87500</v>
      </c>
      <c r="Q181" s="69"/>
    </row>
    <row r="182" spans="1:17" ht="15" customHeight="1">
      <c r="A182" s="193" t="s">
        <v>231</v>
      </c>
      <c r="B182" s="172">
        <v>3067</v>
      </c>
      <c r="C182" s="302">
        <v>-0.14</v>
      </c>
      <c r="D182" s="172">
        <v>0</v>
      </c>
      <c r="E182" s="302">
        <v>-1</v>
      </c>
      <c r="F182" s="172">
        <v>0</v>
      </c>
      <c r="G182" s="302">
        <v>0</v>
      </c>
      <c r="H182" s="172">
        <v>3067</v>
      </c>
      <c r="I182" s="303">
        <v>-0.14</v>
      </c>
      <c r="J182" s="264">
        <v>1276.6</v>
      </c>
      <c r="K182" s="69">
        <v>1265.8</v>
      </c>
      <c r="L182" s="135">
        <f t="shared" si="8"/>
        <v>10.799999999999955</v>
      </c>
      <c r="M182" s="306">
        <f t="shared" si="9"/>
        <v>0.8532153578764382</v>
      </c>
      <c r="N182" s="78">
        <f>Margins!B182</f>
        <v>206</v>
      </c>
      <c r="O182" s="25">
        <f t="shared" si="10"/>
        <v>0</v>
      </c>
      <c r="P182" s="25">
        <f t="shared" si="11"/>
        <v>0</v>
      </c>
      <c r="Q182" s="69"/>
    </row>
    <row r="183" spans="1:17" ht="15" customHeight="1">
      <c r="A183" s="193" t="s">
        <v>300</v>
      </c>
      <c r="B183" s="172">
        <v>84</v>
      </c>
      <c r="C183" s="302">
        <v>-0.61</v>
      </c>
      <c r="D183" s="172">
        <v>0</v>
      </c>
      <c r="E183" s="302">
        <v>0</v>
      </c>
      <c r="F183" s="172">
        <v>0</v>
      </c>
      <c r="G183" s="302">
        <v>0</v>
      </c>
      <c r="H183" s="172">
        <v>84</v>
      </c>
      <c r="I183" s="303">
        <v>-0.61</v>
      </c>
      <c r="J183" s="264">
        <v>56.6</v>
      </c>
      <c r="K183" s="69">
        <v>56.75</v>
      </c>
      <c r="L183" s="135">
        <f t="shared" si="8"/>
        <v>-0.14999999999999858</v>
      </c>
      <c r="M183" s="306">
        <f t="shared" si="9"/>
        <v>-0.2643171806167376</v>
      </c>
      <c r="N183" s="78">
        <f>Margins!B183</f>
        <v>7700</v>
      </c>
      <c r="O183" s="25">
        <f t="shared" si="10"/>
        <v>0</v>
      </c>
      <c r="P183" s="25">
        <f t="shared" si="11"/>
        <v>0</v>
      </c>
      <c r="Q183" s="69"/>
    </row>
    <row r="184" spans="1:17" ht="15" customHeight="1">
      <c r="A184" s="193" t="s">
        <v>301</v>
      </c>
      <c r="B184" s="172">
        <v>442</v>
      </c>
      <c r="C184" s="302">
        <v>-0.77</v>
      </c>
      <c r="D184" s="172">
        <v>69</v>
      </c>
      <c r="E184" s="302">
        <v>-0.62</v>
      </c>
      <c r="F184" s="172">
        <v>11</v>
      </c>
      <c r="G184" s="302">
        <v>-0.75</v>
      </c>
      <c r="H184" s="172">
        <v>522</v>
      </c>
      <c r="I184" s="303">
        <v>-0.76</v>
      </c>
      <c r="J184" s="264">
        <v>28.15</v>
      </c>
      <c r="K184" s="69">
        <v>28.25</v>
      </c>
      <c r="L184" s="135">
        <f t="shared" si="8"/>
        <v>-0.10000000000000142</v>
      </c>
      <c r="M184" s="306">
        <f t="shared" si="9"/>
        <v>-0.3539823008849608</v>
      </c>
      <c r="N184" s="78">
        <f>Margins!B184</f>
        <v>10450</v>
      </c>
      <c r="O184" s="25">
        <f t="shared" si="10"/>
        <v>721050</v>
      </c>
      <c r="P184" s="25">
        <f t="shared" si="11"/>
        <v>114950</v>
      </c>
      <c r="Q184" s="69"/>
    </row>
    <row r="185" spans="1:17" ht="15" customHeight="1">
      <c r="A185" s="193" t="s">
        <v>173</v>
      </c>
      <c r="B185" s="172">
        <v>343</v>
      </c>
      <c r="C185" s="302">
        <v>-0.65</v>
      </c>
      <c r="D185" s="172">
        <v>22</v>
      </c>
      <c r="E185" s="302">
        <v>-0.73</v>
      </c>
      <c r="F185" s="172">
        <v>0</v>
      </c>
      <c r="G185" s="302">
        <v>-1</v>
      </c>
      <c r="H185" s="172">
        <v>365</v>
      </c>
      <c r="I185" s="303">
        <v>-0.66</v>
      </c>
      <c r="J185" s="264">
        <v>63</v>
      </c>
      <c r="K185" s="69">
        <v>63.5</v>
      </c>
      <c r="L185" s="135">
        <f t="shared" si="8"/>
        <v>-0.5</v>
      </c>
      <c r="M185" s="306">
        <f t="shared" si="9"/>
        <v>-0.7874015748031495</v>
      </c>
      <c r="N185" s="78">
        <f>Margins!B185</f>
        <v>2950</v>
      </c>
      <c r="O185" s="25">
        <f t="shared" si="10"/>
        <v>64900</v>
      </c>
      <c r="P185" s="25">
        <f t="shared" si="11"/>
        <v>0</v>
      </c>
      <c r="Q185" s="69"/>
    </row>
    <row r="186" spans="1:17" ht="15" customHeight="1">
      <c r="A186" s="193" t="s">
        <v>302</v>
      </c>
      <c r="B186" s="172">
        <v>2090</v>
      </c>
      <c r="C186" s="302">
        <v>-0.34</v>
      </c>
      <c r="D186" s="172">
        <v>0</v>
      </c>
      <c r="E186" s="302">
        <v>0</v>
      </c>
      <c r="F186" s="172">
        <v>0</v>
      </c>
      <c r="G186" s="302">
        <v>0</v>
      </c>
      <c r="H186" s="172">
        <v>2090</v>
      </c>
      <c r="I186" s="303">
        <v>-0.34</v>
      </c>
      <c r="J186" s="264">
        <v>965.75</v>
      </c>
      <c r="K186" s="69">
        <v>927.65</v>
      </c>
      <c r="L186" s="135">
        <f t="shared" si="8"/>
        <v>38.10000000000002</v>
      </c>
      <c r="M186" s="306">
        <f t="shared" si="9"/>
        <v>4.107152482078372</v>
      </c>
      <c r="N186" s="78">
        <f>Margins!B186</f>
        <v>200</v>
      </c>
      <c r="O186" s="25">
        <f t="shared" si="10"/>
        <v>0</v>
      </c>
      <c r="P186" s="25">
        <f t="shared" si="11"/>
        <v>0</v>
      </c>
      <c r="Q186" s="69"/>
    </row>
    <row r="187" spans="1:17" ht="15" customHeight="1">
      <c r="A187" s="193" t="s">
        <v>82</v>
      </c>
      <c r="B187" s="172">
        <v>5094</v>
      </c>
      <c r="C187" s="302">
        <v>2.44</v>
      </c>
      <c r="D187" s="172">
        <v>138</v>
      </c>
      <c r="E187" s="302">
        <v>5.9</v>
      </c>
      <c r="F187" s="172">
        <v>4</v>
      </c>
      <c r="G187" s="302">
        <v>0</v>
      </c>
      <c r="H187" s="172">
        <v>5236</v>
      </c>
      <c r="I187" s="303">
        <v>2.49</v>
      </c>
      <c r="J187" s="264">
        <v>156.9</v>
      </c>
      <c r="K187" s="69">
        <v>147.4</v>
      </c>
      <c r="L187" s="135">
        <f t="shared" si="8"/>
        <v>9.5</v>
      </c>
      <c r="M187" s="306">
        <f t="shared" si="9"/>
        <v>6.445047489823609</v>
      </c>
      <c r="N187" s="78">
        <f>Margins!B187</f>
        <v>2100</v>
      </c>
      <c r="O187" s="25">
        <f t="shared" si="10"/>
        <v>289800</v>
      </c>
      <c r="P187" s="25">
        <f t="shared" si="11"/>
        <v>8400</v>
      </c>
      <c r="Q187" s="69"/>
    </row>
    <row r="188" spans="1:17" ht="15" customHeight="1">
      <c r="A188" s="193" t="s">
        <v>429</v>
      </c>
      <c r="B188" s="172">
        <v>414</v>
      </c>
      <c r="C188" s="302">
        <v>-0.46</v>
      </c>
      <c r="D188" s="172">
        <v>0</v>
      </c>
      <c r="E188" s="302">
        <v>0</v>
      </c>
      <c r="F188" s="172">
        <v>0</v>
      </c>
      <c r="G188" s="302">
        <v>0</v>
      </c>
      <c r="H188" s="172">
        <v>414</v>
      </c>
      <c r="I188" s="303">
        <v>-0.46</v>
      </c>
      <c r="J188" s="264">
        <v>305.05</v>
      </c>
      <c r="K188" s="69">
        <v>314.35</v>
      </c>
      <c r="L188" s="135">
        <f t="shared" si="8"/>
        <v>-9.300000000000011</v>
      </c>
      <c r="M188" s="306">
        <f t="shared" si="9"/>
        <v>-2.9584857642754923</v>
      </c>
      <c r="N188" s="78">
        <f>Margins!B188</f>
        <v>700</v>
      </c>
      <c r="O188" s="25">
        <f t="shared" si="10"/>
        <v>0</v>
      </c>
      <c r="P188" s="25">
        <f t="shared" si="11"/>
        <v>0</v>
      </c>
      <c r="Q188" s="69"/>
    </row>
    <row r="189" spans="1:17" ht="15" customHeight="1">
      <c r="A189" s="193" t="s">
        <v>430</v>
      </c>
      <c r="B189" s="172">
        <v>4916</v>
      </c>
      <c r="C189" s="302">
        <v>-0.54</v>
      </c>
      <c r="D189" s="172">
        <v>130</v>
      </c>
      <c r="E189" s="302">
        <v>-0.68</v>
      </c>
      <c r="F189" s="172">
        <v>3</v>
      </c>
      <c r="G189" s="302">
        <v>-0.94</v>
      </c>
      <c r="H189" s="172">
        <v>5049</v>
      </c>
      <c r="I189" s="303">
        <v>-0.55</v>
      </c>
      <c r="J189" s="264">
        <v>558.75</v>
      </c>
      <c r="K189" s="69">
        <v>561.9</v>
      </c>
      <c r="L189" s="135">
        <f t="shared" si="8"/>
        <v>-3.1499999999999773</v>
      </c>
      <c r="M189" s="306">
        <f t="shared" si="9"/>
        <v>-0.5605979711692433</v>
      </c>
      <c r="N189" s="78">
        <f>Margins!B189</f>
        <v>450</v>
      </c>
      <c r="O189" s="25">
        <f t="shared" si="10"/>
        <v>58500</v>
      </c>
      <c r="P189" s="25">
        <f t="shared" si="11"/>
        <v>1350</v>
      </c>
      <c r="Q189" s="69"/>
    </row>
    <row r="190" spans="1:17" ht="15" customHeight="1">
      <c r="A190" s="193" t="s">
        <v>153</v>
      </c>
      <c r="B190" s="172">
        <v>1658</v>
      </c>
      <c r="C190" s="302">
        <v>-0.41</v>
      </c>
      <c r="D190" s="172">
        <v>0</v>
      </c>
      <c r="E190" s="302">
        <v>-1</v>
      </c>
      <c r="F190" s="172">
        <v>0</v>
      </c>
      <c r="G190" s="302">
        <v>-1</v>
      </c>
      <c r="H190" s="172">
        <v>1658</v>
      </c>
      <c r="I190" s="303">
        <v>-0.41</v>
      </c>
      <c r="J190" s="264">
        <v>645.75</v>
      </c>
      <c r="K190" s="69">
        <v>644.8</v>
      </c>
      <c r="L190" s="135">
        <f t="shared" si="8"/>
        <v>0.9500000000000455</v>
      </c>
      <c r="M190" s="306">
        <f t="shared" si="9"/>
        <v>0.147332506203481</v>
      </c>
      <c r="N190" s="78">
        <f>Margins!B190</f>
        <v>450</v>
      </c>
      <c r="O190" s="25">
        <f t="shared" si="10"/>
        <v>0</v>
      </c>
      <c r="P190" s="25">
        <f t="shared" si="11"/>
        <v>0</v>
      </c>
      <c r="Q190" s="69"/>
    </row>
    <row r="191" spans="1:17" ht="15" customHeight="1">
      <c r="A191" s="193" t="s">
        <v>154</v>
      </c>
      <c r="B191" s="172">
        <v>2084</v>
      </c>
      <c r="C191" s="302">
        <v>1.82</v>
      </c>
      <c r="D191" s="172">
        <v>86</v>
      </c>
      <c r="E191" s="302">
        <v>5.14</v>
      </c>
      <c r="F191" s="172">
        <v>0</v>
      </c>
      <c r="G191" s="302">
        <v>0</v>
      </c>
      <c r="H191" s="172">
        <v>2170</v>
      </c>
      <c r="I191" s="303">
        <v>1.88</v>
      </c>
      <c r="J191" s="264">
        <v>56.55</v>
      </c>
      <c r="K191" s="69">
        <v>53.3</v>
      </c>
      <c r="L191" s="135">
        <f t="shared" si="8"/>
        <v>3.25</v>
      </c>
      <c r="M191" s="306">
        <f t="shared" si="9"/>
        <v>6.097560975609757</v>
      </c>
      <c r="N191" s="78">
        <f>Margins!B191</f>
        <v>6900</v>
      </c>
      <c r="O191" s="25">
        <f t="shared" si="10"/>
        <v>593400</v>
      </c>
      <c r="P191" s="25">
        <f t="shared" si="11"/>
        <v>0</v>
      </c>
      <c r="Q191" s="69"/>
    </row>
    <row r="192" spans="1:17" ht="15" customHeight="1">
      <c r="A192" s="193" t="s">
        <v>303</v>
      </c>
      <c r="B192" s="172">
        <v>4317</v>
      </c>
      <c r="C192" s="302">
        <v>-0.04</v>
      </c>
      <c r="D192" s="172">
        <v>33</v>
      </c>
      <c r="E192" s="302">
        <v>-0.57</v>
      </c>
      <c r="F192" s="172">
        <v>8</v>
      </c>
      <c r="G192" s="302">
        <v>-0.11</v>
      </c>
      <c r="H192" s="172">
        <v>4358</v>
      </c>
      <c r="I192" s="303">
        <v>-0.05</v>
      </c>
      <c r="J192" s="264">
        <v>130.85</v>
      </c>
      <c r="K192" s="69">
        <v>125.55</v>
      </c>
      <c r="L192" s="135">
        <f t="shared" si="8"/>
        <v>5.299999999999997</v>
      </c>
      <c r="M192" s="306">
        <f t="shared" si="9"/>
        <v>4.221425726802068</v>
      </c>
      <c r="N192" s="78">
        <f>Margins!B192</f>
        <v>3600</v>
      </c>
      <c r="O192" s="25">
        <f t="shared" si="10"/>
        <v>118800</v>
      </c>
      <c r="P192" s="25">
        <f t="shared" si="11"/>
        <v>28800</v>
      </c>
      <c r="Q192" s="69"/>
    </row>
    <row r="193" spans="1:17" ht="15" customHeight="1">
      <c r="A193" s="193" t="s">
        <v>155</v>
      </c>
      <c r="B193" s="172">
        <v>1526</v>
      </c>
      <c r="C193" s="302">
        <v>-0.07</v>
      </c>
      <c r="D193" s="172">
        <v>0</v>
      </c>
      <c r="E193" s="302">
        <v>0</v>
      </c>
      <c r="F193" s="172">
        <v>0</v>
      </c>
      <c r="G193" s="302">
        <v>0</v>
      </c>
      <c r="H193" s="172">
        <v>1526</v>
      </c>
      <c r="I193" s="303">
        <v>-0.07</v>
      </c>
      <c r="J193" s="264">
        <v>483.55</v>
      </c>
      <c r="K193" s="69">
        <v>480.8</v>
      </c>
      <c r="L193" s="135">
        <f t="shared" si="8"/>
        <v>2.75</v>
      </c>
      <c r="M193" s="306">
        <f t="shared" si="9"/>
        <v>0.5719633943427621</v>
      </c>
      <c r="N193" s="78">
        <f>Margins!B193</f>
        <v>525</v>
      </c>
      <c r="O193" s="25">
        <f t="shared" si="10"/>
        <v>0</v>
      </c>
      <c r="P193" s="25">
        <f t="shared" si="11"/>
        <v>0</v>
      </c>
      <c r="Q193" s="69"/>
    </row>
    <row r="194" spans="1:17" ht="15" customHeight="1">
      <c r="A194" s="193" t="s">
        <v>38</v>
      </c>
      <c r="B194" s="172">
        <v>3242</v>
      </c>
      <c r="C194" s="302">
        <v>0.19</v>
      </c>
      <c r="D194" s="172">
        <v>72</v>
      </c>
      <c r="E194" s="302">
        <v>0.36</v>
      </c>
      <c r="F194" s="172">
        <v>1</v>
      </c>
      <c r="G194" s="302">
        <v>0</v>
      </c>
      <c r="H194" s="172">
        <v>3315</v>
      </c>
      <c r="I194" s="303">
        <v>0.19</v>
      </c>
      <c r="J194" s="264">
        <v>502.45</v>
      </c>
      <c r="K194" s="69">
        <v>512.55</v>
      </c>
      <c r="L194" s="135">
        <f t="shared" si="8"/>
        <v>-10.099999999999966</v>
      </c>
      <c r="M194" s="306">
        <f t="shared" si="9"/>
        <v>-1.970539459564914</v>
      </c>
      <c r="N194" s="78">
        <f>Margins!B194</f>
        <v>600</v>
      </c>
      <c r="O194" s="25">
        <f t="shared" si="10"/>
        <v>43200</v>
      </c>
      <c r="P194" s="25">
        <f t="shared" si="11"/>
        <v>600</v>
      </c>
      <c r="Q194" s="69"/>
    </row>
    <row r="195" spans="1:17" ht="15" customHeight="1">
      <c r="A195" s="193" t="s">
        <v>156</v>
      </c>
      <c r="B195" s="172">
        <v>147</v>
      </c>
      <c r="C195" s="302">
        <v>-0.52</v>
      </c>
      <c r="D195" s="172">
        <v>0</v>
      </c>
      <c r="E195" s="302">
        <v>0</v>
      </c>
      <c r="F195" s="172">
        <v>0</v>
      </c>
      <c r="G195" s="302">
        <v>0</v>
      </c>
      <c r="H195" s="172">
        <v>147</v>
      </c>
      <c r="I195" s="303">
        <v>-0.52</v>
      </c>
      <c r="J195" s="264">
        <v>390.9</v>
      </c>
      <c r="K195" s="69">
        <v>387.7</v>
      </c>
      <c r="L195" s="135">
        <f t="shared" si="8"/>
        <v>3.1999999999999886</v>
      </c>
      <c r="M195" s="306">
        <f t="shared" si="9"/>
        <v>0.8253804488006161</v>
      </c>
      <c r="N195" s="78">
        <f>Margins!B195</f>
        <v>600</v>
      </c>
      <c r="O195" s="25">
        <f t="shared" si="10"/>
        <v>0</v>
      </c>
      <c r="P195" s="25">
        <f t="shared" si="11"/>
        <v>0</v>
      </c>
      <c r="Q195" s="69"/>
    </row>
    <row r="196" spans="1:17" ht="15" customHeight="1" thickBot="1">
      <c r="A196" s="323" t="s">
        <v>394</v>
      </c>
      <c r="B196" s="172">
        <v>4569</v>
      </c>
      <c r="C196" s="302">
        <v>-0.53</v>
      </c>
      <c r="D196" s="172">
        <v>2</v>
      </c>
      <c r="E196" s="302">
        <v>-0.67</v>
      </c>
      <c r="F196" s="172">
        <v>1</v>
      </c>
      <c r="G196" s="302">
        <v>0</v>
      </c>
      <c r="H196" s="172">
        <v>4572</v>
      </c>
      <c r="I196" s="303">
        <v>-0.53</v>
      </c>
      <c r="J196" s="264">
        <v>335.8</v>
      </c>
      <c r="K196" s="69">
        <v>342.9</v>
      </c>
      <c r="L196" s="135">
        <f t="shared" si="8"/>
        <v>-7.099999999999966</v>
      </c>
      <c r="M196" s="306">
        <f t="shared" si="9"/>
        <v>-2.0705745115193834</v>
      </c>
      <c r="N196" s="78">
        <f>Margins!B196</f>
        <v>700</v>
      </c>
      <c r="O196" s="25">
        <f t="shared" si="10"/>
        <v>1400</v>
      </c>
      <c r="P196" s="25">
        <f t="shared" si="11"/>
        <v>700</v>
      </c>
      <c r="Q196" s="69"/>
    </row>
    <row r="197" spans="2:17" ht="13.5" customHeight="1" hidden="1">
      <c r="B197" s="309">
        <f>SUM(B4:B196)</f>
        <v>1052226</v>
      </c>
      <c r="C197" s="310"/>
      <c r="D197" s="309">
        <f>SUM(D4:D196)</f>
        <v>82932</v>
      </c>
      <c r="E197" s="310"/>
      <c r="F197" s="309">
        <f>SUM(F4:F196)</f>
        <v>79152</v>
      </c>
      <c r="G197" s="310"/>
      <c r="H197" s="172">
        <f>SUM(H4:H196)</f>
        <v>1214310</v>
      </c>
      <c r="I197" s="310"/>
      <c r="J197" s="311">
        <v>284.7</v>
      </c>
      <c r="K197" s="69"/>
      <c r="L197" s="135"/>
      <c r="M197" s="136"/>
      <c r="N197" s="69"/>
      <c r="O197" s="25">
        <f>SUM(O4:O196)</f>
        <v>65213804</v>
      </c>
      <c r="P197" s="25">
        <f>SUM(P4:P196)</f>
        <v>13664757</v>
      </c>
      <c r="Q197" s="69"/>
    </row>
    <row r="198" spans="11:17" ht="14.25" customHeight="1">
      <c r="K198" s="69"/>
      <c r="L198" s="135"/>
      <c r="M198" s="136"/>
      <c r="N198" s="69"/>
      <c r="O198" s="69"/>
      <c r="P198" s="50">
        <f>P197/O197</f>
        <v>0.20953779969651823</v>
      </c>
      <c r="Q198" s="69"/>
    </row>
    <row r="199" spans="11:13" ht="12.75" customHeight="1">
      <c r="K199" s="69"/>
      <c r="L199" s="135"/>
      <c r="M199"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9"/>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K233" sqref="K233"/>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0"/>
      <c r="L1" s="155"/>
      <c r="M1" s="112"/>
      <c r="N1" s="62"/>
      <c r="O1" s="2"/>
      <c r="P1" s="107"/>
      <c r="Q1" s="108"/>
      <c r="R1" s="69"/>
      <c r="S1" s="103"/>
      <c r="T1" s="103"/>
      <c r="U1" s="103"/>
      <c r="V1" s="103"/>
      <c r="W1" s="103"/>
      <c r="X1" s="103"/>
      <c r="Y1" s="103"/>
      <c r="Z1" s="103"/>
      <c r="AA1" s="103"/>
      <c r="AB1" s="74"/>
    </row>
    <row r="2" spans="1:28" s="58" customFormat="1" ht="16.5" customHeight="1" thickBot="1">
      <c r="A2" s="134"/>
      <c r="B2" s="417" t="s">
        <v>59</v>
      </c>
      <c r="C2" s="418"/>
      <c r="D2" s="418"/>
      <c r="E2" s="419"/>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463</v>
      </c>
      <c r="B5" s="188">
        <f>'Open Int.'!E5</f>
        <v>0</v>
      </c>
      <c r="C5" s="167">
        <f>'Open Int.'!F5</f>
        <v>0</v>
      </c>
      <c r="D5" s="190">
        <f>'Open Int.'!H5</f>
        <v>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464</v>
      </c>
      <c r="B7" s="188">
        <f>'Open Int.'!E7</f>
        <v>650</v>
      </c>
      <c r="C7" s="189">
        <f>'Open Int.'!F7</f>
        <v>0</v>
      </c>
      <c r="D7" s="190">
        <f>'Open Int.'!H7</f>
        <v>0</v>
      </c>
      <c r="E7" s="329">
        <f>'Open Int.'!I7</f>
        <v>0</v>
      </c>
      <c r="F7" s="191">
        <f>IF('Open Int.'!E7=0,0,'Open Int.'!H7/'Open Int.'!E7)</f>
        <v>0</v>
      </c>
      <c r="G7" s="155">
        <v>0</v>
      </c>
      <c r="H7" s="170">
        <f>IF(G7=0,0,(F7-G7)/G7)</f>
        <v>0</v>
      </c>
      <c r="I7" s="185">
        <f>IF(Volume!D7=0,0,Volume!F7/Volume!D7)</f>
        <v>0</v>
      </c>
      <c r="J7" s="176">
        <v>0</v>
      </c>
      <c r="K7" s="170">
        <f>IF(J7=0,0,(I7-J7)/J7)</f>
        <v>0</v>
      </c>
      <c r="L7" s="60"/>
      <c r="M7" s="6"/>
      <c r="N7" s="59"/>
      <c r="O7" s="3"/>
      <c r="P7" s="3"/>
      <c r="Q7" s="3"/>
      <c r="R7" s="3"/>
      <c r="S7" s="3"/>
      <c r="T7" s="3"/>
      <c r="U7" s="61"/>
      <c r="V7" s="3"/>
      <c r="W7" s="3"/>
      <c r="X7" s="3"/>
      <c r="Y7" s="3"/>
      <c r="Z7" s="3"/>
      <c r="AA7" s="2"/>
      <c r="AB7" s="78"/>
      <c r="AC7" s="77"/>
    </row>
    <row r="8" spans="1:29" s="58" customFormat="1" ht="15">
      <c r="A8" s="177" t="s">
        <v>9</v>
      </c>
      <c r="B8" s="188">
        <f>'Open Int.'!E8</f>
        <v>16813850</v>
      </c>
      <c r="C8" s="189">
        <f>'Open Int.'!F8</f>
        <v>480300</v>
      </c>
      <c r="D8" s="190">
        <f>'Open Int.'!H8</f>
        <v>27152050</v>
      </c>
      <c r="E8" s="329">
        <f>'Open Int.'!I8</f>
        <v>588000</v>
      </c>
      <c r="F8" s="191">
        <f>IF('Open Int.'!E8=0,0,'Open Int.'!H8/'Open Int.'!E8)</f>
        <v>1.6148621523327495</v>
      </c>
      <c r="G8" s="155">
        <v>1.6263488341481185</v>
      </c>
      <c r="H8" s="170">
        <f aca="true" t="shared" si="0" ref="H8:H71">IF(G8=0,0,(F8-G8)/G8)</f>
        <v>-0.0070628647275328615</v>
      </c>
      <c r="I8" s="185">
        <f>IF(Volume!D8=0,0,Volume!F8/Volume!D8)</f>
        <v>1.6369321316902703</v>
      </c>
      <c r="J8" s="176">
        <v>1.9505056046037448</v>
      </c>
      <c r="K8" s="170">
        <f aca="true" t="shared" si="1" ref="K8:K71">IF(J8=0,0,(I8-J8)/J8)</f>
        <v>-0.1607652252694647</v>
      </c>
      <c r="L8" s="60"/>
      <c r="M8" s="6"/>
      <c r="N8" s="59"/>
      <c r="O8" s="3"/>
      <c r="P8" s="3"/>
      <c r="Q8" s="3"/>
      <c r="R8" s="3"/>
      <c r="S8" s="3"/>
      <c r="T8" s="3"/>
      <c r="U8" s="61"/>
      <c r="V8" s="3"/>
      <c r="W8" s="3"/>
      <c r="X8" s="3"/>
      <c r="Y8" s="3"/>
      <c r="Z8" s="3"/>
      <c r="AA8" s="2"/>
      <c r="AB8" s="78"/>
      <c r="AC8" s="77"/>
    </row>
    <row r="9" spans="1:27" s="7" customFormat="1" ht="15">
      <c r="A9" s="177" t="s">
        <v>279</v>
      </c>
      <c r="B9" s="188">
        <f>'Open Int.'!E9</f>
        <v>3800</v>
      </c>
      <c r="C9" s="189">
        <f>'Open Int.'!F9</f>
        <v>200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15500</v>
      </c>
      <c r="C10" s="189">
        <f>'Open Int.'!F10</f>
        <v>1500</v>
      </c>
      <c r="D10" s="190">
        <f>'Open Int.'!H10</f>
        <v>3500</v>
      </c>
      <c r="E10" s="329">
        <f>'Open Int.'!I10</f>
        <v>0</v>
      </c>
      <c r="F10" s="191">
        <f>IF('Open Int.'!E10=0,0,'Open Int.'!H10/'Open Int.'!E10)</f>
        <v>0.22580645161290322</v>
      </c>
      <c r="G10" s="155">
        <v>0.25</v>
      </c>
      <c r="H10" s="170">
        <f t="shared" si="0"/>
        <v>-0.09677419354838712</v>
      </c>
      <c r="I10" s="185">
        <f>IF(Volume!D10=0,0,Volume!F10/Volume!D10)</f>
        <v>0</v>
      </c>
      <c r="J10" s="176">
        <v>0</v>
      </c>
      <c r="K10" s="170">
        <f t="shared" si="1"/>
        <v>0</v>
      </c>
      <c r="L10" s="60"/>
      <c r="M10" s="6"/>
      <c r="N10" s="59"/>
      <c r="O10" s="3"/>
      <c r="P10" s="3"/>
      <c r="Q10" s="3"/>
      <c r="R10" s="3"/>
      <c r="S10" s="3"/>
      <c r="T10" s="3"/>
      <c r="U10" s="61"/>
      <c r="V10" s="3"/>
      <c r="W10" s="3"/>
      <c r="X10" s="3"/>
      <c r="Y10" s="3"/>
      <c r="Z10" s="3"/>
      <c r="AA10" s="2"/>
      <c r="AB10" s="78"/>
      <c r="AC10" s="77"/>
    </row>
    <row r="11" spans="1:29" s="58" customFormat="1" ht="15">
      <c r="A11" s="177" t="s">
        <v>400</v>
      </c>
      <c r="B11" s="188">
        <f>'Open Int.'!E11</f>
        <v>1200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186000</v>
      </c>
      <c r="C12" s="189">
        <f>'Open Int.'!F12</f>
        <v>32625</v>
      </c>
      <c r="D12" s="190">
        <f>'Open Int.'!H12</f>
        <v>105750</v>
      </c>
      <c r="E12" s="329">
        <f>'Open Int.'!I12</f>
        <v>5625</v>
      </c>
      <c r="F12" s="191">
        <f>IF('Open Int.'!E12=0,0,'Open Int.'!H12/'Open Int.'!E12)</f>
        <v>0.5685483870967742</v>
      </c>
      <c r="G12" s="155">
        <v>0.6528117359413202</v>
      </c>
      <c r="H12" s="170">
        <f t="shared" si="0"/>
        <v>-0.1290775643349038</v>
      </c>
      <c r="I12" s="185">
        <f>IF(Volume!D12=0,0,Volume!F12/Volume!D12)</f>
        <v>0.18032786885245902</v>
      </c>
      <c r="J12" s="176">
        <v>0.30113636363636365</v>
      </c>
      <c r="K12" s="170">
        <f t="shared" si="1"/>
        <v>-0.40117537890504174</v>
      </c>
      <c r="L12" s="60"/>
      <c r="M12" s="6"/>
      <c r="N12" s="59"/>
      <c r="O12" s="3"/>
      <c r="P12" s="3"/>
      <c r="Q12" s="3"/>
      <c r="R12" s="3"/>
      <c r="S12" s="3"/>
      <c r="T12" s="3"/>
      <c r="U12" s="61"/>
      <c r="V12" s="3"/>
      <c r="W12" s="3"/>
      <c r="X12" s="3"/>
      <c r="Y12" s="3"/>
      <c r="Z12" s="3"/>
      <c r="AA12" s="2"/>
      <c r="AB12" s="78"/>
      <c r="AC12" s="77"/>
    </row>
    <row r="13" spans="1:29" s="58" customFormat="1" ht="15">
      <c r="A13" s="177" t="s">
        <v>401</v>
      </c>
      <c r="B13" s="188">
        <f>'Open Int.'!E13</f>
        <v>22500</v>
      </c>
      <c r="C13" s="189">
        <f>'Open Int.'!F13</f>
        <v>1350</v>
      </c>
      <c r="D13" s="190">
        <f>'Open Int.'!H13</f>
        <v>450</v>
      </c>
      <c r="E13" s="329">
        <f>'Open Int.'!I13</f>
        <v>0</v>
      </c>
      <c r="F13" s="191">
        <f>IF('Open Int.'!E13=0,0,'Open Int.'!H13/'Open Int.'!E13)</f>
        <v>0.02</v>
      </c>
      <c r="G13" s="155">
        <v>0.02127659574468085</v>
      </c>
      <c r="H13" s="170">
        <f t="shared" si="0"/>
        <v>-0.059999999999999956</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402</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403</v>
      </c>
      <c r="B15" s="188">
        <f>'Open Int.'!E15</f>
        <v>396100</v>
      </c>
      <c r="C15" s="189">
        <f>'Open Int.'!F15</f>
        <v>13600</v>
      </c>
      <c r="D15" s="190">
        <f>'Open Int.'!H15</f>
        <v>44200</v>
      </c>
      <c r="E15" s="329">
        <f>'Open Int.'!I15</f>
        <v>-1700</v>
      </c>
      <c r="F15" s="191">
        <f>IF('Open Int.'!E15=0,0,'Open Int.'!H15/'Open Int.'!E15)</f>
        <v>0.11158798283261803</v>
      </c>
      <c r="G15" s="155">
        <v>0.12</v>
      </c>
      <c r="H15" s="170">
        <f t="shared" si="0"/>
        <v>-0.07010014306151637</v>
      </c>
      <c r="I15" s="185">
        <f>IF(Volume!D15=0,0,Volume!F15/Volume!D15)</f>
        <v>0.02857142857142857</v>
      </c>
      <c r="J15" s="176">
        <v>0.18421052631578946</v>
      </c>
      <c r="K15" s="170">
        <f t="shared" si="1"/>
        <v>-0.8448979591836734</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776650</v>
      </c>
      <c r="C16" s="189">
        <f>'Open Int.'!F16</f>
        <v>83300</v>
      </c>
      <c r="D16" s="190">
        <f>'Open Int.'!H16</f>
        <v>31850</v>
      </c>
      <c r="E16" s="329">
        <f>'Open Int.'!I16</f>
        <v>29400</v>
      </c>
      <c r="F16" s="191">
        <f>IF('Open Int.'!E16=0,0,'Open Int.'!H16/'Open Int.'!E16)</f>
        <v>0.04100946372239748</v>
      </c>
      <c r="G16" s="155">
        <v>0.0035335689045936395</v>
      </c>
      <c r="H16" s="170">
        <f t="shared" si="0"/>
        <v>10.605678233438487</v>
      </c>
      <c r="I16" s="185">
        <f>IF(Volume!D16=0,0,Volume!F16/Volume!D16)</f>
        <v>0.04780876494023904</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378550</v>
      </c>
      <c r="C17" s="189">
        <f>'Open Int.'!F17</f>
        <v>6700</v>
      </c>
      <c r="D17" s="190">
        <f>'Open Int.'!H17</f>
        <v>3350</v>
      </c>
      <c r="E17" s="329">
        <f>'Open Int.'!I17</f>
        <v>0</v>
      </c>
      <c r="F17" s="191">
        <f>IF('Open Int.'!E17=0,0,'Open Int.'!H17/'Open Int.'!E17)</f>
        <v>0.008849557522123894</v>
      </c>
      <c r="G17" s="155">
        <v>0.009009009009009009</v>
      </c>
      <c r="H17" s="170">
        <f t="shared" si="0"/>
        <v>-0.017699115044247794</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363400</v>
      </c>
      <c r="C19" s="189">
        <f>'Open Int.'!F19</f>
        <v>124200</v>
      </c>
      <c r="D19" s="190">
        <f>'Open Int.'!H19</f>
        <v>18400</v>
      </c>
      <c r="E19" s="329">
        <f>'Open Int.'!I19</f>
        <v>11500</v>
      </c>
      <c r="F19" s="191">
        <f>IF('Open Int.'!E19=0,0,'Open Int.'!H19/'Open Int.'!E19)</f>
        <v>0.05063291139240506</v>
      </c>
      <c r="G19" s="155">
        <v>0.028846153846153848</v>
      </c>
      <c r="H19" s="170">
        <f t="shared" si="0"/>
        <v>0.7552742616033754</v>
      </c>
      <c r="I19" s="185">
        <f>IF(Volume!D19=0,0,Volume!F19/Volume!D19)</f>
        <v>0.04081632653061224</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404</v>
      </c>
      <c r="B20" s="188">
        <f>'Open Int.'!E20</f>
        <v>4550</v>
      </c>
      <c r="C20" s="189">
        <f>'Open Int.'!F20</f>
        <v>0</v>
      </c>
      <c r="D20" s="190">
        <f>'Open Int.'!H20</f>
        <v>1300</v>
      </c>
      <c r="E20" s="329">
        <f>'Open Int.'!I20</f>
        <v>0</v>
      </c>
      <c r="F20" s="191">
        <f>IF('Open Int.'!E20=0,0,'Open Int.'!H20/'Open Int.'!E20)</f>
        <v>0.2857142857142857</v>
      </c>
      <c r="G20" s="155">
        <v>0.2857142857142857</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405</v>
      </c>
      <c r="B21" s="188">
        <f>'Open Int.'!E21</f>
        <v>2000</v>
      </c>
      <c r="C21" s="189">
        <f>'Open Int.'!F21</f>
        <v>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2902500</v>
      </c>
      <c r="C22" s="189">
        <f>'Open Int.'!F22</f>
        <v>129000</v>
      </c>
      <c r="D22" s="190">
        <f>'Open Int.'!H22</f>
        <v>361200</v>
      </c>
      <c r="E22" s="329">
        <f>'Open Int.'!I22</f>
        <v>0</v>
      </c>
      <c r="F22" s="191">
        <f>IF('Open Int.'!E22=0,0,'Open Int.'!H22/'Open Int.'!E22)</f>
        <v>0.12444444444444444</v>
      </c>
      <c r="G22" s="155">
        <v>0.13023255813953488</v>
      </c>
      <c r="H22" s="170">
        <f t="shared" si="0"/>
        <v>-0.04444444444444446</v>
      </c>
      <c r="I22" s="185">
        <f>IF(Volume!D22=0,0,Volume!F22/Volume!D22)</f>
        <v>0.03550295857988166</v>
      </c>
      <c r="J22" s="176">
        <v>0.07692307692307693</v>
      </c>
      <c r="K22" s="170">
        <f t="shared" si="1"/>
        <v>-0.5384615384615384</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4622200</v>
      </c>
      <c r="C23" s="189">
        <f>'Open Int.'!F23</f>
        <v>90725</v>
      </c>
      <c r="D23" s="190">
        <f>'Open Int.'!H23</f>
        <v>725800</v>
      </c>
      <c r="E23" s="329">
        <f>'Open Int.'!I23</f>
        <v>-9550</v>
      </c>
      <c r="F23" s="191">
        <f>IF('Open Int.'!E23=0,0,'Open Int.'!H23/'Open Int.'!E23)</f>
        <v>0.15702479338842976</v>
      </c>
      <c r="G23" s="155">
        <v>0.16227608008429925</v>
      </c>
      <c r="H23" s="170">
        <f t="shared" si="0"/>
        <v>-0.032360201781689295</v>
      </c>
      <c r="I23" s="185">
        <f>IF(Volume!D23=0,0,Volume!F23/Volume!D23)</f>
        <v>0.06015037593984962</v>
      </c>
      <c r="J23" s="176">
        <v>0.20909090909090908</v>
      </c>
      <c r="K23" s="170">
        <f t="shared" si="1"/>
        <v>-0.7123242889833279</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1400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61100</v>
      </c>
      <c r="C25" s="189">
        <f>'Open Int.'!F25</f>
        <v>4200</v>
      </c>
      <c r="D25" s="190">
        <f>'Open Int.'!H25</f>
        <v>5700</v>
      </c>
      <c r="E25" s="329">
        <f>'Open Int.'!I25</f>
        <v>300</v>
      </c>
      <c r="F25" s="191">
        <f>IF('Open Int.'!E25=0,0,'Open Int.'!H25/'Open Int.'!E25)</f>
        <v>0.09328968903436989</v>
      </c>
      <c r="G25" s="155">
        <v>0.09490333919156414</v>
      </c>
      <c r="H25" s="170">
        <f t="shared" si="0"/>
        <v>-0.01700309147117647</v>
      </c>
      <c r="I25" s="185">
        <f>IF(Volume!D25=0,0,Volume!F25/Volume!D25)</f>
        <v>0.024489795918367346</v>
      </c>
      <c r="J25" s="176">
        <v>0.03048780487804878</v>
      </c>
      <c r="K25" s="170">
        <f t="shared" si="1"/>
        <v>-0.19673469387755105</v>
      </c>
      <c r="L25" s="60"/>
      <c r="M25" s="6"/>
      <c r="N25" s="59"/>
      <c r="O25" s="3"/>
      <c r="P25" s="3"/>
      <c r="Q25" s="3"/>
      <c r="R25" s="3"/>
      <c r="S25" s="3"/>
      <c r="T25" s="3"/>
      <c r="U25" s="61"/>
      <c r="V25" s="3"/>
      <c r="W25" s="3"/>
      <c r="X25" s="3"/>
      <c r="Y25" s="3"/>
      <c r="Z25" s="3"/>
      <c r="AA25" s="2"/>
    </row>
    <row r="26" spans="1:29" s="58" customFormat="1" ht="15">
      <c r="A26" s="177" t="s">
        <v>281</v>
      </c>
      <c r="B26" s="188">
        <f>'Open Int.'!E26</f>
        <v>860700</v>
      </c>
      <c r="C26" s="189">
        <f>'Open Int.'!F26</f>
        <v>13300</v>
      </c>
      <c r="D26" s="190">
        <f>'Open Int.'!H26</f>
        <v>45600</v>
      </c>
      <c r="E26" s="329">
        <f>'Open Int.'!I26</f>
        <v>0</v>
      </c>
      <c r="F26" s="191">
        <f>IF('Open Int.'!E26=0,0,'Open Int.'!H26/'Open Int.'!E26)</f>
        <v>0.052980132450331126</v>
      </c>
      <c r="G26" s="155">
        <v>0.053811659192825115</v>
      </c>
      <c r="H26" s="170">
        <f t="shared" si="0"/>
        <v>-0.015452538631346628</v>
      </c>
      <c r="I26" s="185">
        <f>IF(Volume!D26=0,0,Volume!F26/Volume!D26)</f>
        <v>0</v>
      </c>
      <c r="J26" s="176">
        <v>0.016129032258064516</v>
      </c>
      <c r="K26" s="170">
        <f t="shared" si="1"/>
        <v>-1</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2798400</v>
      </c>
      <c r="C27" s="189">
        <f>'Open Int.'!F27</f>
        <v>62400</v>
      </c>
      <c r="D27" s="190">
        <f>'Open Int.'!H27</f>
        <v>609600</v>
      </c>
      <c r="E27" s="329">
        <f>'Open Int.'!I27</f>
        <v>14400</v>
      </c>
      <c r="F27" s="191">
        <f>IF('Open Int.'!E27=0,0,'Open Int.'!H27/'Open Int.'!E27)</f>
        <v>0.21783876500857632</v>
      </c>
      <c r="G27" s="155">
        <v>0.21754385964912282</v>
      </c>
      <c r="H27" s="170">
        <f t="shared" si="0"/>
        <v>0.0013556133458749904</v>
      </c>
      <c r="I27" s="185">
        <f>IF(Volume!D27=0,0,Volume!F27/Volume!D27)</f>
        <v>0.08974358974358974</v>
      </c>
      <c r="J27" s="176">
        <v>0.12345679012345678</v>
      </c>
      <c r="K27" s="170">
        <f t="shared" si="1"/>
        <v>-0.27307692307692305</v>
      </c>
      <c r="L27" s="60"/>
      <c r="M27" s="6"/>
      <c r="N27" s="59"/>
      <c r="O27" s="3"/>
      <c r="P27" s="3"/>
      <c r="Q27" s="3"/>
      <c r="R27" s="3"/>
      <c r="S27" s="3"/>
      <c r="T27" s="3"/>
      <c r="U27" s="61"/>
      <c r="V27" s="3"/>
      <c r="W27" s="3"/>
      <c r="X27" s="3"/>
      <c r="Y27" s="3"/>
      <c r="Z27" s="3"/>
      <c r="AA27" s="2"/>
    </row>
    <row r="28" spans="1:27" s="7" customFormat="1" ht="15">
      <c r="A28" s="177" t="s">
        <v>76</v>
      </c>
      <c r="B28" s="188">
        <f>'Open Int.'!E28</f>
        <v>43400</v>
      </c>
      <c r="C28" s="189">
        <f>'Open Int.'!F28</f>
        <v>18200</v>
      </c>
      <c r="D28" s="190">
        <f>'Open Int.'!H28</f>
        <v>8400</v>
      </c>
      <c r="E28" s="329">
        <f>'Open Int.'!I28</f>
        <v>7000</v>
      </c>
      <c r="F28" s="191">
        <f>IF('Open Int.'!E28=0,0,'Open Int.'!H28/'Open Int.'!E28)</f>
        <v>0.1935483870967742</v>
      </c>
      <c r="G28" s="155">
        <v>0.05555555555555555</v>
      </c>
      <c r="H28" s="170">
        <f t="shared" si="0"/>
        <v>2.4838709677419355</v>
      </c>
      <c r="I28" s="185">
        <f>IF(Volume!D28=0,0,Volume!F28/Volume!D28)</f>
        <v>0.1724137931034483</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366700</v>
      </c>
      <c r="C29" s="189">
        <f>'Open Int.'!F29</f>
        <v>47500</v>
      </c>
      <c r="D29" s="190">
        <f>'Open Int.'!H29</f>
        <v>315400</v>
      </c>
      <c r="E29" s="329">
        <f>'Open Int.'!I29</f>
        <v>26600</v>
      </c>
      <c r="F29" s="191">
        <f>IF('Open Int.'!E29=0,0,'Open Int.'!H29/'Open Int.'!E29)</f>
        <v>0.8601036269430051</v>
      </c>
      <c r="G29" s="155">
        <v>0.9047619047619048</v>
      </c>
      <c r="H29" s="170">
        <f t="shared" si="0"/>
        <v>-0.049359149168257496</v>
      </c>
      <c r="I29" s="185">
        <f>IF(Volume!D29=0,0,Volume!F29/Volume!D29)</f>
        <v>0.46551724137931033</v>
      </c>
      <c r="J29" s="176">
        <v>0.6106194690265486</v>
      </c>
      <c r="K29" s="170">
        <f t="shared" si="1"/>
        <v>-0.23763118440779607</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12600</v>
      </c>
      <c r="C30" s="189">
        <f>'Open Int.'!F30</f>
        <v>0</v>
      </c>
      <c r="D30" s="190">
        <f>'Open Int.'!H30</f>
        <v>0</v>
      </c>
      <c r="E30" s="329">
        <f>'Open Int.'!I30</f>
        <v>0</v>
      </c>
      <c r="F30" s="191">
        <f>IF('Open Int.'!E30=0,0,'Open Int.'!H30/'Open Int.'!E30)</f>
        <v>0</v>
      </c>
      <c r="G30" s="155">
        <v>0</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1100</v>
      </c>
      <c r="C31" s="189">
        <f>'Open Int.'!F31</f>
        <v>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9750</v>
      </c>
      <c r="C32" s="189">
        <f>'Open Int.'!F32</f>
        <v>250</v>
      </c>
      <c r="D32" s="190">
        <f>'Open Int.'!H32</f>
        <v>2750</v>
      </c>
      <c r="E32" s="329">
        <f>'Open Int.'!I32</f>
        <v>0</v>
      </c>
      <c r="F32" s="191">
        <f>IF('Open Int.'!E32=0,0,'Open Int.'!H32/'Open Int.'!E32)</f>
        <v>0.28205128205128205</v>
      </c>
      <c r="G32" s="155">
        <v>0.2894736842105263</v>
      </c>
      <c r="H32" s="170">
        <f t="shared" si="0"/>
        <v>-0.02564102564102569</v>
      </c>
      <c r="I32" s="185">
        <f>IF(Volume!D32=0,0,Volume!F32/Volume!D32)</f>
        <v>0</v>
      </c>
      <c r="J32" s="176">
        <v>0.3333333333333333</v>
      </c>
      <c r="K32" s="170">
        <f t="shared" si="1"/>
        <v>-1</v>
      </c>
      <c r="L32" s="60"/>
      <c r="M32" s="6"/>
      <c r="N32" s="59"/>
      <c r="O32" s="3"/>
      <c r="P32" s="3"/>
      <c r="Q32" s="3"/>
      <c r="R32" s="3"/>
      <c r="S32" s="3"/>
      <c r="T32" s="3"/>
      <c r="U32" s="61"/>
      <c r="V32" s="3"/>
      <c r="W32" s="3"/>
      <c r="X32" s="3"/>
      <c r="Y32" s="3"/>
      <c r="Z32" s="3"/>
      <c r="AA32" s="2"/>
    </row>
    <row r="33" spans="1:27" s="7" customFormat="1" ht="15">
      <c r="A33" s="177" t="s">
        <v>137</v>
      </c>
      <c r="B33" s="188">
        <f>'Open Int.'!E33</f>
        <v>90000</v>
      </c>
      <c r="C33" s="189">
        <f>'Open Int.'!F33</f>
        <v>4000</v>
      </c>
      <c r="D33" s="190">
        <f>'Open Int.'!H33</f>
        <v>30000</v>
      </c>
      <c r="E33" s="329">
        <f>'Open Int.'!I33</f>
        <v>0</v>
      </c>
      <c r="F33" s="191">
        <f>IF('Open Int.'!E33=0,0,'Open Int.'!H33/'Open Int.'!E33)</f>
        <v>0.3333333333333333</v>
      </c>
      <c r="G33" s="155">
        <v>0.3488372093023256</v>
      </c>
      <c r="H33" s="170">
        <f t="shared" si="0"/>
        <v>-0.04444444444444452</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232</v>
      </c>
      <c r="B34" s="188">
        <f>'Open Int.'!E34</f>
        <v>265500</v>
      </c>
      <c r="C34" s="189">
        <f>'Open Int.'!F34</f>
        <v>14000</v>
      </c>
      <c r="D34" s="190">
        <f>'Open Int.'!H34</f>
        <v>67000</v>
      </c>
      <c r="E34" s="329">
        <f>'Open Int.'!I34</f>
        <v>7500</v>
      </c>
      <c r="F34" s="191">
        <f>IF('Open Int.'!E34=0,0,'Open Int.'!H34/'Open Int.'!E34)</f>
        <v>0.2523540489642185</v>
      </c>
      <c r="G34" s="155">
        <v>0.23658051689860835</v>
      </c>
      <c r="H34" s="170">
        <f t="shared" si="0"/>
        <v>0.0666729968823689</v>
      </c>
      <c r="I34" s="185">
        <f>IF(Volume!D34=0,0,Volume!F34/Volume!D34)</f>
        <v>0.24050632911392406</v>
      </c>
      <c r="J34" s="176">
        <v>0.03355704697986577</v>
      </c>
      <c r="K34" s="170">
        <f t="shared" si="1"/>
        <v>6.167088607594937</v>
      </c>
      <c r="L34" s="60"/>
      <c r="M34" s="6"/>
      <c r="N34" s="59"/>
      <c r="O34" s="3"/>
      <c r="P34" s="3"/>
      <c r="Q34" s="3"/>
      <c r="R34" s="3"/>
      <c r="S34" s="3"/>
      <c r="T34" s="3"/>
      <c r="U34" s="61"/>
      <c r="V34" s="3"/>
      <c r="W34" s="3"/>
      <c r="X34" s="3"/>
      <c r="Y34" s="3"/>
      <c r="Z34" s="3"/>
      <c r="AA34" s="2"/>
    </row>
    <row r="35" spans="1:27" s="7" customFormat="1" ht="15">
      <c r="A35" s="177" t="s">
        <v>1</v>
      </c>
      <c r="B35" s="188">
        <f>'Open Int.'!E35</f>
        <v>9300</v>
      </c>
      <c r="C35" s="189">
        <f>'Open Int.'!F35</f>
        <v>1500</v>
      </c>
      <c r="D35" s="190">
        <f>'Open Int.'!H35</f>
        <v>6000</v>
      </c>
      <c r="E35" s="329">
        <f>'Open Int.'!I35</f>
        <v>0</v>
      </c>
      <c r="F35" s="191">
        <f>IF('Open Int.'!E35=0,0,'Open Int.'!H35/'Open Int.'!E35)</f>
        <v>0.6451612903225806</v>
      </c>
      <c r="G35" s="155">
        <v>0.7692307692307693</v>
      </c>
      <c r="H35" s="170">
        <f t="shared" si="0"/>
        <v>-0.16129032258064524</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254600</v>
      </c>
      <c r="C36" s="189">
        <f>'Open Int.'!F36</f>
        <v>3800</v>
      </c>
      <c r="D36" s="190">
        <f>'Open Int.'!H36</f>
        <v>7600</v>
      </c>
      <c r="E36" s="329">
        <f>'Open Int.'!I36</f>
        <v>0</v>
      </c>
      <c r="F36" s="191">
        <f>IF('Open Int.'!E36=0,0,'Open Int.'!H36/'Open Int.'!E36)</f>
        <v>0.029850746268656716</v>
      </c>
      <c r="G36" s="155">
        <v>0.030303030303030304</v>
      </c>
      <c r="H36" s="170">
        <f t="shared" si="0"/>
        <v>-0.014925373134328405</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406</v>
      </c>
      <c r="B37" s="188">
        <f>'Open Int.'!E37</f>
        <v>871200</v>
      </c>
      <c r="C37" s="189">
        <f>'Open Int.'!F37</f>
        <v>-14850</v>
      </c>
      <c r="D37" s="190">
        <f>'Open Int.'!H37</f>
        <v>14850</v>
      </c>
      <c r="E37" s="329">
        <f>'Open Int.'!I37</f>
        <v>0</v>
      </c>
      <c r="F37" s="191">
        <f>IF('Open Int.'!E37=0,0,'Open Int.'!H37/'Open Int.'!E37)</f>
        <v>0.017045454545454544</v>
      </c>
      <c r="G37" s="155">
        <v>0.01675977653631285</v>
      </c>
      <c r="H37" s="170">
        <f t="shared" si="0"/>
        <v>0.01704545454545449</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407</v>
      </c>
      <c r="B38" s="188">
        <f>'Open Int.'!E38</f>
        <v>0</v>
      </c>
      <c r="C38" s="189">
        <f>'Open Int.'!F38</f>
        <v>0</v>
      </c>
      <c r="D38" s="190">
        <f>'Open Int.'!H38</f>
        <v>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3900</v>
      </c>
      <c r="C39" s="189">
        <f>'Open Int.'!F39</f>
        <v>600</v>
      </c>
      <c r="D39" s="190">
        <f>'Open Int.'!H39</f>
        <v>300</v>
      </c>
      <c r="E39" s="329">
        <f>'Open Int.'!I39</f>
        <v>0</v>
      </c>
      <c r="F39" s="191">
        <f>IF('Open Int.'!E39=0,0,'Open Int.'!H39/'Open Int.'!E39)</f>
        <v>0.07692307692307693</v>
      </c>
      <c r="G39" s="155">
        <v>0.09090909090909091</v>
      </c>
      <c r="H39" s="170">
        <f t="shared" si="0"/>
        <v>-0.15384615384615383</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513000</v>
      </c>
      <c r="C40" s="189">
        <f>'Open Int.'!F40</f>
        <v>27000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v>
      </c>
      <c r="B41" s="188">
        <f>'Open Int.'!E41</f>
        <v>17600</v>
      </c>
      <c r="C41" s="189">
        <f>'Open Int.'!F41</f>
        <v>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408</v>
      </c>
      <c r="B42" s="188">
        <f>'Open Int.'!E42</f>
        <v>2300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1367500</v>
      </c>
      <c r="C43" s="189">
        <f>'Open Int.'!F43</f>
        <v>-2500</v>
      </c>
      <c r="D43" s="190">
        <f>'Open Int.'!H43</f>
        <v>262500</v>
      </c>
      <c r="E43" s="329">
        <f>'Open Int.'!I43</f>
        <v>-5000</v>
      </c>
      <c r="F43" s="191">
        <f>IF('Open Int.'!E43=0,0,'Open Int.'!H43/'Open Int.'!E43)</f>
        <v>0.19195612431444242</v>
      </c>
      <c r="G43" s="155">
        <v>0.19525547445255476</v>
      </c>
      <c r="H43" s="170">
        <f t="shared" si="0"/>
        <v>-0.016897606314818306</v>
      </c>
      <c r="I43" s="185">
        <f>IF(Volume!D43=0,0,Volume!F43/Volume!D43)</f>
        <v>0.08211143695014662</v>
      </c>
      <c r="J43" s="176">
        <v>0.05982905982905983</v>
      </c>
      <c r="K43" s="170">
        <f t="shared" si="1"/>
        <v>0.3724340175953078</v>
      </c>
      <c r="L43" s="60"/>
      <c r="M43" s="6"/>
      <c r="N43" s="59"/>
      <c r="O43" s="3"/>
      <c r="P43" s="3"/>
      <c r="Q43" s="3"/>
      <c r="R43" s="3"/>
      <c r="S43" s="3"/>
      <c r="T43" s="3"/>
      <c r="U43" s="61"/>
      <c r="V43" s="3"/>
      <c r="W43" s="3"/>
      <c r="X43" s="3"/>
      <c r="Y43" s="3"/>
      <c r="Z43" s="3"/>
      <c r="AA43" s="2"/>
    </row>
    <row r="44" spans="1:27" s="7" customFormat="1" ht="15">
      <c r="A44" s="177" t="s">
        <v>78</v>
      </c>
      <c r="B44" s="188">
        <f>'Open Int.'!E44</f>
        <v>20800</v>
      </c>
      <c r="C44" s="189">
        <f>'Open Int.'!F44</f>
        <v>9600</v>
      </c>
      <c r="D44" s="190">
        <f>'Open Int.'!H44</f>
        <v>3200</v>
      </c>
      <c r="E44" s="329">
        <f>'Open Int.'!I44</f>
        <v>1600</v>
      </c>
      <c r="F44" s="191">
        <f>IF('Open Int.'!E44=0,0,'Open Int.'!H44/'Open Int.'!E44)</f>
        <v>0.15384615384615385</v>
      </c>
      <c r="G44" s="155">
        <v>0.14285714285714285</v>
      </c>
      <c r="H44" s="170">
        <f t="shared" si="0"/>
        <v>0.07692307692307704</v>
      </c>
      <c r="I44" s="185">
        <f>IF(Volume!D44=0,0,Volume!F44/Volume!D44)</f>
        <v>0.1111111111111111</v>
      </c>
      <c r="J44" s="176">
        <v>0</v>
      </c>
      <c r="K44" s="170">
        <f t="shared" si="1"/>
        <v>0</v>
      </c>
      <c r="L44" s="60"/>
      <c r="M44" s="6"/>
      <c r="N44" s="59"/>
      <c r="O44" s="3"/>
      <c r="P44" s="3"/>
      <c r="Q44" s="3"/>
      <c r="R44" s="3"/>
      <c r="S44" s="3"/>
      <c r="T44" s="3"/>
      <c r="U44" s="61"/>
      <c r="V44" s="3"/>
      <c r="W44" s="3"/>
      <c r="X44" s="3"/>
      <c r="Y44" s="3"/>
      <c r="Z44" s="3"/>
      <c r="AA44" s="2"/>
    </row>
    <row r="45" spans="1:27" s="7" customFormat="1" ht="15">
      <c r="A45" s="177" t="s">
        <v>138</v>
      </c>
      <c r="B45" s="188">
        <f>'Open Int.'!E45</f>
        <v>53975</v>
      </c>
      <c r="C45" s="189">
        <f>'Open Int.'!F45</f>
        <v>1700</v>
      </c>
      <c r="D45" s="190">
        <f>'Open Int.'!H45</f>
        <v>13600</v>
      </c>
      <c r="E45" s="329">
        <f>'Open Int.'!I45</f>
        <v>0</v>
      </c>
      <c r="F45" s="191">
        <f>IF('Open Int.'!E45=0,0,'Open Int.'!H45/'Open Int.'!E45)</f>
        <v>0.25196850393700787</v>
      </c>
      <c r="G45" s="155">
        <v>0.2601626016260163</v>
      </c>
      <c r="H45" s="170">
        <f t="shared" si="0"/>
        <v>-0.0314960629921261</v>
      </c>
      <c r="I45" s="185">
        <f>IF(Volume!D45=0,0,Volume!F45/Volume!D45)</f>
        <v>0.09090909090909091</v>
      </c>
      <c r="J45" s="176">
        <v>0.06896551724137931</v>
      </c>
      <c r="K45" s="170">
        <f t="shared" si="1"/>
        <v>0.31818181818181823</v>
      </c>
      <c r="L45" s="60"/>
      <c r="M45" s="6"/>
      <c r="N45" s="59"/>
      <c r="O45" s="3"/>
      <c r="P45" s="3"/>
      <c r="Q45" s="3"/>
      <c r="R45" s="3"/>
      <c r="S45" s="3"/>
      <c r="T45" s="3"/>
      <c r="U45" s="61"/>
      <c r="V45" s="3"/>
      <c r="W45" s="3"/>
      <c r="X45" s="3"/>
      <c r="Y45" s="3"/>
      <c r="Z45" s="3"/>
      <c r="AA45" s="2"/>
    </row>
    <row r="46" spans="1:27" s="7" customFormat="1" ht="15">
      <c r="A46" s="177" t="s">
        <v>160</v>
      </c>
      <c r="B46" s="188">
        <f>'Open Int.'!E46</f>
        <v>8800</v>
      </c>
      <c r="C46" s="189">
        <f>'Open Int.'!F46</f>
        <v>1100</v>
      </c>
      <c r="D46" s="190">
        <f>'Open Int.'!H46</f>
        <v>550</v>
      </c>
      <c r="E46" s="329">
        <f>'Open Int.'!I46</f>
        <v>550</v>
      </c>
      <c r="F46" s="191">
        <f>IF('Open Int.'!E46=0,0,'Open Int.'!H46/'Open Int.'!E46)</f>
        <v>0.0625</v>
      </c>
      <c r="G46" s="155">
        <v>0</v>
      </c>
      <c r="H46" s="170">
        <f t="shared" si="0"/>
        <v>0</v>
      </c>
      <c r="I46" s="185">
        <f>IF(Volume!D46=0,0,Volume!F46/Volume!D46)</f>
        <v>0.3333333333333333</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1628400</v>
      </c>
      <c r="C47" s="189">
        <f>'Open Int.'!F47</f>
        <v>-310500</v>
      </c>
      <c r="D47" s="190">
        <f>'Open Int.'!H47</f>
        <v>20700</v>
      </c>
      <c r="E47" s="329">
        <f>'Open Int.'!I47</f>
        <v>0</v>
      </c>
      <c r="F47" s="191">
        <f>IF('Open Int.'!E47=0,0,'Open Int.'!H47/'Open Int.'!E47)</f>
        <v>0.012711864406779662</v>
      </c>
      <c r="G47" s="155">
        <v>0.010676156583629894</v>
      </c>
      <c r="H47" s="170">
        <f t="shared" si="0"/>
        <v>0.19067796610169496</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781250</v>
      </c>
      <c r="C49" s="189">
        <f>'Open Int.'!F49</f>
        <v>45000</v>
      </c>
      <c r="D49" s="190">
        <f>'Open Int.'!H49</f>
        <v>98750</v>
      </c>
      <c r="E49" s="329">
        <f>'Open Int.'!I49</f>
        <v>3750</v>
      </c>
      <c r="F49" s="191">
        <f>IF('Open Int.'!E49=0,0,'Open Int.'!H49/'Open Int.'!E49)</f>
        <v>0.1264</v>
      </c>
      <c r="G49" s="155">
        <v>0.12903225806451613</v>
      </c>
      <c r="H49" s="170">
        <f t="shared" si="0"/>
        <v>-0.020399999999999877</v>
      </c>
      <c r="I49" s="185">
        <f>IF(Volume!D49=0,0,Volume!F49/Volume!D49)</f>
        <v>0.16216216216216217</v>
      </c>
      <c r="J49" s="176">
        <v>0.09090909090909091</v>
      </c>
      <c r="K49" s="170">
        <f t="shared" si="1"/>
        <v>0.7837837837837839</v>
      </c>
      <c r="L49" s="60"/>
      <c r="M49" s="6"/>
      <c r="N49" s="59"/>
      <c r="O49" s="3"/>
      <c r="P49" s="3"/>
      <c r="Q49" s="3"/>
      <c r="R49" s="3"/>
      <c r="S49" s="3"/>
      <c r="T49" s="3"/>
      <c r="U49" s="61"/>
      <c r="V49" s="3"/>
      <c r="W49" s="3"/>
      <c r="X49" s="3"/>
      <c r="Y49" s="3"/>
      <c r="Z49" s="3"/>
      <c r="AA49" s="2"/>
    </row>
    <row r="50" spans="1:27" s="7" customFormat="1" ht="15">
      <c r="A50" s="177" t="s">
        <v>218</v>
      </c>
      <c r="B50" s="188">
        <f>'Open Int.'!E50</f>
        <v>23100</v>
      </c>
      <c r="C50" s="189">
        <f>'Open Int.'!F50</f>
        <v>1050</v>
      </c>
      <c r="D50" s="190">
        <f>'Open Int.'!H50</f>
        <v>1050</v>
      </c>
      <c r="E50" s="329">
        <f>'Open Int.'!I50</f>
        <v>1050</v>
      </c>
      <c r="F50" s="191">
        <f>IF('Open Int.'!E50=0,0,'Open Int.'!H50/'Open Int.'!E50)</f>
        <v>0.045454545454545456</v>
      </c>
      <c r="G50" s="155">
        <v>0</v>
      </c>
      <c r="H50" s="170">
        <f t="shared" si="0"/>
        <v>0</v>
      </c>
      <c r="I50" s="185">
        <f>IF(Volume!D50=0,0,Volume!F50/Volume!D50)</f>
        <v>0.5</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1900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353700</v>
      </c>
      <c r="C54" s="189">
        <f>'Open Int.'!F54</f>
        <v>21600</v>
      </c>
      <c r="D54" s="190">
        <f>'Open Int.'!H54</f>
        <v>91800</v>
      </c>
      <c r="E54" s="329">
        <f>'Open Int.'!I54</f>
        <v>0</v>
      </c>
      <c r="F54" s="191">
        <f>IF('Open Int.'!E54=0,0,'Open Int.'!H54/'Open Int.'!E54)</f>
        <v>0.2595419847328244</v>
      </c>
      <c r="G54" s="155">
        <v>0.2764227642276423</v>
      </c>
      <c r="H54" s="170">
        <f t="shared" si="0"/>
        <v>-0.061068702290076396</v>
      </c>
      <c r="I54" s="185">
        <f>IF(Volume!D54=0,0,Volume!F54/Volume!D54)</f>
        <v>0.125</v>
      </c>
      <c r="J54" s="176">
        <v>0</v>
      </c>
      <c r="K54" s="170">
        <f t="shared" si="1"/>
        <v>0</v>
      </c>
      <c r="L54" s="60"/>
      <c r="M54" s="6"/>
      <c r="N54" s="59"/>
      <c r="O54" s="3"/>
      <c r="P54" s="3"/>
      <c r="Q54" s="3"/>
      <c r="R54" s="3"/>
      <c r="S54" s="3"/>
      <c r="T54" s="3"/>
      <c r="U54" s="61"/>
      <c r="V54" s="3"/>
      <c r="W54" s="3"/>
      <c r="X54" s="3"/>
      <c r="Y54" s="3"/>
      <c r="Z54" s="3"/>
      <c r="AA54" s="2"/>
    </row>
    <row r="55" spans="1:27" s="7" customFormat="1" ht="15">
      <c r="A55" s="177" t="s">
        <v>409</v>
      </c>
      <c r="B55" s="188">
        <f>'Open Int.'!E55</f>
        <v>1512000</v>
      </c>
      <c r="C55" s="189">
        <f>'Open Int.'!F55</f>
        <v>78750</v>
      </c>
      <c r="D55" s="190">
        <f>'Open Int.'!H55</f>
        <v>509250</v>
      </c>
      <c r="E55" s="329">
        <f>'Open Int.'!I55</f>
        <v>57750</v>
      </c>
      <c r="F55" s="191">
        <f>IF('Open Int.'!E55=0,0,'Open Int.'!H55/'Open Int.'!E55)</f>
        <v>0.3368055555555556</v>
      </c>
      <c r="G55" s="155">
        <v>0.315018315018315</v>
      </c>
      <c r="H55" s="170">
        <f t="shared" si="0"/>
        <v>0.06916182170542647</v>
      </c>
      <c r="I55" s="185">
        <f>IF(Volume!D55=0,0,Volume!F55/Volume!D55)</f>
        <v>0.09352517985611511</v>
      </c>
      <c r="J55" s="176">
        <v>0.3958333333333333</v>
      </c>
      <c r="K55" s="170">
        <f t="shared" si="1"/>
        <v>-0.7637258614161302</v>
      </c>
      <c r="L55" s="60"/>
      <c r="M55" s="6"/>
      <c r="N55" s="59"/>
      <c r="O55" s="3"/>
      <c r="P55" s="3"/>
      <c r="Q55" s="3"/>
      <c r="R55" s="3"/>
      <c r="S55" s="3"/>
      <c r="T55" s="3"/>
      <c r="U55" s="61"/>
      <c r="V55" s="3"/>
      <c r="W55" s="3"/>
      <c r="X55" s="3"/>
      <c r="Y55" s="3"/>
      <c r="Z55" s="3"/>
      <c r="AA55" s="2"/>
    </row>
    <row r="56" spans="1:27" s="7" customFormat="1" ht="15">
      <c r="A56" s="177" t="s">
        <v>163</v>
      </c>
      <c r="B56" s="188">
        <f>'Open Int.'!E56</f>
        <v>23188</v>
      </c>
      <c r="C56" s="189">
        <f>'Open Int.'!F56</f>
        <v>124</v>
      </c>
      <c r="D56" s="190">
        <f>'Open Int.'!H56</f>
        <v>3534</v>
      </c>
      <c r="E56" s="329">
        <f>'Open Int.'!I56</f>
        <v>248</v>
      </c>
      <c r="F56" s="191">
        <f>IF('Open Int.'!E56=0,0,'Open Int.'!H56/'Open Int.'!E56)</f>
        <v>0.15240641711229946</v>
      </c>
      <c r="G56" s="155">
        <v>0.1424731182795699</v>
      </c>
      <c r="H56" s="170">
        <f t="shared" si="0"/>
        <v>0.06972051256179992</v>
      </c>
      <c r="I56" s="185">
        <f>IF(Volume!D56=0,0,Volume!F56/Volume!D56)</f>
        <v>0.6666666666666666</v>
      </c>
      <c r="J56" s="176">
        <v>0.2</v>
      </c>
      <c r="K56" s="170">
        <f t="shared" si="1"/>
        <v>2.333333333333333</v>
      </c>
      <c r="L56" s="60"/>
      <c r="M56" s="6"/>
      <c r="N56" s="59"/>
      <c r="O56" s="3"/>
      <c r="P56" s="3"/>
      <c r="Q56" s="3"/>
      <c r="R56" s="3"/>
      <c r="S56" s="3"/>
      <c r="T56" s="3"/>
      <c r="U56" s="61"/>
      <c r="V56" s="3"/>
      <c r="W56" s="3"/>
      <c r="X56" s="3"/>
      <c r="Y56" s="3"/>
      <c r="Z56" s="3"/>
      <c r="AA56" s="2"/>
    </row>
    <row r="57" spans="1:27" s="7" customFormat="1" ht="15">
      <c r="A57" s="177" t="s">
        <v>491</v>
      </c>
      <c r="B57" s="188">
        <f>'Open Int.'!E57</f>
        <v>1758000</v>
      </c>
      <c r="C57" s="189">
        <f>'Open Int.'!F57</f>
        <v>34000</v>
      </c>
      <c r="D57" s="190">
        <f>'Open Int.'!H57</f>
        <v>579600</v>
      </c>
      <c r="E57" s="329">
        <f>'Open Int.'!I57</f>
        <v>22000</v>
      </c>
      <c r="F57" s="191">
        <f>IF('Open Int.'!E57=0,0,'Open Int.'!H57/'Open Int.'!E57)</f>
        <v>0.3296928327645051</v>
      </c>
      <c r="G57" s="155">
        <v>0.3234338747099768</v>
      </c>
      <c r="H57" s="170">
        <f>IF(G57=0,0,(F57-G57)/G57)</f>
        <v>0.019351584802738166</v>
      </c>
      <c r="I57" s="185">
        <f>IF(Volume!D57=0,0,Volume!F57/Volume!D57)</f>
        <v>0.1803135888501742</v>
      </c>
      <c r="J57" s="176">
        <v>0.20933734939759036</v>
      </c>
      <c r="K57" s="170">
        <f t="shared" si="1"/>
        <v>-0.13864587772290882</v>
      </c>
      <c r="L57" s="60"/>
      <c r="M57" s="6"/>
      <c r="N57" s="59"/>
      <c r="O57" s="3"/>
      <c r="P57" s="3"/>
      <c r="Q57" s="3"/>
      <c r="R57" s="3"/>
      <c r="S57" s="3"/>
      <c r="T57" s="3"/>
      <c r="U57" s="61"/>
      <c r="V57" s="3"/>
      <c r="W57" s="3"/>
      <c r="X57" s="3"/>
      <c r="Y57" s="3"/>
      <c r="Z57" s="3"/>
      <c r="AA57" s="2"/>
    </row>
    <row r="58" spans="1:27" s="7" customFormat="1" ht="15">
      <c r="A58" s="177" t="s">
        <v>194</v>
      </c>
      <c r="B58" s="188">
        <f>'Open Int.'!E58</f>
        <v>78400</v>
      </c>
      <c r="C58" s="189">
        <f>'Open Int.'!F58</f>
        <v>2000</v>
      </c>
      <c r="D58" s="190">
        <f>'Open Int.'!H58</f>
        <v>2800</v>
      </c>
      <c r="E58" s="329">
        <f>'Open Int.'!I58</f>
        <v>0</v>
      </c>
      <c r="F58" s="191">
        <f>IF('Open Int.'!E58=0,0,'Open Int.'!H58/'Open Int.'!E58)</f>
        <v>0.03571428571428571</v>
      </c>
      <c r="G58" s="155">
        <v>0.03664921465968586</v>
      </c>
      <c r="H58" s="170">
        <f t="shared" si="0"/>
        <v>-0.02551020408163263</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410</v>
      </c>
      <c r="B59" s="188">
        <f>'Open Int.'!E59</f>
        <v>0</v>
      </c>
      <c r="C59" s="189">
        <f>'Open Int.'!F59</f>
        <v>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411</v>
      </c>
      <c r="B60" s="188">
        <f>'Open Int.'!E60</f>
        <v>600</v>
      </c>
      <c r="C60" s="189">
        <f>'Open Int.'!F60</f>
        <v>0</v>
      </c>
      <c r="D60" s="190">
        <f>'Open Int.'!H60</f>
        <v>0</v>
      </c>
      <c r="E60" s="329">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220</v>
      </c>
      <c r="B61" s="188">
        <f>'Open Int.'!E61</f>
        <v>352800</v>
      </c>
      <c r="C61" s="189">
        <f>'Open Int.'!F61</f>
        <v>12000</v>
      </c>
      <c r="D61" s="190">
        <f>'Open Int.'!H61</f>
        <v>24000</v>
      </c>
      <c r="E61" s="329">
        <f>'Open Int.'!I61</f>
        <v>0</v>
      </c>
      <c r="F61" s="191">
        <f>IF('Open Int.'!E61=0,0,'Open Int.'!H61/'Open Int.'!E61)</f>
        <v>0.06802721088435375</v>
      </c>
      <c r="G61" s="155">
        <v>0.07042253521126761</v>
      </c>
      <c r="H61" s="170">
        <f t="shared" si="0"/>
        <v>-0.03401360544217683</v>
      </c>
      <c r="I61" s="185">
        <f>IF(Volume!D61=0,0,Volume!F61/Volume!D61)</f>
        <v>0</v>
      </c>
      <c r="J61" s="176">
        <v>0.09090909090909091</v>
      </c>
      <c r="K61" s="170">
        <f t="shared" si="1"/>
        <v>-1</v>
      </c>
      <c r="L61" s="60"/>
      <c r="M61" s="6"/>
      <c r="N61" s="59"/>
      <c r="O61" s="3"/>
      <c r="P61" s="3"/>
      <c r="Q61" s="3"/>
      <c r="R61" s="3"/>
      <c r="S61" s="3"/>
      <c r="T61" s="3"/>
      <c r="U61" s="61"/>
      <c r="V61" s="3"/>
      <c r="W61" s="3"/>
      <c r="X61" s="3"/>
      <c r="Y61" s="3"/>
      <c r="Z61" s="3"/>
      <c r="AA61" s="2"/>
    </row>
    <row r="62" spans="1:27" s="7" customFormat="1" ht="15">
      <c r="A62" s="177" t="s">
        <v>164</v>
      </c>
      <c r="B62" s="188">
        <f>'Open Int.'!E62</f>
        <v>1384250</v>
      </c>
      <c r="C62" s="189">
        <f>'Open Int.'!F62</f>
        <v>39550</v>
      </c>
      <c r="D62" s="190">
        <f>'Open Int.'!H62</f>
        <v>67800</v>
      </c>
      <c r="E62" s="329">
        <f>'Open Int.'!I62</f>
        <v>0</v>
      </c>
      <c r="F62" s="191">
        <f>IF('Open Int.'!E62=0,0,'Open Int.'!H62/'Open Int.'!E62)</f>
        <v>0.04897959183673469</v>
      </c>
      <c r="G62" s="155">
        <v>0.05042016806722689</v>
      </c>
      <c r="H62" s="170">
        <f t="shared" si="0"/>
        <v>-0.028571428571428647</v>
      </c>
      <c r="I62" s="185">
        <f>IF(Volume!D62=0,0,Volume!F62/Volume!D62)</f>
        <v>0</v>
      </c>
      <c r="J62" s="176">
        <v>0.02</v>
      </c>
      <c r="K62" s="170">
        <f t="shared" si="1"/>
        <v>-1</v>
      </c>
      <c r="L62" s="60"/>
      <c r="M62" s="6"/>
      <c r="N62" s="59"/>
      <c r="O62" s="3"/>
      <c r="P62" s="3"/>
      <c r="Q62" s="3"/>
      <c r="R62" s="3"/>
      <c r="S62" s="3"/>
      <c r="T62" s="3"/>
      <c r="U62" s="61"/>
      <c r="V62" s="3"/>
      <c r="W62" s="3"/>
      <c r="X62" s="3"/>
      <c r="Y62" s="3"/>
      <c r="Z62" s="3"/>
      <c r="AA62" s="2"/>
    </row>
    <row r="63" spans="1:27" s="7" customFormat="1" ht="15">
      <c r="A63" s="177" t="s">
        <v>165</v>
      </c>
      <c r="B63" s="188">
        <f>'Open Int.'!E63</f>
        <v>9100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412</v>
      </c>
      <c r="B64" s="188">
        <f>'Open Int.'!E64</f>
        <v>150</v>
      </c>
      <c r="C64" s="189">
        <f>'Open Int.'!F64</f>
        <v>0</v>
      </c>
      <c r="D64" s="190">
        <f>'Open Int.'!H64</f>
        <v>0</v>
      </c>
      <c r="E64" s="329">
        <f>'Open Int.'!I64</f>
        <v>0</v>
      </c>
      <c r="F64" s="191">
        <f>IF('Open Int.'!E64=0,0,'Open Int.'!H64/'Open Int.'!E64)</f>
        <v>0</v>
      </c>
      <c r="G64" s="155">
        <v>0</v>
      </c>
      <c r="H64" s="170">
        <f t="shared" si="0"/>
        <v>0</v>
      </c>
      <c r="I64" s="185">
        <f>IF(Volume!D64=0,0,Volume!F64/Volume!D64)</f>
        <v>0</v>
      </c>
      <c r="J64" s="176">
        <v>0</v>
      </c>
      <c r="K64" s="170">
        <f t="shared" si="1"/>
        <v>0</v>
      </c>
      <c r="L64" s="60"/>
      <c r="M64" s="6"/>
      <c r="N64" s="59"/>
      <c r="O64" s="3"/>
      <c r="P64" s="3"/>
      <c r="Q64" s="3"/>
      <c r="R64" s="3"/>
      <c r="S64" s="3"/>
      <c r="T64" s="3"/>
      <c r="U64" s="61"/>
      <c r="V64" s="3"/>
      <c r="W64" s="3"/>
      <c r="X64" s="3"/>
      <c r="Y64" s="3"/>
      <c r="Z64" s="3"/>
      <c r="AA64" s="2"/>
    </row>
    <row r="65" spans="1:27" s="7" customFormat="1" ht="15">
      <c r="A65" s="177" t="s">
        <v>89</v>
      </c>
      <c r="B65" s="188">
        <f>'Open Int.'!E65</f>
        <v>79500</v>
      </c>
      <c r="C65" s="189">
        <f>'Open Int.'!F65</f>
        <v>7500</v>
      </c>
      <c r="D65" s="190">
        <f>'Open Int.'!H65</f>
        <v>21000</v>
      </c>
      <c r="E65" s="329">
        <f>'Open Int.'!I65</f>
        <v>5250</v>
      </c>
      <c r="F65" s="191">
        <f>IF('Open Int.'!E65=0,0,'Open Int.'!H65/'Open Int.'!E65)</f>
        <v>0.2641509433962264</v>
      </c>
      <c r="G65" s="155">
        <v>0.21875</v>
      </c>
      <c r="H65" s="170">
        <f t="shared" si="0"/>
        <v>0.20754716981132074</v>
      </c>
      <c r="I65" s="185">
        <f>IF(Volume!D65=0,0,Volume!F65/Volume!D65)</f>
        <v>0.23684210526315788</v>
      </c>
      <c r="J65" s="176">
        <v>0.2</v>
      </c>
      <c r="K65" s="170">
        <f t="shared" si="1"/>
        <v>0.18421052631578935</v>
      </c>
      <c r="L65" s="60"/>
      <c r="M65" s="6"/>
      <c r="N65" s="59"/>
      <c r="O65" s="3"/>
      <c r="P65" s="3"/>
      <c r="Q65" s="3"/>
      <c r="R65" s="3"/>
      <c r="S65" s="3"/>
      <c r="T65" s="3"/>
      <c r="U65" s="61"/>
      <c r="V65" s="3"/>
      <c r="W65" s="3"/>
      <c r="X65" s="3"/>
      <c r="Y65" s="3"/>
      <c r="Z65" s="3"/>
      <c r="AA65" s="2"/>
    </row>
    <row r="66" spans="1:27" s="7" customFormat="1" ht="15">
      <c r="A66" s="177" t="s">
        <v>287</v>
      </c>
      <c r="B66" s="188">
        <f>'Open Int.'!E66</f>
        <v>54000</v>
      </c>
      <c r="C66" s="189">
        <f>'Open Int.'!F66</f>
        <v>6000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413</v>
      </c>
      <c r="B67" s="188">
        <f>'Open Int.'!E67</f>
        <v>350</v>
      </c>
      <c r="C67" s="189">
        <f>'Open Int.'!F67</f>
        <v>0</v>
      </c>
      <c r="D67" s="190">
        <f>'Open Int.'!H67</f>
        <v>0</v>
      </c>
      <c r="E67" s="329">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271</v>
      </c>
      <c r="B68" s="188">
        <f>'Open Int.'!E68</f>
        <v>16800</v>
      </c>
      <c r="C68" s="189">
        <f>'Open Int.'!F68</f>
        <v>0</v>
      </c>
      <c r="D68" s="190">
        <f>'Open Int.'!H68</f>
        <v>1200</v>
      </c>
      <c r="E68" s="329">
        <f>'Open Int.'!I68</f>
        <v>0</v>
      </c>
      <c r="F68" s="191">
        <f>IF('Open Int.'!E68=0,0,'Open Int.'!H68/'Open Int.'!E68)</f>
        <v>0.07142857142857142</v>
      </c>
      <c r="G68" s="155">
        <v>0.07142857142857142</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221</v>
      </c>
      <c r="B69" s="188">
        <f>'Open Int.'!E69</f>
        <v>1800</v>
      </c>
      <c r="C69" s="189">
        <f>'Open Int.'!F69</f>
        <v>0</v>
      </c>
      <c r="D69" s="190">
        <f>'Open Int.'!H69</f>
        <v>0</v>
      </c>
      <c r="E69" s="329">
        <f>'Open Int.'!I69</f>
        <v>0</v>
      </c>
      <c r="F69" s="191">
        <f>IF('Open Int.'!E69=0,0,'Open Int.'!H69/'Open Int.'!E69)</f>
        <v>0</v>
      </c>
      <c r="G69" s="155">
        <v>0</v>
      </c>
      <c r="H69" s="170">
        <f t="shared" si="0"/>
        <v>0</v>
      </c>
      <c r="I69" s="185">
        <f>IF(Volume!D69=0,0,Volume!F69/Volume!D69)</f>
        <v>0</v>
      </c>
      <c r="J69" s="176">
        <v>0</v>
      </c>
      <c r="K69" s="170">
        <f t="shared" si="1"/>
        <v>0</v>
      </c>
      <c r="L69" s="60"/>
      <c r="M69" s="6"/>
      <c r="N69" s="59"/>
      <c r="O69" s="3"/>
      <c r="P69" s="3"/>
      <c r="Q69" s="3"/>
      <c r="R69" s="3"/>
      <c r="S69" s="3"/>
      <c r="T69" s="3"/>
      <c r="U69" s="61"/>
      <c r="V69" s="3"/>
      <c r="W69" s="3"/>
      <c r="X69" s="3"/>
      <c r="Y69" s="3"/>
      <c r="Z69" s="3"/>
      <c r="AA69" s="2"/>
    </row>
    <row r="70" spans="1:27" s="7" customFormat="1" ht="15">
      <c r="A70" s="177" t="s">
        <v>233</v>
      </c>
      <c r="B70" s="188">
        <f>'Open Int.'!E70</f>
        <v>2039000</v>
      </c>
      <c r="C70" s="189">
        <f>'Open Int.'!F70</f>
        <v>364000</v>
      </c>
      <c r="D70" s="190">
        <f>'Open Int.'!H70</f>
        <v>1219000</v>
      </c>
      <c r="E70" s="329">
        <f>'Open Int.'!I70</f>
        <v>16000</v>
      </c>
      <c r="F70" s="191">
        <f>IF('Open Int.'!E70=0,0,'Open Int.'!H70/'Open Int.'!E70)</f>
        <v>0.5978420794507111</v>
      </c>
      <c r="G70" s="155">
        <v>0.7182089552238806</v>
      </c>
      <c r="H70" s="170">
        <f t="shared" si="0"/>
        <v>-0.16759311464676552</v>
      </c>
      <c r="I70" s="185">
        <f>IF(Volume!D70=0,0,Volume!F70/Volume!D70)</f>
        <v>0.43275261324041814</v>
      </c>
      <c r="J70" s="176">
        <v>0.47763419483101394</v>
      </c>
      <c r="K70" s="170">
        <f t="shared" si="1"/>
        <v>-0.09396643304919744</v>
      </c>
      <c r="L70" s="60"/>
      <c r="M70" s="6"/>
      <c r="N70" s="59"/>
      <c r="O70" s="3"/>
      <c r="P70" s="3"/>
      <c r="Q70" s="3"/>
      <c r="R70" s="3"/>
      <c r="S70" s="3"/>
      <c r="T70" s="3"/>
      <c r="U70" s="61"/>
      <c r="V70" s="3"/>
      <c r="W70" s="3"/>
      <c r="X70" s="3"/>
      <c r="Y70" s="3"/>
      <c r="Z70" s="3"/>
      <c r="AA70" s="2"/>
    </row>
    <row r="71" spans="1:27" s="7" customFormat="1" ht="15">
      <c r="A71" s="177" t="s">
        <v>166</v>
      </c>
      <c r="B71" s="188">
        <f>'Open Int.'!E71</f>
        <v>262550</v>
      </c>
      <c r="C71" s="189">
        <f>'Open Int.'!F71</f>
        <v>5900</v>
      </c>
      <c r="D71" s="190">
        <f>'Open Int.'!H71</f>
        <v>47200</v>
      </c>
      <c r="E71" s="329">
        <f>'Open Int.'!I71</f>
        <v>2950</v>
      </c>
      <c r="F71" s="191">
        <f>IF('Open Int.'!E71=0,0,'Open Int.'!H71/'Open Int.'!E71)</f>
        <v>0.1797752808988764</v>
      </c>
      <c r="G71" s="155">
        <v>0.1724137931034483</v>
      </c>
      <c r="H71" s="170">
        <f t="shared" si="0"/>
        <v>0.04269662921348305</v>
      </c>
      <c r="I71" s="185">
        <f>IF(Volume!D71=0,0,Volume!F71/Volume!D71)</f>
        <v>0.021739130434782608</v>
      </c>
      <c r="J71" s="176">
        <v>0.029411764705882353</v>
      </c>
      <c r="K71" s="170">
        <f t="shared" si="1"/>
        <v>-0.2608695652173913</v>
      </c>
      <c r="L71" s="60"/>
      <c r="M71" s="6"/>
      <c r="N71" s="59"/>
      <c r="O71" s="3"/>
      <c r="P71" s="3"/>
      <c r="Q71" s="3"/>
      <c r="R71" s="3"/>
      <c r="S71" s="3"/>
      <c r="T71" s="3"/>
      <c r="U71" s="61"/>
      <c r="V71" s="3"/>
      <c r="W71" s="3"/>
      <c r="X71" s="3"/>
      <c r="Y71" s="3"/>
      <c r="Z71" s="3"/>
      <c r="AA71" s="2"/>
    </row>
    <row r="72" spans="1:27" s="7" customFormat="1" ht="15">
      <c r="A72" s="177" t="s">
        <v>222</v>
      </c>
      <c r="B72" s="188">
        <f>'Open Int.'!E72</f>
        <v>616</v>
      </c>
      <c r="C72" s="189">
        <f>'Open Int.'!F72</f>
        <v>-88</v>
      </c>
      <c r="D72" s="190">
        <f>'Open Int.'!H72</f>
        <v>0</v>
      </c>
      <c r="E72" s="329">
        <f>'Open Int.'!I72</f>
        <v>0</v>
      </c>
      <c r="F72" s="191">
        <f>IF('Open Int.'!E72=0,0,'Open Int.'!H72/'Open Int.'!E72)</f>
        <v>0</v>
      </c>
      <c r="G72" s="155">
        <v>0</v>
      </c>
      <c r="H72" s="170">
        <f aca="true" t="shared" si="2" ref="H72:H136">IF(G72=0,0,(F72-G72)/G72)</f>
        <v>0</v>
      </c>
      <c r="I72" s="185">
        <f>IF(Volume!D72=0,0,Volume!F72/Volume!D72)</f>
        <v>0</v>
      </c>
      <c r="J72" s="176">
        <v>0</v>
      </c>
      <c r="K72" s="170">
        <f aca="true" t="shared" si="3" ref="K72:K136">IF(J72=0,0,(I72-J72)/J72)</f>
        <v>0</v>
      </c>
      <c r="L72" s="60"/>
      <c r="M72" s="6"/>
      <c r="N72" s="59"/>
      <c r="O72" s="3"/>
      <c r="P72" s="3"/>
      <c r="Q72" s="3"/>
      <c r="R72" s="3"/>
      <c r="S72" s="3"/>
      <c r="T72" s="3"/>
      <c r="U72" s="61"/>
      <c r="V72" s="3"/>
      <c r="W72" s="3"/>
      <c r="X72" s="3"/>
      <c r="Y72" s="3"/>
      <c r="Z72" s="3"/>
      <c r="AA72" s="2"/>
    </row>
    <row r="73" spans="1:27" s="7" customFormat="1" ht="15">
      <c r="A73" s="177" t="s">
        <v>288</v>
      </c>
      <c r="B73" s="188">
        <f>'Open Int.'!E73</f>
        <v>252000</v>
      </c>
      <c r="C73" s="189">
        <f>'Open Int.'!F73</f>
        <v>19500</v>
      </c>
      <c r="D73" s="190">
        <f>'Open Int.'!H73</f>
        <v>30000</v>
      </c>
      <c r="E73" s="329">
        <f>'Open Int.'!I73</f>
        <v>1500</v>
      </c>
      <c r="F73" s="191">
        <f>IF('Open Int.'!E73=0,0,'Open Int.'!H73/'Open Int.'!E73)</f>
        <v>0.11904761904761904</v>
      </c>
      <c r="G73" s="155">
        <v>0.12258064516129032</v>
      </c>
      <c r="H73" s="170">
        <f t="shared" si="2"/>
        <v>-0.028822055137844617</v>
      </c>
      <c r="I73" s="185">
        <f>IF(Volume!D73=0,0,Volume!F73/Volume!D73)</f>
        <v>0.06451612903225806</v>
      </c>
      <c r="J73" s="176">
        <v>0</v>
      </c>
      <c r="K73" s="170">
        <f t="shared" si="3"/>
        <v>0</v>
      </c>
      <c r="L73" s="60"/>
      <c r="M73" s="6"/>
      <c r="N73" s="59"/>
      <c r="O73" s="3"/>
      <c r="P73" s="3"/>
      <c r="Q73" s="3"/>
      <c r="R73" s="3"/>
      <c r="S73" s="3"/>
      <c r="T73" s="3"/>
      <c r="U73" s="61"/>
      <c r="V73" s="3"/>
      <c r="W73" s="3"/>
      <c r="X73" s="3"/>
      <c r="Y73" s="3"/>
      <c r="Z73" s="3"/>
      <c r="AA73" s="2"/>
    </row>
    <row r="74" spans="1:27" s="7" customFormat="1" ht="15">
      <c r="A74" s="177" t="s">
        <v>289</v>
      </c>
      <c r="B74" s="188">
        <f>'Open Int.'!E74</f>
        <v>30800</v>
      </c>
      <c r="C74" s="189">
        <f>'Open Int.'!F74</f>
        <v>1400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195</v>
      </c>
      <c r="B75" s="188">
        <f>'Open Int.'!E75</f>
        <v>1327928</v>
      </c>
      <c r="C75" s="189">
        <f>'Open Int.'!F75</f>
        <v>41240</v>
      </c>
      <c r="D75" s="190">
        <f>'Open Int.'!H75</f>
        <v>352602</v>
      </c>
      <c r="E75" s="329">
        <f>'Open Int.'!I75</f>
        <v>18558</v>
      </c>
      <c r="F75" s="191">
        <f>IF('Open Int.'!E75=0,0,'Open Int.'!H75/'Open Int.'!E75)</f>
        <v>0.265527950310559</v>
      </c>
      <c r="G75" s="155">
        <v>0.25961538461538464</v>
      </c>
      <c r="H75" s="170">
        <f t="shared" si="2"/>
        <v>0.022774327122153024</v>
      </c>
      <c r="I75" s="185">
        <f>IF(Volume!D75=0,0,Volume!F75/Volume!D75)</f>
        <v>0.09866666666666667</v>
      </c>
      <c r="J75" s="176">
        <v>0.14814814814814814</v>
      </c>
      <c r="K75" s="170">
        <f t="shared" si="3"/>
        <v>-0.33399999999999996</v>
      </c>
      <c r="L75" s="60"/>
      <c r="M75" s="6"/>
      <c r="N75" s="59"/>
      <c r="O75" s="3"/>
      <c r="P75" s="3"/>
      <c r="Q75" s="3"/>
      <c r="R75" s="3"/>
      <c r="S75" s="3"/>
      <c r="T75" s="3"/>
      <c r="U75" s="61"/>
      <c r="V75" s="3"/>
      <c r="W75" s="3"/>
      <c r="X75" s="3"/>
      <c r="Y75" s="3"/>
      <c r="Z75" s="3"/>
      <c r="AA75" s="2"/>
    </row>
    <row r="76" spans="1:27" s="7" customFormat="1" ht="15">
      <c r="A76" s="177" t="s">
        <v>290</v>
      </c>
      <c r="B76" s="188">
        <f>'Open Int.'!E76</f>
        <v>176400</v>
      </c>
      <c r="C76" s="189">
        <f>'Open Int.'!F76</f>
        <v>5600</v>
      </c>
      <c r="D76" s="190">
        <f>'Open Int.'!H76</f>
        <v>33600</v>
      </c>
      <c r="E76" s="329">
        <f>'Open Int.'!I76</f>
        <v>0</v>
      </c>
      <c r="F76" s="191">
        <f>IF('Open Int.'!E76=0,0,'Open Int.'!H76/'Open Int.'!E76)</f>
        <v>0.19047619047619047</v>
      </c>
      <c r="G76" s="155">
        <v>0.19672131147540983</v>
      </c>
      <c r="H76" s="170">
        <f t="shared" si="2"/>
        <v>-0.03174603174603178</v>
      </c>
      <c r="I76" s="185">
        <f>IF(Volume!D76=0,0,Volume!F76/Volume!D76)</f>
        <v>0.11764705882352941</v>
      </c>
      <c r="J76" s="176">
        <v>0.07692307692307693</v>
      </c>
      <c r="K76" s="170">
        <f t="shared" si="3"/>
        <v>0.5294117647058822</v>
      </c>
      <c r="L76" s="60"/>
      <c r="M76" s="6"/>
      <c r="N76" s="59"/>
      <c r="O76" s="3"/>
      <c r="P76" s="3"/>
      <c r="Q76" s="3"/>
      <c r="R76" s="3"/>
      <c r="S76" s="3"/>
      <c r="T76" s="3"/>
      <c r="U76" s="61"/>
      <c r="V76" s="3"/>
      <c r="W76" s="3"/>
      <c r="X76" s="3"/>
      <c r="Y76" s="3"/>
      <c r="Z76" s="3"/>
      <c r="AA76" s="2"/>
    </row>
    <row r="77" spans="1:27" s="7" customFormat="1" ht="15">
      <c r="A77" s="177" t="s">
        <v>197</v>
      </c>
      <c r="B77" s="188">
        <f>'Open Int.'!E77</f>
        <v>13650</v>
      </c>
      <c r="C77" s="189">
        <f>'Open Int.'!F77</f>
        <v>1950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4</v>
      </c>
      <c r="B78" s="188">
        <f>'Open Int.'!E78</f>
        <v>450</v>
      </c>
      <c r="C78" s="189">
        <f>'Open Int.'!F78</f>
        <v>300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79</v>
      </c>
      <c r="B79" s="188">
        <f>'Open Int.'!E79</f>
        <v>2000</v>
      </c>
      <c r="C79" s="189">
        <f>'Open Int.'!F79</f>
        <v>0</v>
      </c>
      <c r="D79" s="190">
        <f>'Open Int.'!H79</f>
        <v>200</v>
      </c>
      <c r="E79" s="329">
        <f>'Open Int.'!I79</f>
        <v>0</v>
      </c>
      <c r="F79" s="191">
        <f>IF('Open Int.'!E79=0,0,'Open Int.'!H79/'Open Int.'!E79)</f>
        <v>0.1</v>
      </c>
      <c r="G79" s="155">
        <v>0.1</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196</v>
      </c>
      <c r="B80" s="188">
        <f>'Open Int.'!E80</f>
        <v>2400</v>
      </c>
      <c r="C80" s="189">
        <f>'Open Int.'!F80</f>
        <v>0</v>
      </c>
      <c r="D80" s="190">
        <f>'Open Int.'!H80</f>
        <v>800</v>
      </c>
      <c r="E80" s="329">
        <f>'Open Int.'!I80</f>
        <v>400</v>
      </c>
      <c r="F80" s="191">
        <f>IF('Open Int.'!E80=0,0,'Open Int.'!H80/'Open Int.'!E80)</f>
        <v>0.3333333333333333</v>
      </c>
      <c r="G80" s="155">
        <v>0.16666666666666666</v>
      </c>
      <c r="H80" s="170">
        <f t="shared" si="2"/>
        <v>1</v>
      </c>
      <c r="I80" s="185">
        <f>IF(Volume!D80=0,0,Volume!F80/Volume!D80)</f>
        <v>1</v>
      </c>
      <c r="J80" s="176">
        <v>0</v>
      </c>
      <c r="K80" s="170">
        <f t="shared" si="3"/>
        <v>0</v>
      </c>
      <c r="L80" s="60"/>
      <c r="M80" s="6"/>
      <c r="N80" s="59"/>
      <c r="O80" s="3"/>
      <c r="P80" s="3"/>
      <c r="Q80" s="3"/>
      <c r="R80" s="3"/>
      <c r="S80" s="3"/>
      <c r="T80" s="3"/>
      <c r="U80" s="61"/>
      <c r="V80" s="3"/>
      <c r="W80" s="3"/>
      <c r="X80" s="3"/>
      <c r="Y80" s="3"/>
      <c r="Z80" s="3"/>
      <c r="AA80" s="2"/>
    </row>
    <row r="81" spans="1:27" s="7" customFormat="1" ht="15">
      <c r="A81" s="177" t="s">
        <v>5</v>
      </c>
      <c r="B81" s="188">
        <f>'Open Int.'!E81</f>
        <v>3118225</v>
      </c>
      <c r="C81" s="189">
        <f>'Open Int.'!F81</f>
        <v>-89320</v>
      </c>
      <c r="D81" s="190">
        <f>'Open Int.'!H81</f>
        <v>1394030</v>
      </c>
      <c r="E81" s="329">
        <f>'Open Int.'!I81</f>
        <v>331760</v>
      </c>
      <c r="F81" s="191">
        <f>IF('Open Int.'!E81=0,0,'Open Int.'!H81/'Open Int.'!E81)</f>
        <v>0.4470588235294118</v>
      </c>
      <c r="G81" s="155">
        <v>0.331178518150174</v>
      </c>
      <c r="H81" s="170">
        <f t="shared" si="2"/>
        <v>0.34990284402049127</v>
      </c>
      <c r="I81" s="185">
        <f>IF(Volume!D81=0,0,Volume!F81/Volume!D81)</f>
        <v>0.2971473851030111</v>
      </c>
      <c r="J81" s="176">
        <v>0.2660451774829688</v>
      </c>
      <c r="K81" s="170">
        <f t="shared" si="3"/>
        <v>0.1169057372672479</v>
      </c>
      <c r="L81" s="60"/>
      <c r="M81" s="6"/>
      <c r="N81" s="59"/>
      <c r="O81" s="3"/>
      <c r="P81" s="3"/>
      <c r="Q81" s="3"/>
      <c r="R81" s="3"/>
      <c r="S81" s="3"/>
      <c r="T81" s="3"/>
      <c r="U81" s="61"/>
      <c r="V81" s="3"/>
      <c r="W81" s="3"/>
      <c r="X81" s="3"/>
      <c r="Y81" s="3"/>
      <c r="Z81" s="3"/>
      <c r="AA81" s="2"/>
    </row>
    <row r="82" spans="1:27" s="7" customFormat="1" ht="15">
      <c r="A82" s="177" t="s">
        <v>198</v>
      </c>
      <c r="B82" s="188">
        <f>'Open Int.'!E82</f>
        <v>1303000</v>
      </c>
      <c r="C82" s="189">
        <f>'Open Int.'!F82</f>
        <v>155000</v>
      </c>
      <c r="D82" s="190">
        <f>'Open Int.'!H82</f>
        <v>182000</v>
      </c>
      <c r="E82" s="329">
        <f>'Open Int.'!I82</f>
        <v>-3000</v>
      </c>
      <c r="F82" s="191">
        <f>IF('Open Int.'!E82=0,0,'Open Int.'!H82/'Open Int.'!E82)</f>
        <v>0.13967766692248657</v>
      </c>
      <c r="G82" s="155">
        <v>0.16114982578397213</v>
      </c>
      <c r="H82" s="170">
        <f t="shared" si="2"/>
        <v>-0.13324345066478613</v>
      </c>
      <c r="I82" s="185">
        <f>IF(Volume!D82=0,0,Volume!F82/Volume!D82)</f>
        <v>0.1388101983002833</v>
      </c>
      <c r="J82" s="176">
        <v>0.14</v>
      </c>
      <c r="K82" s="170">
        <f t="shared" si="3"/>
        <v>-0.008498583569405138</v>
      </c>
      <c r="L82" s="60"/>
      <c r="M82" s="6"/>
      <c r="N82" s="59"/>
      <c r="O82" s="3"/>
      <c r="P82" s="3"/>
      <c r="Q82" s="3"/>
      <c r="R82" s="3"/>
      <c r="S82" s="3"/>
      <c r="T82" s="3"/>
      <c r="U82" s="61"/>
      <c r="V82" s="3"/>
      <c r="W82" s="3"/>
      <c r="X82" s="3"/>
      <c r="Y82" s="3"/>
      <c r="Z82" s="3"/>
      <c r="AA82" s="2"/>
    </row>
    <row r="83" spans="1:27" s="7" customFormat="1" ht="15">
      <c r="A83" s="177" t="s">
        <v>199</v>
      </c>
      <c r="B83" s="188">
        <f>'Open Int.'!E83</f>
        <v>214500</v>
      </c>
      <c r="C83" s="189">
        <f>'Open Int.'!F83</f>
        <v>13000</v>
      </c>
      <c r="D83" s="190">
        <f>'Open Int.'!H83</f>
        <v>13000</v>
      </c>
      <c r="E83" s="329">
        <f>'Open Int.'!I83</f>
        <v>0</v>
      </c>
      <c r="F83" s="191">
        <f>IF('Open Int.'!E83=0,0,'Open Int.'!H83/'Open Int.'!E83)</f>
        <v>0.06060606060606061</v>
      </c>
      <c r="G83" s="155">
        <v>0.06451612903225806</v>
      </c>
      <c r="H83" s="170">
        <f t="shared" si="2"/>
        <v>-0.06060606060606055</v>
      </c>
      <c r="I83" s="185">
        <f>IF(Volume!D83=0,0,Volume!F83/Volume!D83)</f>
        <v>0</v>
      </c>
      <c r="J83" s="176">
        <v>0.034482758620689655</v>
      </c>
      <c r="K83" s="170">
        <f t="shared" si="3"/>
        <v>-1</v>
      </c>
      <c r="L83" s="60"/>
      <c r="M83" s="6"/>
      <c r="N83" s="59"/>
      <c r="O83" s="3"/>
      <c r="P83" s="3"/>
      <c r="Q83" s="3"/>
      <c r="R83" s="3"/>
      <c r="S83" s="3"/>
      <c r="T83" s="3"/>
      <c r="U83" s="61"/>
      <c r="V83" s="3"/>
      <c r="W83" s="3"/>
      <c r="X83" s="3"/>
      <c r="Y83" s="3"/>
      <c r="Z83" s="3"/>
      <c r="AA83" s="2"/>
    </row>
    <row r="84" spans="1:27" s="7" customFormat="1" ht="15">
      <c r="A84" s="193" t="s">
        <v>398</v>
      </c>
      <c r="B84" s="188">
        <f>'Open Int.'!E84</f>
        <v>250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414</v>
      </c>
      <c r="B85" s="188">
        <f>'Open Int.'!E85</f>
        <v>671250</v>
      </c>
      <c r="C85" s="189">
        <f>'Open Int.'!F85</f>
        <v>0</v>
      </c>
      <c r="D85" s="190">
        <f>'Open Int.'!H85</f>
        <v>3750</v>
      </c>
      <c r="E85" s="329">
        <f>'Open Int.'!I85</f>
        <v>0</v>
      </c>
      <c r="F85" s="191">
        <f>IF('Open Int.'!E85=0,0,'Open Int.'!H85/'Open Int.'!E85)</f>
        <v>0.00558659217877095</v>
      </c>
      <c r="G85" s="155">
        <v>0.00558659217877095</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201" t="s">
        <v>478</v>
      </c>
      <c r="B86" s="188">
        <f>'Open Int.'!E86</f>
        <v>750</v>
      </c>
      <c r="C86" s="189">
        <f>'Open Int.'!F86</f>
        <v>0</v>
      </c>
      <c r="D86" s="190">
        <f>'Open Int.'!H86</f>
        <v>0</v>
      </c>
      <c r="E86" s="329">
        <f>'Open Int.'!I86</f>
        <v>0</v>
      </c>
      <c r="F86" s="191">
        <f>IF('Open Int.'!E86=0,0,'Open Int.'!H86/'Open Int.'!E86)</f>
        <v>0</v>
      </c>
      <c r="G86" s="155">
        <v>0</v>
      </c>
      <c r="H86" s="170">
        <f>IF(G86=0,0,(F86-G86)/G86)</f>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43</v>
      </c>
      <c r="B87" s="188">
        <f>'Open Int.'!E87</f>
        <v>1200</v>
      </c>
      <c r="C87" s="189">
        <f>'Open Int.'!F87</f>
        <v>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200</v>
      </c>
      <c r="B88" s="188">
        <f>'Open Int.'!E88</f>
        <v>1842400</v>
      </c>
      <c r="C88" s="189">
        <f>'Open Int.'!F88</f>
        <v>59850</v>
      </c>
      <c r="D88" s="190">
        <f>'Open Int.'!H88</f>
        <v>390250</v>
      </c>
      <c r="E88" s="329">
        <f>'Open Int.'!I88</f>
        <v>1750</v>
      </c>
      <c r="F88" s="191">
        <f>IF('Open Int.'!E88=0,0,'Open Int.'!H88/'Open Int.'!E88)</f>
        <v>0.2118161094224924</v>
      </c>
      <c r="G88" s="155">
        <v>0.21794620066758297</v>
      </c>
      <c r="H88" s="170">
        <f t="shared" si="2"/>
        <v>-0.0281266258659876</v>
      </c>
      <c r="I88" s="185">
        <f>IF(Volume!D88=0,0,Volume!F88/Volume!D88)</f>
        <v>0.09497206703910614</v>
      </c>
      <c r="J88" s="176">
        <v>0.14613003095975233</v>
      </c>
      <c r="K88" s="170">
        <f t="shared" si="3"/>
        <v>-0.35008521920272706</v>
      </c>
      <c r="L88" s="60"/>
      <c r="M88" s="6"/>
      <c r="N88" s="59"/>
      <c r="O88" s="3"/>
      <c r="P88" s="3"/>
      <c r="Q88" s="3"/>
      <c r="R88" s="3"/>
      <c r="S88" s="3"/>
      <c r="T88" s="3"/>
      <c r="U88" s="61"/>
      <c r="V88" s="3"/>
      <c r="W88" s="3"/>
      <c r="X88" s="3"/>
      <c r="Y88" s="3"/>
      <c r="Z88" s="3"/>
      <c r="AA88" s="2"/>
    </row>
    <row r="89" spans="1:27" s="7" customFormat="1" ht="15">
      <c r="A89" s="177" t="s">
        <v>141</v>
      </c>
      <c r="B89" s="188">
        <f>'Open Int.'!E89</f>
        <v>8292000</v>
      </c>
      <c r="C89" s="189">
        <f>'Open Int.'!F89</f>
        <v>-7200</v>
      </c>
      <c r="D89" s="190">
        <f>'Open Int.'!H89</f>
        <v>2704800</v>
      </c>
      <c r="E89" s="329">
        <f>'Open Int.'!I89</f>
        <v>2400</v>
      </c>
      <c r="F89" s="191">
        <f>IF('Open Int.'!E89=0,0,'Open Int.'!H89/'Open Int.'!E89)</f>
        <v>0.3261939218523878</v>
      </c>
      <c r="G89" s="155">
        <v>0.32562174667437827</v>
      </c>
      <c r="H89" s="170">
        <f t="shared" si="2"/>
        <v>0.0017571774116847754</v>
      </c>
      <c r="I89" s="185">
        <f>IF(Volume!D89=0,0,Volume!F89/Volume!D89)</f>
        <v>0.19358288770053475</v>
      </c>
      <c r="J89" s="176">
        <v>0.19448476052249636</v>
      </c>
      <c r="K89" s="170">
        <f t="shared" si="3"/>
        <v>-0.0046372415994891635</v>
      </c>
      <c r="L89" s="60"/>
      <c r="M89" s="6"/>
      <c r="N89" s="59"/>
      <c r="O89" s="3"/>
      <c r="P89" s="3"/>
      <c r="Q89" s="3"/>
      <c r="R89" s="3"/>
      <c r="S89" s="3"/>
      <c r="T89" s="3"/>
      <c r="U89" s="61"/>
      <c r="V89" s="3"/>
      <c r="W89" s="3"/>
      <c r="X89" s="3"/>
      <c r="Y89" s="3"/>
      <c r="Z89" s="3"/>
      <c r="AA89" s="2"/>
    </row>
    <row r="90" spans="1:27" s="7" customFormat="1" ht="15">
      <c r="A90" s="177" t="s">
        <v>397</v>
      </c>
      <c r="B90" s="188">
        <f>'Open Int.'!E90</f>
        <v>7017300</v>
      </c>
      <c r="C90" s="189">
        <f>'Open Int.'!F90</f>
        <v>210600</v>
      </c>
      <c r="D90" s="190">
        <f>'Open Int.'!H90</f>
        <v>1271700</v>
      </c>
      <c r="E90" s="329">
        <f>'Open Int.'!I90</f>
        <v>105300</v>
      </c>
      <c r="F90" s="191">
        <f>IF('Open Int.'!E90=0,0,'Open Int.'!H90/'Open Int.'!E90)</f>
        <v>0.18122354751827627</v>
      </c>
      <c r="G90" s="155">
        <v>0.171360571201904</v>
      </c>
      <c r="H90" s="170">
        <f t="shared" si="2"/>
        <v>0.057556859475866806</v>
      </c>
      <c r="I90" s="185">
        <f>IF(Volume!D90=0,0,Volume!F90/Volume!D90)</f>
        <v>0.09059405940594059</v>
      </c>
      <c r="J90" s="176">
        <v>0.08518518518518518</v>
      </c>
      <c r="K90" s="170">
        <f t="shared" si="3"/>
        <v>0.06349547998278088</v>
      </c>
      <c r="L90" s="60"/>
      <c r="M90" s="6"/>
      <c r="N90" s="59"/>
      <c r="O90" s="3"/>
      <c r="P90" s="3"/>
      <c r="Q90" s="3"/>
      <c r="R90" s="3"/>
      <c r="S90" s="3"/>
      <c r="T90" s="3"/>
      <c r="U90" s="61"/>
      <c r="V90" s="3"/>
      <c r="W90" s="3"/>
      <c r="X90" s="3"/>
      <c r="Y90" s="3"/>
      <c r="Z90" s="3"/>
      <c r="AA90" s="2"/>
    </row>
    <row r="91" spans="1:27" s="7" customFormat="1" ht="15">
      <c r="A91" s="177" t="s">
        <v>184</v>
      </c>
      <c r="B91" s="188">
        <f>'Open Int.'!E91</f>
        <v>2590100</v>
      </c>
      <c r="C91" s="189">
        <f>'Open Int.'!F91</f>
        <v>50150</v>
      </c>
      <c r="D91" s="190">
        <f>'Open Int.'!H91</f>
        <v>463150</v>
      </c>
      <c r="E91" s="329">
        <f>'Open Int.'!I91</f>
        <v>23600</v>
      </c>
      <c r="F91" s="191">
        <f>IF('Open Int.'!E91=0,0,'Open Int.'!H91/'Open Int.'!E91)</f>
        <v>0.1788154897494305</v>
      </c>
      <c r="G91" s="155">
        <v>0.17305458768873402</v>
      </c>
      <c r="H91" s="170">
        <f t="shared" si="2"/>
        <v>0.03328950788093742</v>
      </c>
      <c r="I91" s="185">
        <f>IF(Volume!D91=0,0,Volume!F91/Volume!D91)</f>
        <v>0.11805555555555555</v>
      </c>
      <c r="J91" s="176">
        <v>0.11764705882352941</v>
      </c>
      <c r="K91" s="170">
        <f t="shared" si="3"/>
        <v>0.00347222222222221</v>
      </c>
      <c r="L91" s="60"/>
      <c r="M91" s="6"/>
      <c r="N91" s="59"/>
      <c r="O91" s="3"/>
      <c r="P91" s="3"/>
      <c r="Q91" s="3"/>
      <c r="R91" s="3"/>
      <c r="S91" s="3"/>
      <c r="T91" s="3"/>
      <c r="U91" s="61"/>
      <c r="V91" s="3"/>
      <c r="W91" s="3"/>
      <c r="X91" s="3"/>
      <c r="Y91" s="3"/>
      <c r="Z91" s="3"/>
      <c r="AA91" s="2"/>
    </row>
    <row r="92" spans="1:27" s="7" customFormat="1" ht="15">
      <c r="A92" s="177" t="s">
        <v>175</v>
      </c>
      <c r="B92" s="188">
        <f>'Open Int.'!E92</f>
        <v>19931625</v>
      </c>
      <c r="C92" s="189">
        <f>'Open Int.'!F92</f>
        <v>2441250</v>
      </c>
      <c r="D92" s="190">
        <f>'Open Int.'!H92</f>
        <v>4252500</v>
      </c>
      <c r="E92" s="329">
        <f>'Open Int.'!I92</f>
        <v>39375</v>
      </c>
      <c r="F92" s="191">
        <f>IF('Open Int.'!E92=0,0,'Open Int.'!H92/'Open Int.'!E92)</f>
        <v>0.21335440537337022</v>
      </c>
      <c r="G92" s="155">
        <v>0.24088248536695184</v>
      </c>
      <c r="H92" s="170">
        <f t="shared" si="2"/>
        <v>-0.11428012273970985</v>
      </c>
      <c r="I92" s="185">
        <f>IF(Volume!D92=0,0,Volume!F92/Volume!D92)</f>
        <v>0.13513513513513514</v>
      </c>
      <c r="J92" s="176">
        <v>0.4827586206896552</v>
      </c>
      <c r="K92" s="170">
        <f t="shared" si="3"/>
        <v>-0.7200772200772201</v>
      </c>
      <c r="L92" s="60"/>
      <c r="M92" s="6"/>
      <c r="N92" s="59"/>
      <c r="O92" s="3"/>
      <c r="P92" s="3"/>
      <c r="Q92" s="3"/>
      <c r="R92" s="3"/>
      <c r="S92" s="3"/>
      <c r="T92" s="3"/>
      <c r="U92" s="61"/>
      <c r="V92" s="3"/>
      <c r="W92" s="3"/>
      <c r="X92" s="3"/>
      <c r="Y92" s="3"/>
      <c r="Z92" s="3"/>
      <c r="AA92" s="2"/>
    </row>
    <row r="93" spans="1:27" s="7" customFormat="1" ht="15">
      <c r="A93" s="177" t="s">
        <v>142</v>
      </c>
      <c r="B93" s="188">
        <f>'Open Int.'!E93</f>
        <v>598500</v>
      </c>
      <c r="C93" s="189">
        <f>'Open Int.'!F93</f>
        <v>24500</v>
      </c>
      <c r="D93" s="190">
        <f>'Open Int.'!H93</f>
        <v>35000</v>
      </c>
      <c r="E93" s="329">
        <f>'Open Int.'!I93</f>
        <v>0</v>
      </c>
      <c r="F93" s="191">
        <f>IF('Open Int.'!E93=0,0,'Open Int.'!H93/'Open Int.'!E93)</f>
        <v>0.05847953216374269</v>
      </c>
      <c r="G93" s="155">
        <v>0.06097560975609756</v>
      </c>
      <c r="H93" s="170">
        <f t="shared" si="2"/>
        <v>-0.040935672514619915</v>
      </c>
      <c r="I93" s="185">
        <f>IF(Volume!D93=0,0,Volume!F93/Volume!D93)</f>
        <v>0</v>
      </c>
      <c r="J93" s="176">
        <v>0.04</v>
      </c>
      <c r="K93" s="170">
        <f t="shared" si="3"/>
        <v>-1</v>
      </c>
      <c r="L93" s="60"/>
      <c r="M93" s="6"/>
      <c r="N93" s="59"/>
      <c r="O93" s="3"/>
      <c r="P93" s="3"/>
      <c r="Q93" s="3"/>
      <c r="R93" s="3"/>
      <c r="S93" s="3"/>
      <c r="T93" s="3"/>
      <c r="U93" s="61"/>
      <c r="V93" s="3"/>
      <c r="W93" s="3"/>
      <c r="X93" s="3"/>
      <c r="Y93" s="3"/>
      <c r="Z93" s="3"/>
      <c r="AA93" s="2"/>
    </row>
    <row r="94" spans="1:27" s="7" customFormat="1" ht="15">
      <c r="A94" s="177" t="s">
        <v>176</v>
      </c>
      <c r="B94" s="188">
        <f>'Open Int.'!E94</f>
        <v>774300</v>
      </c>
      <c r="C94" s="189">
        <f>'Open Int.'!F94</f>
        <v>27550</v>
      </c>
      <c r="D94" s="190">
        <f>'Open Int.'!H94</f>
        <v>327700</v>
      </c>
      <c r="E94" s="329">
        <f>'Open Int.'!I94</f>
        <v>17400</v>
      </c>
      <c r="F94" s="191">
        <f>IF('Open Int.'!E94=0,0,'Open Int.'!H94/'Open Int.'!E94)</f>
        <v>0.4232209737827715</v>
      </c>
      <c r="G94" s="155">
        <v>0.4155339805825243</v>
      </c>
      <c r="H94" s="170">
        <f t="shared" si="2"/>
        <v>0.018499072421155737</v>
      </c>
      <c r="I94" s="185">
        <f>IF(Volume!D94=0,0,Volume!F94/Volume!D94)</f>
        <v>0.2422360248447205</v>
      </c>
      <c r="J94" s="176">
        <v>0.20253164556962025</v>
      </c>
      <c r="K94" s="170">
        <f t="shared" si="3"/>
        <v>0.19604037267080754</v>
      </c>
      <c r="L94" s="60"/>
      <c r="M94" s="6"/>
      <c r="N94" s="59"/>
      <c r="O94" s="3"/>
      <c r="P94" s="3"/>
      <c r="Q94" s="3"/>
      <c r="R94" s="3"/>
      <c r="S94" s="3"/>
      <c r="T94" s="3"/>
      <c r="U94" s="61"/>
      <c r="V94" s="3"/>
      <c r="W94" s="3"/>
      <c r="X94" s="3"/>
      <c r="Y94" s="3"/>
      <c r="Z94" s="3"/>
      <c r="AA94" s="2"/>
    </row>
    <row r="95" spans="1:27" s="7" customFormat="1" ht="15">
      <c r="A95" s="177" t="s">
        <v>415</v>
      </c>
      <c r="B95" s="188">
        <f>'Open Int.'!E95</f>
        <v>54000</v>
      </c>
      <c r="C95" s="189">
        <f>'Open Int.'!F95</f>
        <v>0</v>
      </c>
      <c r="D95" s="190">
        <f>'Open Int.'!H95</f>
        <v>6500</v>
      </c>
      <c r="E95" s="329">
        <f>'Open Int.'!I95</f>
        <v>5500</v>
      </c>
      <c r="F95" s="191">
        <f>IF('Open Int.'!E95=0,0,'Open Int.'!H95/'Open Int.'!E95)</f>
        <v>0.12037037037037036</v>
      </c>
      <c r="G95" s="155">
        <v>0.018518518518518517</v>
      </c>
      <c r="H95" s="170">
        <f t="shared" si="2"/>
        <v>5.5</v>
      </c>
      <c r="I95" s="185">
        <f>IF(Volume!D95=0,0,Volume!F95/Volume!D95)</f>
        <v>0.7857142857142857</v>
      </c>
      <c r="J95" s="176">
        <v>0.034482758620689655</v>
      </c>
      <c r="K95" s="170">
        <f t="shared" si="3"/>
        <v>21.78571428571429</v>
      </c>
      <c r="L95" s="60"/>
      <c r="M95" s="6"/>
      <c r="N95" s="59"/>
      <c r="O95" s="3"/>
      <c r="P95" s="3"/>
      <c r="Q95" s="3"/>
      <c r="R95" s="3"/>
      <c r="S95" s="3"/>
      <c r="T95" s="3"/>
      <c r="U95" s="61"/>
      <c r="V95" s="3"/>
      <c r="W95" s="3"/>
      <c r="X95" s="3"/>
      <c r="Y95" s="3"/>
      <c r="Z95" s="3"/>
      <c r="AA95" s="2"/>
    </row>
    <row r="96" spans="1:27" s="7" customFormat="1" ht="15">
      <c r="A96" s="177" t="s">
        <v>396</v>
      </c>
      <c r="B96" s="188">
        <f>'Open Int.'!E96</f>
        <v>30800</v>
      </c>
      <c r="C96" s="189">
        <f>'Open Int.'!F96</f>
        <v>17600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167</v>
      </c>
      <c r="B97" s="188">
        <f>'Open Int.'!E97</f>
        <v>850850</v>
      </c>
      <c r="C97" s="189">
        <f>'Open Int.'!F97</f>
        <v>119350</v>
      </c>
      <c r="D97" s="190">
        <f>'Open Int.'!H97</f>
        <v>7700</v>
      </c>
      <c r="E97" s="329">
        <f>'Open Int.'!I97</f>
        <v>0</v>
      </c>
      <c r="F97" s="191">
        <f>IF('Open Int.'!E97=0,0,'Open Int.'!H97/'Open Int.'!E97)</f>
        <v>0.00904977375565611</v>
      </c>
      <c r="G97" s="155">
        <v>0.010526315789473684</v>
      </c>
      <c r="H97" s="170">
        <f t="shared" si="2"/>
        <v>-0.14027149321266957</v>
      </c>
      <c r="I97" s="185">
        <f>IF(Volume!D97=0,0,Volume!F97/Volume!D97)</f>
        <v>0</v>
      </c>
      <c r="J97" s="176">
        <v>0.00625</v>
      </c>
      <c r="K97" s="170">
        <f t="shared" si="3"/>
        <v>-1</v>
      </c>
      <c r="L97" s="60"/>
      <c r="M97" s="6"/>
      <c r="N97" s="59"/>
      <c r="O97" s="3"/>
      <c r="P97" s="3"/>
      <c r="Q97" s="3"/>
      <c r="R97" s="3"/>
      <c r="S97" s="3"/>
      <c r="T97" s="3"/>
      <c r="U97" s="61"/>
      <c r="V97" s="3"/>
      <c r="W97" s="3"/>
      <c r="X97" s="3"/>
      <c r="Y97" s="3"/>
      <c r="Z97" s="3"/>
      <c r="AA97" s="2"/>
    </row>
    <row r="98" spans="1:27" s="7" customFormat="1" ht="15">
      <c r="A98" s="177" t="s">
        <v>201</v>
      </c>
      <c r="B98" s="188">
        <f>'Open Int.'!E98</f>
        <v>1956500</v>
      </c>
      <c r="C98" s="189">
        <f>'Open Int.'!F98</f>
        <v>38400</v>
      </c>
      <c r="D98" s="190">
        <f>'Open Int.'!H98</f>
        <v>524500</v>
      </c>
      <c r="E98" s="329">
        <f>'Open Int.'!I98</f>
        <v>-13300</v>
      </c>
      <c r="F98" s="191">
        <f>IF('Open Int.'!E98=0,0,'Open Int.'!H98/'Open Int.'!E98)</f>
        <v>0.26808075645284946</v>
      </c>
      <c r="G98" s="155">
        <v>0.2803816276523643</v>
      </c>
      <c r="H98" s="170">
        <f t="shared" si="2"/>
        <v>-0.043871887407566784</v>
      </c>
      <c r="I98" s="185">
        <f>IF(Volume!D98=0,0,Volume!F98/Volume!D98)</f>
        <v>0.13219829744616926</v>
      </c>
      <c r="J98" s="176">
        <v>0.2673429319371728</v>
      </c>
      <c r="K98" s="170">
        <f t="shared" si="3"/>
        <v>-0.5055104075942555</v>
      </c>
      <c r="L98" s="60"/>
      <c r="M98" s="6"/>
      <c r="N98" s="59"/>
      <c r="O98" s="3"/>
      <c r="P98" s="3"/>
      <c r="Q98" s="3"/>
      <c r="R98" s="3"/>
      <c r="S98" s="3"/>
      <c r="T98" s="3"/>
      <c r="U98" s="61"/>
      <c r="V98" s="3"/>
      <c r="W98" s="3"/>
      <c r="X98" s="3"/>
      <c r="Y98" s="3"/>
      <c r="Z98" s="3"/>
      <c r="AA98" s="2"/>
    </row>
    <row r="99" spans="1:27" s="7" customFormat="1" ht="15">
      <c r="A99" s="177" t="s">
        <v>143</v>
      </c>
      <c r="B99" s="188">
        <f>'Open Int.'!E99</f>
        <v>2950</v>
      </c>
      <c r="C99" s="189">
        <f>'Open Int.'!F99</f>
        <v>2950</v>
      </c>
      <c r="D99" s="190">
        <f>'Open Int.'!H99</f>
        <v>0</v>
      </c>
      <c r="E99" s="329">
        <f>'Open Int.'!I99</f>
        <v>0</v>
      </c>
      <c r="F99" s="191">
        <f>IF('Open Int.'!E99=0,0,'Open Int.'!H99/'Open Int.'!E99)</f>
        <v>0</v>
      </c>
      <c r="G99" s="155">
        <v>0</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90</v>
      </c>
      <c r="B100" s="188">
        <f>'Open Int.'!E100</f>
        <v>1800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35</v>
      </c>
      <c r="B101" s="188">
        <f>'Open Int.'!E101</f>
        <v>17600</v>
      </c>
      <c r="C101" s="189">
        <f>'Open Int.'!F101</f>
        <v>1100</v>
      </c>
      <c r="D101" s="190">
        <f>'Open Int.'!H101</f>
        <v>1100</v>
      </c>
      <c r="E101" s="329">
        <f>'Open Int.'!I101</f>
        <v>0</v>
      </c>
      <c r="F101" s="191">
        <f>IF('Open Int.'!E101=0,0,'Open Int.'!H101/'Open Int.'!E101)</f>
        <v>0.0625</v>
      </c>
      <c r="G101" s="155">
        <v>0.06666666666666667</v>
      </c>
      <c r="H101" s="170">
        <f t="shared" si="2"/>
        <v>-0.062499999999999986</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6</v>
      </c>
      <c r="B102" s="188">
        <f>'Open Int.'!E102</f>
        <v>3366000</v>
      </c>
      <c r="C102" s="189">
        <f>'Open Int.'!F102</f>
        <v>238500</v>
      </c>
      <c r="D102" s="190">
        <f>'Open Int.'!H102</f>
        <v>535500</v>
      </c>
      <c r="E102" s="329">
        <f>'Open Int.'!I102</f>
        <v>65250</v>
      </c>
      <c r="F102" s="191">
        <f>IF('Open Int.'!E102=0,0,'Open Int.'!H102/'Open Int.'!E102)</f>
        <v>0.1590909090909091</v>
      </c>
      <c r="G102" s="155">
        <v>0.15035971223021583</v>
      </c>
      <c r="H102" s="170">
        <f t="shared" si="2"/>
        <v>0.058068725532840364</v>
      </c>
      <c r="I102" s="185">
        <f>IF(Volume!D102=0,0,Volume!F102/Volume!D102)</f>
        <v>0.07927332782824112</v>
      </c>
      <c r="J102" s="176">
        <v>0.06085753803596127</v>
      </c>
      <c r="K102" s="170">
        <f t="shared" si="3"/>
        <v>0.3026049095413257</v>
      </c>
      <c r="L102" s="60"/>
      <c r="M102" s="6"/>
      <c r="N102" s="59"/>
      <c r="O102" s="3"/>
      <c r="P102" s="3"/>
      <c r="Q102" s="3"/>
      <c r="R102" s="3"/>
      <c r="S102" s="3"/>
      <c r="T102" s="3"/>
      <c r="U102" s="61"/>
      <c r="V102" s="3"/>
      <c r="W102" s="3"/>
      <c r="X102" s="3"/>
      <c r="Y102" s="3"/>
      <c r="Z102" s="3"/>
      <c r="AA102" s="2"/>
    </row>
    <row r="103" spans="1:27" s="7" customFormat="1" ht="15">
      <c r="A103" s="177" t="s">
        <v>177</v>
      </c>
      <c r="B103" s="188">
        <f>'Open Int.'!E103</f>
        <v>337000</v>
      </c>
      <c r="C103" s="189">
        <f>'Open Int.'!F103</f>
        <v>29500</v>
      </c>
      <c r="D103" s="190">
        <f>'Open Int.'!H103</f>
        <v>43500</v>
      </c>
      <c r="E103" s="329">
        <f>'Open Int.'!I103</f>
        <v>4500</v>
      </c>
      <c r="F103" s="191">
        <f>IF('Open Int.'!E103=0,0,'Open Int.'!H103/'Open Int.'!E103)</f>
        <v>0.129080118694362</v>
      </c>
      <c r="G103" s="155">
        <v>0.12682926829268293</v>
      </c>
      <c r="H103" s="170">
        <f t="shared" si="2"/>
        <v>0.017747089705546573</v>
      </c>
      <c r="I103" s="185">
        <f>IF(Volume!D103=0,0,Volume!F103/Volume!D103)</f>
        <v>0.07317073170731707</v>
      </c>
      <c r="J103" s="176">
        <v>0.08108108108108109</v>
      </c>
      <c r="K103" s="170">
        <f t="shared" si="3"/>
        <v>-0.0975609756097562</v>
      </c>
      <c r="L103" s="60"/>
      <c r="M103" s="6"/>
      <c r="N103" s="59"/>
      <c r="O103" s="3"/>
      <c r="P103" s="3"/>
      <c r="Q103" s="3"/>
      <c r="R103" s="3"/>
      <c r="S103" s="3"/>
      <c r="T103" s="3"/>
      <c r="U103" s="61"/>
      <c r="V103" s="3"/>
      <c r="W103" s="3"/>
      <c r="X103" s="3"/>
      <c r="Y103" s="3"/>
      <c r="Z103" s="3"/>
      <c r="AA103" s="2"/>
    </row>
    <row r="104" spans="1:27" s="7" customFormat="1" ht="15">
      <c r="A104" s="177" t="s">
        <v>168</v>
      </c>
      <c r="B104" s="188">
        <f>'Open Int.'!E104</f>
        <v>0</v>
      </c>
      <c r="C104" s="189">
        <f>'Open Int.'!F104</f>
        <v>0</v>
      </c>
      <c r="D104" s="190">
        <f>'Open Int.'!H104</f>
        <v>0</v>
      </c>
      <c r="E104" s="329">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132</v>
      </c>
      <c r="B105" s="188">
        <f>'Open Int.'!E105</f>
        <v>4400</v>
      </c>
      <c r="C105" s="189">
        <f>'Open Int.'!F105</f>
        <v>1200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144</v>
      </c>
      <c r="B106" s="188">
        <f>'Open Int.'!E106</f>
        <v>0</v>
      </c>
      <c r="C106" s="189">
        <f>'Open Int.'!F106</f>
        <v>0</v>
      </c>
      <c r="D106" s="190">
        <f>'Open Int.'!H106</f>
        <v>0</v>
      </c>
      <c r="E106" s="329">
        <f>'Open Int.'!I106</f>
        <v>0</v>
      </c>
      <c r="F106" s="191">
        <f>IF('Open Int.'!E106=0,0,'Open Int.'!H106/'Open Int.'!E106)</f>
        <v>0</v>
      </c>
      <c r="G106" s="155">
        <v>0</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291</v>
      </c>
      <c r="B107" s="188">
        <f>'Open Int.'!E107</f>
        <v>3000</v>
      </c>
      <c r="C107" s="189">
        <f>'Open Int.'!F107</f>
        <v>-900</v>
      </c>
      <c r="D107" s="190">
        <f>'Open Int.'!H107</f>
        <v>1800</v>
      </c>
      <c r="E107" s="329">
        <f>'Open Int.'!I107</f>
        <v>0</v>
      </c>
      <c r="F107" s="191">
        <f>IF('Open Int.'!E107=0,0,'Open Int.'!H107/'Open Int.'!E107)</f>
        <v>0.6</v>
      </c>
      <c r="G107" s="155">
        <v>0.46153846153846156</v>
      </c>
      <c r="H107" s="170">
        <f t="shared" si="2"/>
        <v>0.2999999999999999</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133</v>
      </c>
      <c r="B108" s="188">
        <f>'Open Int.'!E108</f>
        <v>5781250</v>
      </c>
      <c r="C108" s="189">
        <f>'Open Int.'!F108</f>
        <v>206250</v>
      </c>
      <c r="D108" s="190">
        <f>'Open Int.'!H108</f>
        <v>968750</v>
      </c>
      <c r="E108" s="329">
        <f>'Open Int.'!I108</f>
        <v>25000</v>
      </c>
      <c r="F108" s="191">
        <f>IF('Open Int.'!E108=0,0,'Open Int.'!H108/'Open Int.'!E108)</f>
        <v>0.16756756756756758</v>
      </c>
      <c r="G108" s="155">
        <v>0.16928251121076232</v>
      </c>
      <c r="H108" s="170">
        <f t="shared" si="2"/>
        <v>-0.010130660461786171</v>
      </c>
      <c r="I108" s="185">
        <f>IF(Volume!D108=0,0,Volume!F108/Volume!D108)</f>
        <v>0.04065040650406504</v>
      </c>
      <c r="J108" s="176">
        <v>0.09868421052631579</v>
      </c>
      <c r="K108" s="170">
        <f t="shared" si="3"/>
        <v>-0.5880758807588076</v>
      </c>
      <c r="L108" s="60"/>
      <c r="M108" s="6"/>
      <c r="N108" s="59"/>
      <c r="O108" s="3"/>
      <c r="P108" s="3"/>
      <c r="Q108" s="3"/>
      <c r="R108" s="3"/>
      <c r="S108" s="3"/>
      <c r="T108" s="3"/>
      <c r="U108" s="61"/>
      <c r="V108" s="3"/>
      <c r="W108" s="3"/>
      <c r="X108" s="3"/>
      <c r="Y108" s="3"/>
      <c r="Z108" s="3"/>
      <c r="AA108" s="2"/>
    </row>
    <row r="109" spans="1:27" s="7" customFormat="1" ht="15">
      <c r="A109" s="177" t="s">
        <v>169</v>
      </c>
      <c r="B109" s="188">
        <f>'Open Int.'!E109</f>
        <v>10000</v>
      </c>
      <c r="C109" s="189">
        <f>'Open Int.'!F109</f>
        <v>0</v>
      </c>
      <c r="D109" s="190">
        <f>'Open Int.'!H109</f>
        <v>4000</v>
      </c>
      <c r="E109" s="329">
        <f>'Open Int.'!I109</f>
        <v>0</v>
      </c>
      <c r="F109" s="191">
        <f>IF('Open Int.'!E109=0,0,'Open Int.'!H109/'Open Int.'!E109)</f>
        <v>0.4</v>
      </c>
      <c r="G109" s="155">
        <v>0.4</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292</v>
      </c>
      <c r="B110" s="188">
        <f>'Open Int.'!E110</f>
        <v>10450</v>
      </c>
      <c r="C110" s="189">
        <f>'Open Int.'!F110</f>
        <v>1100</v>
      </c>
      <c r="D110" s="190">
        <f>'Open Int.'!H110</f>
        <v>550</v>
      </c>
      <c r="E110" s="329">
        <f>'Open Int.'!I110</f>
        <v>0</v>
      </c>
      <c r="F110" s="191">
        <f>IF('Open Int.'!E110=0,0,'Open Int.'!H110/'Open Int.'!E110)</f>
        <v>0.05263157894736842</v>
      </c>
      <c r="G110" s="155">
        <v>0.058823529411764705</v>
      </c>
      <c r="H110" s="170">
        <f t="shared" si="2"/>
        <v>-0.10526315789473688</v>
      </c>
      <c r="I110" s="185">
        <f>IF(Volume!D110=0,0,Volume!F110/Volume!D110)</f>
        <v>0</v>
      </c>
      <c r="J110" s="176">
        <v>0.1</v>
      </c>
      <c r="K110" s="170">
        <f t="shared" si="3"/>
        <v>-1</v>
      </c>
      <c r="L110" s="60"/>
      <c r="M110" s="6"/>
      <c r="N110" s="59"/>
      <c r="O110" s="3"/>
      <c r="P110" s="3"/>
      <c r="Q110" s="3"/>
      <c r="R110" s="3"/>
      <c r="S110" s="3"/>
      <c r="T110" s="3"/>
      <c r="U110" s="61"/>
      <c r="V110" s="3"/>
      <c r="W110" s="3"/>
      <c r="X110" s="3"/>
      <c r="Y110" s="3"/>
      <c r="Z110" s="3"/>
      <c r="AA110" s="2"/>
    </row>
    <row r="111" spans="1:27" s="7" customFormat="1" ht="15">
      <c r="A111" s="177" t="s">
        <v>416</v>
      </c>
      <c r="B111" s="188">
        <f>'Open Int.'!E111</f>
        <v>500</v>
      </c>
      <c r="C111" s="189">
        <f>'Open Int.'!F111</f>
        <v>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293</v>
      </c>
      <c r="B112" s="188">
        <f>'Open Int.'!E112</f>
        <v>5500</v>
      </c>
      <c r="C112" s="189">
        <f>'Open Int.'!F112</f>
        <v>1100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7" s="7" customFormat="1" ht="15">
      <c r="A113" s="177" t="s">
        <v>178</v>
      </c>
      <c r="B113" s="188">
        <f>'Open Int.'!E113</f>
        <v>57500</v>
      </c>
      <c r="C113" s="189">
        <f>'Open Int.'!F113</f>
        <v>7500</v>
      </c>
      <c r="D113" s="190">
        <f>'Open Int.'!H113</f>
        <v>6250</v>
      </c>
      <c r="E113" s="329">
        <f>'Open Int.'!I113</f>
        <v>0</v>
      </c>
      <c r="F113" s="191">
        <f>IF('Open Int.'!E113=0,0,'Open Int.'!H113/'Open Int.'!E113)</f>
        <v>0.10869565217391304</v>
      </c>
      <c r="G113" s="155">
        <v>0.125</v>
      </c>
      <c r="H113" s="170">
        <f t="shared" si="2"/>
        <v>-0.13043478260869568</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9" s="58" customFormat="1" ht="15">
      <c r="A114" s="177" t="s">
        <v>145</v>
      </c>
      <c r="B114" s="188">
        <f>'Open Int.'!E114</f>
        <v>102000</v>
      </c>
      <c r="C114" s="189">
        <f>'Open Int.'!F114</f>
        <v>6800</v>
      </c>
      <c r="D114" s="190">
        <f>'Open Int.'!H114</f>
        <v>6800</v>
      </c>
      <c r="E114" s="329">
        <f>'Open Int.'!I114</f>
        <v>0</v>
      </c>
      <c r="F114" s="191">
        <f>IF('Open Int.'!E114=0,0,'Open Int.'!H114/'Open Int.'!E114)</f>
        <v>0.06666666666666667</v>
      </c>
      <c r="G114" s="155">
        <v>0.07142857142857142</v>
      </c>
      <c r="H114" s="170">
        <f t="shared" si="2"/>
        <v>-0.06666666666666662</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7" s="7" customFormat="1" ht="15">
      <c r="A115" s="177" t="s">
        <v>272</v>
      </c>
      <c r="B115" s="188">
        <f>'Open Int.'!E115</f>
        <v>65450</v>
      </c>
      <c r="C115" s="189">
        <f>'Open Int.'!F115</f>
        <v>2550</v>
      </c>
      <c r="D115" s="190">
        <f>'Open Int.'!H115</f>
        <v>5100</v>
      </c>
      <c r="E115" s="329">
        <f>'Open Int.'!I115</f>
        <v>0</v>
      </c>
      <c r="F115" s="191">
        <f>IF('Open Int.'!E115=0,0,'Open Int.'!H115/'Open Int.'!E115)</f>
        <v>0.07792207792207792</v>
      </c>
      <c r="G115" s="155">
        <v>0.08108108108108109</v>
      </c>
      <c r="H115" s="170">
        <f t="shared" si="2"/>
        <v>-0.038961038961039036</v>
      </c>
      <c r="I115" s="185">
        <f>IF(Volume!D115=0,0,Volume!F115/Volume!D115)</f>
        <v>0</v>
      </c>
      <c r="J115" s="176">
        <v>0.058823529411764705</v>
      </c>
      <c r="K115" s="170">
        <f t="shared" si="3"/>
        <v>-1</v>
      </c>
      <c r="L115" s="60"/>
      <c r="M115" s="6"/>
      <c r="N115" s="59"/>
      <c r="O115" s="3"/>
      <c r="P115" s="3"/>
      <c r="Q115" s="3"/>
      <c r="R115" s="3"/>
      <c r="S115" s="3"/>
      <c r="T115" s="3"/>
      <c r="U115" s="61"/>
      <c r="V115" s="3"/>
      <c r="W115" s="3"/>
      <c r="X115" s="3"/>
      <c r="Y115" s="3"/>
      <c r="Z115" s="3"/>
      <c r="AA115" s="2"/>
    </row>
    <row r="116" spans="1:27" s="7" customFormat="1" ht="15">
      <c r="A116" s="177" t="s">
        <v>210</v>
      </c>
      <c r="B116" s="188">
        <f>'Open Int.'!E116</f>
        <v>71200</v>
      </c>
      <c r="C116" s="189">
        <f>'Open Int.'!F116</f>
        <v>2600</v>
      </c>
      <c r="D116" s="190">
        <f>'Open Int.'!H116</f>
        <v>15000</v>
      </c>
      <c r="E116" s="329">
        <f>'Open Int.'!I116</f>
        <v>0</v>
      </c>
      <c r="F116" s="191">
        <f>IF('Open Int.'!E116=0,0,'Open Int.'!H116/'Open Int.'!E116)</f>
        <v>0.21067415730337077</v>
      </c>
      <c r="G116" s="155">
        <v>0.21865889212827988</v>
      </c>
      <c r="H116" s="170">
        <f t="shared" si="2"/>
        <v>-0.03651685393258432</v>
      </c>
      <c r="I116" s="185">
        <f>IF(Volume!D116=0,0,Volume!F116/Volume!D116)</f>
        <v>0.11538461538461539</v>
      </c>
      <c r="J116" s="176">
        <v>0.08633093525179857</v>
      </c>
      <c r="K116" s="170">
        <f t="shared" si="3"/>
        <v>0.33653846153846156</v>
      </c>
      <c r="L116" s="60"/>
      <c r="M116" s="6"/>
      <c r="N116" s="59"/>
      <c r="O116" s="3"/>
      <c r="P116" s="3"/>
      <c r="Q116" s="3"/>
      <c r="R116" s="3"/>
      <c r="S116" s="3"/>
      <c r="T116" s="3"/>
      <c r="U116" s="61"/>
      <c r="V116" s="3"/>
      <c r="W116" s="3"/>
      <c r="X116" s="3"/>
      <c r="Y116" s="3"/>
      <c r="Z116" s="3"/>
      <c r="AA116" s="2"/>
    </row>
    <row r="117" spans="1:27" s="7" customFormat="1" ht="15">
      <c r="A117" s="177" t="s">
        <v>294</v>
      </c>
      <c r="B117" s="188">
        <f>'Open Int.'!E117</f>
        <v>14700</v>
      </c>
      <c r="C117" s="189">
        <f>'Open Int.'!F117</f>
        <v>0</v>
      </c>
      <c r="D117" s="190">
        <f>'Open Int.'!H117</f>
        <v>0</v>
      </c>
      <c r="E117" s="329">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row>
    <row r="118" spans="1:27" s="7" customFormat="1" ht="15">
      <c r="A118" s="177" t="s">
        <v>7</v>
      </c>
      <c r="B118" s="188">
        <f>'Open Int.'!E118</f>
        <v>50232</v>
      </c>
      <c r="C118" s="189">
        <f>'Open Int.'!F118</f>
        <v>-4680</v>
      </c>
      <c r="D118" s="190">
        <f>'Open Int.'!H118</f>
        <v>3120</v>
      </c>
      <c r="E118" s="329">
        <f>'Open Int.'!I118</f>
        <v>0</v>
      </c>
      <c r="F118" s="191">
        <f>IF('Open Int.'!E118=0,0,'Open Int.'!H118/'Open Int.'!E118)</f>
        <v>0.062111801242236024</v>
      </c>
      <c r="G118" s="155">
        <v>0.056818181818181816</v>
      </c>
      <c r="H118" s="170">
        <f t="shared" si="2"/>
        <v>0.09316770186335406</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7" s="7" customFormat="1" ht="15">
      <c r="A119" s="177" t="s">
        <v>170</v>
      </c>
      <c r="B119" s="188">
        <f>'Open Int.'!E119</f>
        <v>0</v>
      </c>
      <c r="C119" s="189">
        <f>'Open Int.'!F119</f>
        <v>0</v>
      </c>
      <c r="D119" s="190">
        <f>'Open Int.'!H119</f>
        <v>0</v>
      </c>
      <c r="E119" s="329">
        <f>'Open Int.'!I119</f>
        <v>0</v>
      </c>
      <c r="F119" s="191">
        <f>IF('Open Int.'!E119=0,0,'Open Int.'!H119/'Open Int.'!E119)</f>
        <v>0</v>
      </c>
      <c r="G119" s="155">
        <v>0</v>
      </c>
      <c r="H119" s="170">
        <f t="shared" si="2"/>
        <v>0</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row>
    <row r="120" spans="1:29" s="58" customFormat="1" ht="15">
      <c r="A120" s="177" t="s">
        <v>223</v>
      </c>
      <c r="B120" s="188">
        <f>'Open Int.'!E120</f>
        <v>42000</v>
      </c>
      <c r="C120" s="189">
        <f>'Open Int.'!F120</f>
        <v>-3600</v>
      </c>
      <c r="D120" s="190">
        <f>'Open Int.'!H120</f>
        <v>4000</v>
      </c>
      <c r="E120" s="329">
        <f>'Open Int.'!I120</f>
        <v>0</v>
      </c>
      <c r="F120" s="191">
        <f>IF('Open Int.'!E120=0,0,'Open Int.'!H120/'Open Int.'!E120)</f>
        <v>0.09523809523809523</v>
      </c>
      <c r="G120" s="155">
        <v>0.08771929824561403</v>
      </c>
      <c r="H120" s="170">
        <f t="shared" si="2"/>
        <v>0.08571428571428572</v>
      </c>
      <c r="I120" s="185">
        <f>IF(Volume!D120=0,0,Volume!F120/Volume!D120)</f>
        <v>0.17647058823529413</v>
      </c>
      <c r="J120" s="176">
        <v>0</v>
      </c>
      <c r="K120" s="170">
        <f t="shared" si="3"/>
        <v>0</v>
      </c>
      <c r="L120" s="60"/>
      <c r="M120" s="6"/>
      <c r="N120" s="59"/>
      <c r="O120" s="3"/>
      <c r="P120" s="3"/>
      <c r="Q120" s="3"/>
      <c r="R120" s="3"/>
      <c r="S120" s="3"/>
      <c r="T120" s="3"/>
      <c r="U120" s="61"/>
      <c r="V120" s="3"/>
      <c r="W120" s="3"/>
      <c r="X120" s="3"/>
      <c r="Y120" s="3"/>
      <c r="Z120" s="3"/>
      <c r="AA120" s="2"/>
      <c r="AB120" s="78"/>
      <c r="AC120" s="77"/>
    </row>
    <row r="121" spans="1:27" s="7" customFormat="1" ht="15">
      <c r="A121" s="177" t="s">
        <v>207</v>
      </c>
      <c r="B121" s="188">
        <f>'Open Int.'!E121</f>
        <v>82500</v>
      </c>
      <c r="C121" s="189">
        <f>'Open Int.'!F121</f>
        <v>13750</v>
      </c>
      <c r="D121" s="190">
        <f>'Open Int.'!H121</f>
        <v>3750</v>
      </c>
      <c r="E121" s="329">
        <f>'Open Int.'!I121</f>
        <v>0</v>
      </c>
      <c r="F121" s="191">
        <f>IF('Open Int.'!E121=0,0,'Open Int.'!H121/'Open Int.'!E121)</f>
        <v>0.045454545454545456</v>
      </c>
      <c r="G121" s="155">
        <v>0.05454545454545454</v>
      </c>
      <c r="H121" s="170">
        <f t="shared" si="2"/>
        <v>-0.1666666666666666</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295</v>
      </c>
      <c r="B122" s="188">
        <f>'Open Int.'!E122</f>
        <v>3500</v>
      </c>
      <c r="C122" s="189">
        <f>'Open Int.'!F122</f>
        <v>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7" s="7" customFormat="1" ht="15">
      <c r="A123" s="177" t="s">
        <v>417</v>
      </c>
      <c r="B123" s="188">
        <f>'Open Int.'!E123</f>
        <v>8250</v>
      </c>
      <c r="C123" s="189">
        <f>'Open Int.'!F123</f>
        <v>550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277</v>
      </c>
      <c r="B124" s="188">
        <f>'Open Int.'!E124</f>
        <v>58400</v>
      </c>
      <c r="C124" s="189">
        <f>'Open Int.'!F124</f>
        <v>15200</v>
      </c>
      <c r="D124" s="190">
        <f>'Open Int.'!H124</f>
        <v>0</v>
      </c>
      <c r="E124" s="329">
        <f>'Open Int.'!I124</f>
        <v>0</v>
      </c>
      <c r="F124" s="191">
        <f>IF('Open Int.'!E124=0,0,'Open Int.'!H124/'Open Int.'!E124)</f>
        <v>0</v>
      </c>
      <c r="G124" s="155">
        <v>0</v>
      </c>
      <c r="H124" s="170">
        <f t="shared" si="2"/>
        <v>0</v>
      </c>
      <c r="I124" s="185">
        <f>IF(Volume!D124=0,0,Volume!F124/Volume!D124)</f>
        <v>0</v>
      </c>
      <c r="J124" s="176">
        <v>0</v>
      </c>
      <c r="K124" s="170">
        <f t="shared" si="3"/>
        <v>0</v>
      </c>
      <c r="L124" s="60"/>
      <c r="M124" s="6"/>
      <c r="N124" s="59"/>
      <c r="O124" s="3"/>
      <c r="P124" s="3"/>
      <c r="Q124" s="3"/>
      <c r="R124" s="3"/>
      <c r="S124" s="3"/>
      <c r="T124" s="3"/>
      <c r="U124" s="61"/>
      <c r="V124" s="3"/>
      <c r="W124" s="3"/>
      <c r="X124" s="3"/>
      <c r="Y124" s="3"/>
      <c r="Z124" s="3"/>
      <c r="AA124" s="2"/>
    </row>
    <row r="125" spans="1:29" s="58" customFormat="1" ht="15">
      <c r="A125" s="177" t="s">
        <v>146</v>
      </c>
      <c r="B125" s="188">
        <f>'Open Int.'!E125</f>
        <v>1317200</v>
      </c>
      <c r="C125" s="189">
        <f>'Open Int.'!F125</f>
        <v>0</v>
      </c>
      <c r="D125" s="190">
        <f>'Open Int.'!H125</f>
        <v>80100</v>
      </c>
      <c r="E125" s="329">
        <f>'Open Int.'!I125</f>
        <v>0</v>
      </c>
      <c r="F125" s="191">
        <f>IF('Open Int.'!E125=0,0,'Open Int.'!H125/'Open Int.'!E125)</f>
        <v>0.060810810810810814</v>
      </c>
      <c r="G125" s="155">
        <v>0.060810810810810814</v>
      </c>
      <c r="H125" s="170">
        <f t="shared" si="2"/>
        <v>0</v>
      </c>
      <c r="I125" s="185">
        <f>IF(Volume!D125=0,0,Volume!F125/Volume!D125)</f>
        <v>0.4</v>
      </c>
      <c r="J125" s="176">
        <v>0</v>
      </c>
      <c r="K125" s="170">
        <f t="shared" si="3"/>
        <v>0</v>
      </c>
      <c r="L125" s="60"/>
      <c r="M125" s="6"/>
      <c r="N125" s="59"/>
      <c r="O125" s="3"/>
      <c r="P125" s="3"/>
      <c r="Q125" s="3"/>
      <c r="R125" s="3"/>
      <c r="S125" s="3"/>
      <c r="T125" s="3"/>
      <c r="U125" s="61"/>
      <c r="V125" s="3"/>
      <c r="W125" s="3"/>
      <c r="X125" s="3"/>
      <c r="Y125" s="3"/>
      <c r="Z125" s="3"/>
      <c r="AA125" s="2"/>
      <c r="AB125" s="78"/>
      <c r="AC125" s="77"/>
    </row>
    <row r="126" spans="1:29" s="58" customFormat="1" ht="15">
      <c r="A126" s="177" t="s">
        <v>8</v>
      </c>
      <c r="B126" s="188">
        <f>'Open Int.'!E126</f>
        <v>1958400</v>
      </c>
      <c r="C126" s="189">
        <f>'Open Int.'!F126</f>
        <v>196800</v>
      </c>
      <c r="D126" s="190">
        <f>'Open Int.'!H126</f>
        <v>328000</v>
      </c>
      <c r="E126" s="329">
        <f>'Open Int.'!I126</f>
        <v>44800</v>
      </c>
      <c r="F126" s="191">
        <f>IF('Open Int.'!E126=0,0,'Open Int.'!H126/'Open Int.'!E126)</f>
        <v>0.16748366013071894</v>
      </c>
      <c r="G126" s="155">
        <v>0.16076294277929154</v>
      </c>
      <c r="H126" s="170">
        <f t="shared" si="2"/>
        <v>0.04180514013515012</v>
      </c>
      <c r="I126" s="185">
        <f>IF(Volume!D126=0,0,Volume!F126/Volume!D126)</f>
        <v>0.08239700374531835</v>
      </c>
      <c r="J126" s="176">
        <v>0.17403314917127072</v>
      </c>
      <c r="K126" s="170">
        <f t="shared" si="3"/>
        <v>-0.5265442007015041</v>
      </c>
      <c r="L126" s="60"/>
      <c r="M126" s="6"/>
      <c r="N126" s="59"/>
      <c r="O126" s="3"/>
      <c r="P126" s="3"/>
      <c r="Q126" s="3"/>
      <c r="R126" s="3"/>
      <c r="S126" s="3"/>
      <c r="T126" s="3"/>
      <c r="U126" s="61"/>
      <c r="V126" s="3"/>
      <c r="W126" s="3"/>
      <c r="X126" s="3"/>
      <c r="Y126" s="3"/>
      <c r="Z126" s="3"/>
      <c r="AA126" s="2"/>
      <c r="AB126" s="78"/>
      <c r="AC126" s="77"/>
    </row>
    <row r="127" spans="1:27" s="7" customFormat="1" ht="15">
      <c r="A127" s="177" t="s">
        <v>296</v>
      </c>
      <c r="B127" s="188">
        <f>'Open Int.'!E127</f>
        <v>99000</v>
      </c>
      <c r="C127" s="189">
        <f>'Open Int.'!F127</f>
        <v>2000</v>
      </c>
      <c r="D127" s="190">
        <f>'Open Int.'!H127</f>
        <v>7000</v>
      </c>
      <c r="E127" s="329">
        <f>'Open Int.'!I127</f>
        <v>1000</v>
      </c>
      <c r="F127" s="191">
        <f>IF('Open Int.'!E127=0,0,'Open Int.'!H127/'Open Int.'!E127)</f>
        <v>0.0707070707070707</v>
      </c>
      <c r="G127" s="155">
        <v>0.061855670103092786</v>
      </c>
      <c r="H127" s="170">
        <f t="shared" si="2"/>
        <v>0.143097643097643</v>
      </c>
      <c r="I127" s="185">
        <f>IF(Volume!D127=0,0,Volume!F127/Volume!D127)</f>
        <v>0.16666666666666666</v>
      </c>
      <c r="J127" s="176">
        <v>0</v>
      </c>
      <c r="K127" s="170">
        <f t="shared" si="3"/>
        <v>0</v>
      </c>
      <c r="L127" s="60"/>
      <c r="M127" s="6"/>
      <c r="N127" s="59"/>
      <c r="O127" s="3"/>
      <c r="P127" s="3"/>
      <c r="Q127" s="3"/>
      <c r="R127" s="3"/>
      <c r="S127" s="3"/>
      <c r="T127" s="3"/>
      <c r="U127" s="61"/>
      <c r="V127" s="3"/>
      <c r="W127" s="3"/>
      <c r="X127" s="3"/>
      <c r="Y127" s="3"/>
      <c r="Z127" s="3"/>
      <c r="AA127" s="2"/>
    </row>
    <row r="128" spans="1:27" s="7" customFormat="1" ht="15">
      <c r="A128" s="177" t="s">
        <v>179</v>
      </c>
      <c r="B128" s="188">
        <f>'Open Int.'!E128</f>
        <v>8092000</v>
      </c>
      <c r="C128" s="189">
        <f>'Open Int.'!F128</f>
        <v>-266000</v>
      </c>
      <c r="D128" s="190">
        <f>'Open Int.'!H128</f>
        <v>1232000</v>
      </c>
      <c r="E128" s="329">
        <f>'Open Int.'!I128</f>
        <v>-154000</v>
      </c>
      <c r="F128" s="191">
        <f>IF('Open Int.'!E128=0,0,'Open Int.'!H128/'Open Int.'!E128)</f>
        <v>0.1522491349480969</v>
      </c>
      <c r="G128" s="155">
        <v>0.1658291457286432</v>
      </c>
      <c r="H128" s="170">
        <f t="shared" si="2"/>
        <v>-0.08189158016147632</v>
      </c>
      <c r="I128" s="185">
        <f>IF(Volume!D128=0,0,Volume!F128/Volume!D128)</f>
        <v>0.3142857142857143</v>
      </c>
      <c r="J128" s="176">
        <v>0.15555555555555556</v>
      </c>
      <c r="K128" s="170">
        <f t="shared" si="3"/>
        <v>1.0204081632653061</v>
      </c>
      <c r="L128" s="60"/>
      <c r="M128" s="6"/>
      <c r="N128" s="59"/>
      <c r="O128" s="3"/>
      <c r="P128" s="3"/>
      <c r="Q128" s="3"/>
      <c r="R128" s="3"/>
      <c r="S128" s="3"/>
      <c r="T128" s="3"/>
      <c r="U128" s="61"/>
      <c r="V128" s="3"/>
      <c r="W128" s="3"/>
      <c r="X128" s="3"/>
      <c r="Y128" s="3"/>
      <c r="Z128" s="3"/>
      <c r="AA128" s="2"/>
    </row>
    <row r="129" spans="1:27" s="7" customFormat="1" ht="15">
      <c r="A129" s="177" t="s">
        <v>202</v>
      </c>
      <c r="B129" s="188">
        <f>'Open Int.'!E129</f>
        <v>55200</v>
      </c>
      <c r="C129" s="189">
        <f>'Open Int.'!F129</f>
        <v>-2300</v>
      </c>
      <c r="D129" s="190">
        <f>'Open Int.'!H129</f>
        <v>37950</v>
      </c>
      <c r="E129" s="329">
        <f>'Open Int.'!I129</f>
        <v>-2300</v>
      </c>
      <c r="F129" s="191">
        <f>IF('Open Int.'!E129=0,0,'Open Int.'!H129/'Open Int.'!E129)</f>
        <v>0.6875</v>
      </c>
      <c r="G129" s="155">
        <v>0.7</v>
      </c>
      <c r="H129" s="170">
        <f t="shared" si="2"/>
        <v>-0.017857142857142794</v>
      </c>
      <c r="I129" s="185">
        <f>IF(Volume!D129=0,0,Volume!F129/Volume!D129)</f>
        <v>0.08695652173913043</v>
      </c>
      <c r="J129" s="176">
        <v>0.04878048780487805</v>
      </c>
      <c r="K129" s="170">
        <f t="shared" si="3"/>
        <v>0.7826086956521738</v>
      </c>
      <c r="L129" s="60"/>
      <c r="M129" s="6"/>
      <c r="N129" s="59"/>
      <c r="O129" s="3"/>
      <c r="P129" s="3"/>
      <c r="Q129" s="3"/>
      <c r="R129" s="3"/>
      <c r="S129" s="3"/>
      <c r="T129" s="3"/>
      <c r="U129" s="61"/>
      <c r="V129" s="3"/>
      <c r="W129" s="3"/>
      <c r="X129" s="3"/>
      <c r="Y129" s="3"/>
      <c r="Z129" s="3"/>
      <c r="AA129" s="2"/>
    </row>
    <row r="130" spans="1:29" s="58" customFormat="1" ht="15">
      <c r="A130" s="177" t="s">
        <v>171</v>
      </c>
      <c r="B130" s="188">
        <f>'Open Int.'!E130</f>
        <v>11000</v>
      </c>
      <c r="C130" s="189">
        <f>'Open Int.'!F130</f>
        <v>1100</v>
      </c>
      <c r="D130" s="190">
        <f>'Open Int.'!H130</f>
        <v>4400</v>
      </c>
      <c r="E130" s="329">
        <f>'Open Int.'!I130</f>
        <v>0</v>
      </c>
      <c r="F130" s="191">
        <f>IF('Open Int.'!E130=0,0,'Open Int.'!H130/'Open Int.'!E130)</f>
        <v>0.4</v>
      </c>
      <c r="G130" s="155">
        <v>0.4444444444444444</v>
      </c>
      <c r="H130" s="170">
        <f t="shared" si="2"/>
        <v>-0.0999999999999999</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147</v>
      </c>
      <c r="B131" s="188">
        <f>'Open Int.'!E131</f>
        <v>241900</v>
      </c>
      <c r="C131" s="189">
        <f>'Open Int.'!F131</f>
        <v>5900</v>
      </c>
      <c r="D131" s="190">
        <f>'Open Int.'!H131</f>
        <v>5900</v>
      </c>
      <c r="E131" s="329">
        <f>'Open Int.'!I131</f>
        <v>0</v>
      </c>
      <c r="F131" s="191">
        <f>IF('Open Int.'!E131=0,0,'Open Int.'!H131/'Open Int.'!E131)</f>
        <v>0.024390243902439025</v>
      </c>
      <c r="G131" s="155">
        <v>0.025</v>
      </c>
      <c r="H131" s="170">
        <f t="shared" si="2"/>
        <v>-0.024390243902439046</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148</v>
      </c>
      <c r="B132" s="188">
        <f>'Open Int.'!E132</f>
        <v>6270</v>
      </c>
      <c r="C132" s="189">
        <f>'Open Int.'!F132</f>
        <v>0</v>
      </c>
      <c r="D132" s="190">
        <f>'Open Int.'!H132</f>
        <v>2090</v>
      </c>
      <c r="E132" s="329">
        <f>'Open Int.'!I132</f>
        <v>0</v>
      </c>
      <c r="F132" s="191">
        <f>IF('Open Int.'!E132=0,0,'Open Int.'!H132/'Open Int.'!E132)</f>
        <v>0.3333333333333333</v>
      </c>
      <c r="G132" s="155">
        <v>0.3333333333333333</v>
      </c>
      <c r="H132" s="170">
        <f t="shared" si="2"/>
        <v>0</v>
      </c>
      <c r="I132" s="185">
        <f>IF(Volume!D132=0,0,Volume!F132/Volume!D132)</f>
        <v>0</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122</v>
      </c>
      <c r="B133" s="188">
        <f>'Open Int.'!E133</f>
        <v>2372500</v>
      </c>
      <c r="C133" s="189">
        <f>'Open Int.'!F133</f>
        <v>234000</v>
      </c>
      <c r="D133" s="190">
        <f>'Open Int.'!H133</f>
        <v>290875</v>
      </c>
      <c r="E133" s="329">
        <f>'Open Int.'!I133</f>
        <v>43875</v>
      </c>
      <c r="F133" s="191">
        <f>IF('Open Int.'!E133=0,0,'Open Int.'!H133/'Open Int.'!E133)</f>
        <v>0.1226027397260274</v>
      </c>
      <c r="G133" s="155">
        <v>0.11550151975683891</v>
      </c>
      <c r="H133" s="170">
        <f t="shared" si="2"/>
        <v>0.06148161499639504</v>
      </c>
      <c r="I133" s="185">
        <f>IF(Volume!D133=0,0,Volume!F133/Volume!D133)</f>
        <v>0.1419939577039275</v>
      </c>
      <c r="J133" s="176">
        <v>0.08803986710963455</v>
      </c>
      <c r="K133" s="170">
        <f t="shared" si="3"/>
        <v>0.6128370290144219</v>
      </c>
      <c r="L133" s="60"/>
      <c r="M133" s="6"/>
      <c r="N133" s="59"/>
      <c r="O133" s="3"/>
      <c r="P133" s="3"/>
      <c r="Q133" s="3"/>
      <c r="R133" s="3"/>
      <c r="S133" s="3"/>
      <c r="T133" s="3"/>
      <c r="U133" s="61"/>
      <c r="V133" s="3"/>
      <c r="W133" s="3"/>
      <c r="X133" s="3"/>
      <c r="Y133" s="3"/>
      <c r="Z133" s="3"/>
      <c r="AA133" s="2"/>
      <c r="AB133" s="78"/>
      <c r="AC133" s="77"/>
    </row>
    <row r="134" spans="1:29" s="58" customFormat="1" ht="15">
      <c r="A134" s="177" t="s">
        <v>36</v>
      </c>
      <c r="B134" s="188">
        <f>'Open Int.'!E134</f>
        <v>233550</v>
      </c>
      <c r="C134" s="189">
        <f>'Open Int.'!F134</f>
        <v>13275</v>
      </c>
      <c r="D134" s="190">
        <f>'Open Int.'!H134</f>
        <v>49050</v>
      </c>
      <c r="E134" s="329">
        <f>'Open Int.'!I134</f>
        <v>2925</v>
      </c>
      <c r="F134" s="191">
        <f>IF('Open Int.'!E134=0,0,'Open Int.'!H134/'Open Int.'!E134)</f>
        <v>0.21001926782273603</v>
      </c>
      <c r="G134" s="155">
        <v>0.2093973442288049</v>
      </c>
      <c r="H134" s="170">
        <f t="shared" si="2"/>
        <v>0.0029700643827247288</v>
      </c>
      <c r="I134" s="185">
        <f>IF(Volume!D134=0,0,Volume!F134/Volume!D134)</f>
        <v>0.048109965635738834</v>
      </c>
      <c r="J134" s="176">
        <v>0.058823529411764705</v>
      </c>
      <c r="K134" s="170">
        <f t="shared" si="3"/>
        <v>-0.1821305841924398</v>
      </c>
      <c r="L134" s="60"/>
      <c r="M134" s="6"/>
      <c r="N134" s="59"/>
      <c r="O134" s="3"/>
      <c r="P134" s="3"/>
      <c r="Q134" s="3"/>
      <c r="R134" s="3"/>
      <c r="S134" s="3"/>
      <c r="T134" s="3"/>
      <c r="U134" s="61"/>
      <c r="V134" s="3"/>
      <c r="W134" s="3"/>
      <c r="X134" s="3"/>
      <c r="Y134" s="3"/>
      <c r="Z134" s="3"/>
      <c r="AA134" s="2"/>
      <c r="AB134" s="78"/>
      <c r="AC134" s="77"/>
    </row>
    <row r="135" spans="1:29" s="58" customFormat="1" ht="15">
      <c r="A135" s="177" t="s">
        <v>172</v>
      </c>
      <c r="B135" s="188">
        <f>'Open Int.'!E135</f>
        <v>52500</v>
      </c>
      <c r="C135" s="189">
        <f>'Open Int.'!F135</f>
        <v>2100</v>
      </c>
      <c r="D135" s="190">
        <f>'Open Int.'!H135</f>
        <v>0</v>
      </c>
      <c r="E135" s="329">
        <f>'Open Int.'!I135</f>
        <v>0</v>
      </c>
      <c r="F135" s="191">
        <f>IF('Open Int.'!E135=0,0,'Open Int.'!H135/'Open Int.'!E135)</f>
        <v>0</v>
      </c>
      <c r="G135" s="155">
        <v>0</v>
      </c>
      <c r="H135" s="170">
        <f t="shared" si="2"/>
        <v>0</v>
      </c>
      <c r="I135" s="185">
        <f>IF(Volume!D135=0,0,Volume!F135/Volume!D135)</f>
        <v>0</v>
      </c>
      <c r="J135" s="176">
        <v>0</v>
      </c>
      <c r="K135" s="170">
        <f t="shared" si="3"/>
        <v>0</v>
      </c>
      <c r="L135" s="60"/>
      <c r="M135" s="6"/>
      <c r="N135" s="59"/>
      <c r="O135" s="3"/>
      <c r="P135" s="3"/>
      <c r="Q135" s="3"/>
      <c r="R135" s="3"/>
      <c r="S135" s="3"/>
      <c r="T135" s="3"/>
      <c r="U135" s="61"/>
      <c r="V135" s="3"/>
      <c r="W135" s="3"/>
      <c r="X135" s="3"/>
      <c r="Y135" s="3"/>
      <c r="Z135" s="3"/>
      <c r="AA135" s="2"/>
      <c r="AB135" s="78"/>
      <c r="AC135" s="77"/>
    </row>
    <row r="136" spans="1:29" s="58" customFormat="1" ht="15">
      <c r="A136" s="177" t="s">
        <v>80</v>
      </c>
      <c r="B136" s="188">
        <f>'Open Int.'!E136</f>
        <v>10800</v>
      </c>
      <c r="C136" s="189">
        <f>'Open Int.'!F136</f>
        <v>0</v>
      </c>
      <c r="D136" s="190">
        <f>'Open Int.'!H136</f>
        <v>0</v>
      </c>
      <c r="E136" s="329">
        <f>'Open Int.'!I136</f>
        <v>0</v>
      </c>
      <c r="F136" s="191">
        <f>IF('Open Int.'!E136=0,0,'Open Int.'!H136/'Open Int.'!E136)</f>
        <v>0</v>
      </c>
      <c r="G136" s="155">
        <v>0</v>
      </c>
      <c r="H136" s="170">
        <f t="shared" si="2"/>
        <v>0</v>
      </c>
      <c r="I136" s="185">
        <f>IF(Volume!D136=0,0,Volume!F136/Volume!D136)</f>
        <v>0</v>
      </c>
      <c r="J136" s="176">
        <v>0</v>
      </c>
      <c r="K136" s="170">
        <f t="shared" si="3"/>
        <v>0</v>
      </c>
      <c r="L136" s="60"/>
      <c r="M136" s="6"/>
      <c r="N136" s="59"/>
      <c r="O136" s="3"/>
      <c r="P136" s="3"/>
      <c r="Q136" s="3"/>
      <c r="R136" s="3"/>
      <c r="S136" s="3"/>
      <c r="T136" s="3"/>
      <c r="U136" s="61"/>
      <c r="V136" s="3"/>
      <c r="W136" s="3"/>
      <c r="X136" s="3"/>
      <c r="Y136" s="3"/>
      <c r="Z136" s="3"/>
      <c r="AA136" s="2"/>
      <c r="AB136" s="78"/>
      <c r="AC136" s="77"/>
    </row>
    <row r="137" spans="1:29" s="58" customFormat="1" ht="15">
      <c r="A137" s="177" t="s">
        <v>418</v>
      </c>
      <c r="B137" s="188">
        <f>'Open Int.'!E137</f>
        <v>2500</v>
      </c>
      <c r="C137" s="189">
        <f>'Open Int.'!F137</f>
        <v>0</v>
      </c>
      <c r="D137" s="190">
        <f>'Open Int.'!H137</f>
        <v>0</v>
      </c>
      <c r="E137" s="329">
        <f>'Open Int.'!I137</f>
        <v>0</v>
      </c>
      <c r="F137" s="191">
        <f>IF('Open Int.'!E137=0,0,'Open Int.'!H137/'Open Int.'!E137)</f>
        <v>0</v>
      </c>
      <c r="G137" s="155">
        <v>0</v>
      </c>
      <c r="H137" s="170">
        <f aca="true" t="shared" si="4" ref="H137:H196">IF(G137=0,0,(F137-G137)/G137)</f>
        <v>0</v>
      </c>
      <c r="I137" s="185">
        <f>IF(Volume!D137=0,0,Volume!F137/Volume!D137)</f>
        <v>0</v>
      </c>
      <c r="J137" s="176">
        <v>0</v>
      </c>
      <c r="K137" s="170">
        <f aca="true" t="shared" si="5" ref="K137:K196">IF(J137=0,0,(I137-J137)/J137)</f>
        <v>0</v>
      </c>
      <c r="L137" s="60"/>
      <c r="M137" s="6"/>
      <c r="N137" s="59"/>
      <c r="O137" s="3"/>
      <c r="P137" s="3"/>
      <c r="Q137" s="3"/>
      <c r="R137" s="3"/>
      <c r="S137" s="3"/>
      <c r="T137" s="3"/>
      <c r="U137" s="61"/>
      <c r="V137" s="3"/>
      <c r="W137" s="3"/>
      <c r="X137" s="3"/>
      <c r="Y137" s="3"/>
      <c r="Z137" s="3"/>
      <c r="AA137" s="2"/>
      <c r="AB137" s="78"/>
      <c r="AC137" s="77"/>
    </row>
    <row r="138" spans="1:29" s="58" customFormat="1" ht="15">
      <c r="A138" s="177" t="s">
        <v>274</v>
      </c>
      <c r="B138" s="188">
        <f>'Open Int.'!E138</f>
        <v>56700</v>
      </c>
      <c r="C138" s="189">
        <f>'Open Int.'!F138</f>
        <v>700</v>
      </c>
      <c r="D138" s="190">
        <f>'Open Int.'!H138</f>
        <v>8400</v>
      </c>
      <c r="E138" s="329">
        <f>'Open Int.'!I138</f>
        <v>0</v>
      </c>
      <c r="F138" s="191">
        <f>IF('Open Int.'!E138=0,0,'Open Int.'!H138/'Open Int.'!E138)</f>
        <v>0.14814814814814814</v>
      </c>
      <c r="G138" s="155">
        <v>0.15</v>
      </c>
      <c r="H138" s="170">
        <f t="shared" si="4"/>
        <v>-0.012345679012345697</v>
      </c>
      <c r="I138" s="185">
        <f>IF(Volume!D138=0,0,Volume!F138/Volume!D138)</f>
        <v>0</v>
      </c>
      <c r="J138" s="176">
        <v>0.1111111111111111</v>
      </c>
      <c r="K138" s="170">
        <f t="shared" si="5"/>
        <v>-1</v>
      </c>
      <c r="L138" s="60"/>
      <c r="M138" s="6"/>
      <c r="N138" s="59"/>
      <c r="O138" s="3"/>
      <c r="P138" s="3"/>
      <c r="Q138" s="3"/>
      <c r="R138" s="3"/>
      <c r="S138" s="3"/>
      <c r="T138" s="3"/>
      <c r="U138" s="61"/>
      <c r="V138" s="3"/>
      <c r="W138" s="3"/>
      <c r="X138" s="3"/>
      <c r="Y138" s="3"/>
      <c r="Z138" s="3"/>
      <c r="AA138" s="2"/>
      <c r="AB138" s="78"/>
      <c r="AC138" s="77"/>
    </row>
    <row r="139" spans="1:29" s="58" customFormat="1" ht="15">
      <c r="A139" s="177" t="s">
        <v>419</v>
      </c>
      <c r="B139" s="188">
        <f>'Open Int.'!E139</f>
        <v>500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224</v>
      </c>
      <c r="B140" s="188">
        <f>'Open Int.'!E140</f>
        <v>5850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420</v>
      </c>
      <c r="B141" s="188">
        <f>'Open Int.'!E141</f>
        <v>550</v>
      </c>
      <c r="C141" s="189">
        <f>'Open Int.'!F141</f>
        <v>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421</v>
      </c>
      <c r="B142" s="188">
        <f>'Open Int.'!E142</f>
        <v>4602400</v>
      </c>
      <c r="C142" s="189">
        <f>'Open Int.'!F142</f>
        <v>312400</v>
      </c>
      <c r="D142" s="190">
        <f>'Open Int.'!H142</f>
        <v>862400</v>
      </c>
      <c r="E142" s="329">
        <f>'Open Int.'!I142</f>
        <v>101200</v>
      </c>
      <c r="F142" s="191">
        <f>IF('Open Int.'!E142=0,0,'Open Int.'!H142/'Open Int.'!E142)</f>
        <v>0.18738049713193117</v>
      </c>
      <c r="G142" s="155">
        <v>0.17743589743589744</v>
      </c>
      <c r="H142" s="170">
        <f t="shared" si="4"/>
        <v>0.05604615435625945</v>
      </c>
      <c r="I142" s="185">
        <f>IF(Volume!D142=0,0,Volume!F142/Volume!D142)</f>
        <v>0.11591695501730104</v>
      </c>
      <c r="J142" s="176">
        <v>0.08869565217391304</v>
      </c>
      <c r="K142" s="170">
        <f t="shared" si="5"/>
        <v>0.30690684578329613</v>
      </c>
      <c r="L142" s="60"/>
      <c r="M142" s="6"/>
      <c r="N142" s="59"/>
      <c r="O142" s="3"/>
      <c r="P142" s="3"/>
      <c r="Q142" s="3"/>
      <c r="R142" s="3"/>
      <c r="S142" s="3"/>
      <c r="T142" s="3"/>
      <c r="U142" s="61"/>
      <c r="V142" s="3"/>
      <c r="W142" s="3"/>
      <c r="X142" s="3"/>
      <c r="Y142" s="3"/>
      <c r="Z142" s="3"/>
      <c r="AA142" s="2"/>
      <c r="AB142" s="78"/>
      <c r="AC142" s="77"/>
    </row>
    <row r="143" spans="1:29" s="58" customFormat="1" ht="15">
      <c r="A143" s="177" t="s">
        <v>393</v>
      </c>
      <c r="B143" s="188">
        <f>'Open Int.'!E143</f>
        <v>1912800</v>
      </c>
      <c r="C143" s="189">
        <f>'Open Int.'!F143</f>
        <v>115200</v>
      </c>
      <c r="D143" s="190">
        <f>'Open Int.'!H143</f>
        <v>931200</v>
      </c>
      <c r="E143" s="329">
        <f>'Open Int.'!I143</f>
        <v>386400</v>
      </c>
      <c r="F143" s="191">
        <f>IF('Open Int.'!E143=0,0,'Open Int.'!H143/'Open Int.'!E143)</f>
        <v>0.4868255959849435</v>
      </c>
      <c r="G143" s="155">
        <v>0.3030707610146863</v>
      </c>
      <c r="H143" s="170">
        <f t="shared" si="4"/>
        <v>0.6063100061353421</v>
      </c>
      <c r="I143" s="185">
        <f>IF(Volume!D143=0,0,Volume!F143/Volume!D143)</f>
        <v>0.21471025260029716</v>
      </c>
      <c r="J143" s="176">
        <v>0.13528336380255943</v>
      </c>
      <c r="K143" s="170">
        <f t="shared" si="5"/>
        <v>0.5871149753021965</v>
      </c>
      <c r="L143" s="60"/>
      <c r="M143" s="6"/>
      <c r="N143" s="59"/>
      <c r="O143" s="3"/>
      <c r="P143" s="3"/>
      <c r="Q143" s="3"/>
      <c r="R143" s="3"/>
      <c r="S143" s="3"/>
      <c r="T143" s="3"/>
      <c r="U143" s="61"/>
      <c r="V143" s="3"/>
      <c r="W143" s="3"/>
      <c r="X143" s="3"/>
      <c r="Y143" s="3"/>
      <c r="Z143" s="3"/>
      <c r="AA143" s="2"/>
      <c r="AB143" s="78"/>
      <c r="AC143" s="77"/>
    </row>
    <row r="144" spans="1:29" s="58" customFormat="1" ht="15">
      <c r="A144" s="177" t="s">
        <v>81</v>
      </c>
      <c r="B144" s="188">
        <f>'Open Int.'!E144</f>
        <v>4800</v>
      </c>
      <c r="C144" s="189">
        <f>'Open Int.'!F144</f>
        <v>0</v>
      </c>
      <c r="D144" s="190">
        <f>'Open Int.'!H144</f>
        <v>2400</v>
      </c>
      <c r="E144" s="329">
        <f>'Open Int.'!I144</f>
        <v>1200</v>
      </c>
      <c r="F144" s="191">
        <f>IF('Open Int.'!E144=0,0,'Open Int.'!H144/'Open Int.'!E144)</f>
        <v>0.5</v>
      </c>
      <c r="G144" s="155">
        <v>0.25</v>
      </c>
      <c r="H144" s="170">
        <f t="shared" si="4"/>
        <v>1</v>
      </c>
      <c r="I144" s="185">
        <f>IF(Volume!D144=0,0,Volume!F144/Volume!D144)</f>
        <v>0.4</v>
      </c>
      <c r="J144" s="176">
        <v>0</v>
      </c>
      <c r="K144" s="170">
        <f t="shared" si="5"/>
        <v>0</v>
      </c>
      <c r="L144" s="60"/>
      <c r="M144" s="6"/>
      <c r="N144" s="59"/>
      <c r="O144" s="3"/>
      <c r="P144" s="3"/>
      <c r="Q144" s="3"/>
      <c r="R144" s="3"/>
      <c r="S144" s="3"/>
      <c r="T144" s="3"/>
      <c r="U144" s="61"/>
      <c r="V144" s="3"/>
      <c r="W144" s="3"/>
      <c r="X144" s="3"/>
      <c r="Y144" s="3"/>
      <c r="Z144" s="3"/>
      <c r="AA144" s="2"/>
      <c r="AB144" s="78"/>
      <c r="AC144" s="77"/>
    </row>
    <row r="145" spans="1:29" s="58" customFormat="1" ht="15">
      <c r="A145" s="177" t="s">
        <v>225</v>
      </c>
      <c r="B145" s="188">
        <f>'Open Int.'!E145</f>
        <v>424200</v>
      </c>
      <c r="C145" s="189">
        <f>'Open Int.'!F145</f>
        <v>14000</v>
      </c>
      <c r="D145" s="190">
        <f>'Open Int.'!H145</f>
        <v>15400</v>
      </c>
      <c r="E145" s="329">
        <f>'Open Int.'!I145</f>
        <v>0</v>
      </c>
      <c r="F145" s="191">
        <f>IF('Open Int.'!E145=0,0,'Open Int.'!H145/'Open Int.'!E145)</f>
        <v>0.036303630363036306</v>
      </c>
      <c r="G145" s="155">
        <v>0.03754266211604096</v>
      </c>
      <c r="H145" s="170">
        <f t="shared" si="4"/>
        <v>-0.033003300330033035</v>
      </c>
      <c r="I145" s="185">
        <f>IF(Volume!D145=0,0,Volume!F145/Volume!D145)</f>
        <v>0.047619047619047616</v>
      </c>
      <c r="J145" s="176">
        <v>0</v>
      </c>
      <c r="K145" s="170">
        <f t="shared" si="5"/>
        <v>0</v>
      </c>
      <c r="L145" s="60"/>
      <c r="M145" s="6"/>
      <c r="N145" s="59"/>
      <c r="O145" s="3"/>
      <c r="P145" s="3"/>
      <c r="Q145" s="3"/>
      <c r="R145" s="3"/>
      <c r="S145" s="3"/>
      <c r="T145" s="3"/>
      <c r="U145" s="61"/>
      <c r="V145" s="3"/>
      <c r="W145" s="3"/>
      <c r="X145" s="3"/>
      <c r="Y145" s="3"/>
      <c r="Z145" s="3"/>
      <c r="AA145" s="2"/>
      <c r="AB145" s="78"/>
      <c r="AC145" s="77"/>
    </row>
    <row r="146" spans="1:27" s="7" customFormat="1" ht="15">
      <c r="A146" s="177" t="s">
        <v>297</v>
      </c>
      <c r="B146" s="188">
        <f>'Open Int.'!E146</f>
        <v>303600</v>
      </c>
      <c r="C146" s="189">
        <f>'Open Int.'!F146</f>
        <v>-12100</v>
      </c>
      <c r="D146" s="190">
        <f>'Open Int.'!H146</f>
        <v>27500</v>
      </c>
      <c r="E146" s="329">
        <f>'Open Int.'!I146</f>
        <v>0</v>
      </c>
      <c r="F146" s="191">
        <f>IF('Open Int.'!E146=0,0,'Open Int.'!H146/'Open Int.'!E146)</f>
        <v>0.09057971014492754</v>
      </c>
      <c r="G146" s="155">
        <v>0.08710801393728224</v>
      </c>
      <c r="H146" s="170">
        <f t="shared" si="4"/>
        <v>0.03985507246376804</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row>
    <row r="147" spans="1:27" s="7" customFormat="1" ht="15">
      <c r="A147" s="177" t="s">
        <v>226</v>
      </c>
      <c r="B147" s="188">
        <f>'Open Int.'!E147</f>
        <v>111000</v>
      </c>
      <c r="C147" s="189">
        <f>'Open Int.'!F147</f>
        <v>0</v>
      </c>
      <c r="D147" s="190">
        <f>'Open Int.'!H147</f>
        <v>18000</v>
      </c>
      <c r="E147" s="329">
        <f>'Open Int.'!I147</f>
        <v>0</v>
      </c>
      <c r="F147" s="191">
        <f>IF('Open Int.'!E147=0,0,'Open Int.'!H147/'Open Int.'!E147)</f>
        <v>0.16216216216216217</v>
      </c>
      <c r="G147" s="155">
        <v>0.16216216216216217</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422</v>
      </c>
      <c r="B148" s="188">
        <f>'Open Int.'!E148</f>
        <v>0</v>
      </c>
      <c r="C148" s="189">
        <f>'Open Int.'!F148</f>
        <v>0</v>
      </c>
      <c r="D148" s="190">
        <f>'Open Int.'!H148</f>
        <v>0</v>
      </c>
      <c r="E148" s="329">
        <f>'Open Int.'!I148</f>
        <v>0</v>
      </c>
      <c r="F148" s="191">
        <f>IF('Open Int.'!E148=0,0,'Open Int.'!H148/'Open Int.'!E148)</f>
        <v>0</v>
      </c>
      <c r="G148" s="155">
        <v>0</v>
      </c>
      <c r="H148" s="170">
        <f t="shared" si="4"/>
        <v>0</v>
      </c>
      <c r="I148" s="185">
        <f>IF(Volume!D148=0,0,Volume!F148/Volume!D148)</f>
        <v>0</v>
      </c>
      <c r="J148" s="176">
        <v>0</v>
      </c>
      <c r="K148" s="170">
        <f t="shared" si="5"/>
        <v>0</v>
      </c>
      <c r="L148" s="60"/>
      <c r="M148" s="6"/>
      <c r="N148" s="59"/>
      <c r="O148" s="3"/>
      <c r="P148" s="3"/>
      <c r="Q148" s="3"/>
      <c r="R148" s="3"/>
      <c r="S148" s="3"/>
      <c r="T148" s="3"/>
      <c r="U148" s="61"/>
      <c r="V148" s="3"/>
      <c r="W148" s="3"/>
      <c r="X148" s="3"/>
      <c r="Y148" s="3"/>
      <c r="Z148" s="3"/>
      <c r="AA148" s="2"/>
    </row>
    <row r="149" spans="1:27" s="7" customFormat="1" ht="15">
      <c r="A149" s="177" t="s">
        <v>227</v>
      </c>
      <c r="B149" s="188">
        <f>'Open Int.'!E149</f>
        <v>368800</v>
      </c>
      <c r="C149" s="189">
        <f>'Open Int.'!F149</f>
        <v>45600</v>
      </c>
      <c r="D149" s="190">
        <f>'Open Int.'!H149</f>
        <v>35200</v>
      </c>
      <c r="E149" s="329">
        <f>'Open Int.'!I149</f>
        <v>9600</v>
      </c>
      <c r="F149" s="191">
        <f>IF('Open Int.'!E149=0,0,'Open Int.'!H149/'Open Int.'!E149)</f>
        <v>0.09544468546637744</v>
      </c>
      <c r="G149" s="155">
        <v>0.07920792079207921</v>
      </c>
      <c r="H149" s="170">
        <f t="shared" si="4"/>
        <v>0.20498915401301515</v>
      </c>
      <c r="I149" s="185">
        <f>IF(Volume!D149=0,0,Volume!F149/Volume!D149)</f>
        <v>0.1366906474820144</v>
      </c>
      <c r="J149" s="176">
        <v>0.06818181818181818</v>
      </c>
      <c r="K149" s="170">
        <f t="shared" si="5"/>
        <v>1.0047961630695448</v>
      </c>
      <c r="L149" s="60"/>
      <c r="M149" s="6"/>
      <c r="N149" s="59"/>
      <c r="O149" s="3"/>
      <c r="P149" s="3"/>
      <c r="Q149" s="3"/>
      <c r="R149" s="3"/>
      <c r="S149" s="3"/>
      <c r="T149" s="3"/>
      <c r="U149" s="61"/>
      <c r="V149" s="3"/>
      <c r="W149" s="3"/>
      <c r="X149" s="3"/>
      <c r="Y149" s="3"/>
      <c r="Z149" s="3"/>
      <c r="AA149" s="2"/>
    </row>
    <row r="150" spans="1:27" s="7" customFormat="1" ht="15">
      <c r="A150" s="177" t="s">
        <v>234</v>
      </c>
      <c r="B150" s="188">
        <f>'Open Int.'!E150</f>
        <v>1620500</v>
      </c>
      <c r="C150" s="189">
        <f>'Open Int.'!F150</f>
        <v>357700</v>
      </c>
      <c r="D150" s="190">
        <f>'Open Int.'!H150</f>
        <v>546700</v>
      </c>
      <c r="E150" s="329">
        <f>'Open Int.'!I150</f>
        <v>88900</v>
      </c>
      <c r="F150" s="191">
        <f>IF('Open Int.'!E150=0,0,'Open Int.'!H150/'Open Int.'!E150)</f>
        <v>0.33736501079913606</v>
      </c>
      <c r="G150" s="155">
        <v>0.3625277161862528</v>
      </c>
      <c r="H150" s="170">
        <f t="shared" si="4"/>
        <v>-0.06940905278036481</v>
      </c>
      <c r="I150" s="185">
        <f>IF(Volume!D150=0,0,Volume!F150/Volume!D150)</f>
        <v>0.10878112712975098</v>
      </c>
      <c r="J150" s="176">
        <v>0.17623363544813697</v>
      </c>
      <c r="K150" s="170">
        <f t="shared" si="5"/>
        <v>-0.3827448043437559</v>
      </c>
      <c r="L150" s="60"/>
      <c r="M150" s="6"/>
      <c r="N150" s="59"/>
      <c r="O150" s="3"/>
      <c r="P150" s="3"/>
      <c r="Q150" s="3"/>
      <c r="R150" s="3"/>
      <c r="S150" s="3"/>
      <c r="T150" s="3"/>
      <c r="U150" s="61"/>
      <c r="V150" s="3"/>
      <c r="W150" s="3"/>
      <c r="X150" s="3"/>
      <c r="Y150" s="3"/>
      <c r="Z150" s="3"/>
      <c r="AA150" s="2"/>
    </row>
    <row r="151" spans="1:27" s="7" customFormat="1" ht="15">
      <c r="A151" s="177" t="s">
        <v>98</v>
      </c>
      <c r="B151" s="188">
        <f>'Open Int.'!E151</f>
        <v>444950</v>
      </c>
      <c r="C151" s="189">
        <f>'Open Int.'!F151</f>
        <v>40150</v>
      </c>
      <c r="D151" s="190">
        <f>'Open Int.'!H151</f>
        <v>70950</v>
      </c>
      <c r="E151" s="329">
        <f>'Open Int.'!I151</f>
        <v>17600</v>
      </c>
      <c r="F151" s="191">
        <f>IF('Open Int.'!E151=0,0,'Open Int.'!H151/'Open Int.'!E151)</f>
        <v>0.15945611866501855</v>
      </c>
      <c r="G151" s="155">
        <v>0.13179347826086957</v>
      </c>
      <c r="H151" s="170">
        <f t="shared" si="4"/>
        <v>0.20989384883972834</v>
      </c>
      <c r="I151" s="185">
        <f>IF(Volume!D151=0,0,Volume!F151/Volume!D151)</f>
        <v>0.07142857142857142</v>
      </c>
      <c r="J151" s="176">
        <v>0.06818181818181818</v>
      </c>
      <c r="K151" s="170">
        <f t="shared" si="5"/>
        <v>0.04761904761904764</v>
      </c>
      <c r="L151" s="60"/>
      <c r="M151" s="6"/>
      <c r="N151" s="59"/>
      <c r="O151" s="3"/>
      <c r="P151" s="3"/>
      <c r="Q151" s="3"/>
      <c r="R151" s="3"/>
      <c r="S151" s="3"/>
      <c r="T151" s="3"/>
      <c r="U151" s="61"/>
      <c r="V151" s="3"/>
      <c r="W151" s="3"/>
      <c r="X151" s="3"/>
      <c r="Y151" s="3"/>
      <c r="Z151" s="3"/>
      <c r="AA151" s="2"/>
    </row>
    <row r="152" spans="1:27" s="7" customFormat="1" ht="15">
      <c r="A152" s="177" t="s">
        <v>149</v>
      </c>
      <c r="B152" s="188">
        <f>'Open Int.'!E152</f>
        <v>633600</v>
      </c>
      <c r="C152" s="189">
        <f>'Open Int.'!F152</f>
        <v>53350</v>
      </c>
      <c r="D152" s="190">
        <f>'Open Int.'!H152</f>
        <v>254100</v>
      </c>
      <c r="E152" s="329">
        <f>'Open Int.'!I152</f>
        <v>14850</v>
      </c>
      <c r="F152" s="191">
        <f>IF('Open Int.'!E152=0,0,'Open Int.'!H152/'Open Int.'!E152)</f>
        <v>0.4010416666666667</v>
      </c>
      <c r="G152" s="155">
        <v>0.41232227488151657</v>
      </c>
      <c r="H152" s="170">
        <f t="shared" si="4"/>
        <v>-0.0273587164750957</v>
      </c>
      <c r="I152" s="185">
        <f>IF(Volume!D152=0,0,Volume!F152/Volume!D152)</f>
        <v>0.19047619047619047</v>
      </c>
      <c r="J152" s="176">
        <v>0.17758046614872364</v>
      </c>
      <c r="K152" s="170">
        <f t="shared" si="5"/>
        <v>0.07261904761904758</v>
      </c>
      <c r="L152" s="60"/>
      <c r="M152" s="6"/>
      <c r="N152" s="59"/>
      <c r="O152" s="3"/>
      <c r="P152" s="3"/>
      <c r="Q152" s="3"/>
      <c r="R152" s="3"/>
      <c r="S152" s="3"/>
      <c r="T152" s="3"/>
      <c r="U152" s="61"/>
      <c r="V152" s="3"/>
      <c r="W152" s="3"/>
      <c r="X152" s="3"/>
      <c r="Y152" s="3"/>
      <c r="Z152" s="3"/>
      <c r="AA152" s="2"/>
    </row>
    <row r="153" spans="1:29" s="58" customFormat="1" ht="15">
      <c r="A153" s="177" t="s">
        <v>203</v>
      </c>
      <c r="B153" s="188">
        <f>'Open Int.'!E153</f>
        <v>1643550</v>
      </c>
      <c r="C153" s="189">
        <f>'Open Int.'!F153</f>
        <v>195900</v>
      </c>
      <c r="D153" s="190">
        <f>'Open Int.'!H153</f>
        <v>690750</v>
      </c>
      <c r="E153" s="329">
        <f>'Open Int.'!I153</f>
        <v>94950</v>
      </c>
      <c r="F153" s="191">
        <f>IF('Open Int.'!E153=0,0,'Open Int.'!H153/'Open Int.'!E153)</f>
        <v>0.42027927352377475</v>
      </c>
      <c r="G153" s="155">
        <v>0.41156356854212</v>
      </c>
      <c r="H153" s="170">
        <f t="shared" si="4"/>
        <v>0.021177056590621846</v>
      </c>
      <c r="I153" s="185">
        <f>IF(Volume!D153=0,0,Volume!F153/Volume!D153)</f>
        <v>0.2259437453737972</v>
      </c>
      <c r="J153" s="176">
        <v>0.34133635334088336</v>
      </c>
      <c r="K153" s="170">
        <f t="shared" si="5"/>
        <v>-0.33806129009600894</v>
      </c>
      <c r="L153" s="60"/>
      <c r="M153" s="6"/>
      <c r="N153" s="59"/>
      <c r="O153" s="3"/>
      <c r="P153" s="3"/>
      <c r="Q153" s="3"/>
      <c r="R153" s="3"/>
      <c r="S153" s="3"/>
      <c r="T153" s="3"/>
      <c r="U153" s="61"/>
      <c r="V153" s="3"/>
      <c r="W153" s="3"/>
      <c r="X153" s="3"/>
      <c r="Y153" s="3"/>
      <c r="Z153" s="3"/>
      <c r="AA153" s="2"/>
      <c r="AB153" s="78"/>
      <c r="AC153" s="77"/>
    </row>
    <row r="154" spans="1:27" s="7" customFormat="1" ht="15">
      <c r="A154" s="177" t="s">
        <v>298</v>
      </c>
      <c r="B154" s="188">
        <f>'Open Int.'!E154</f>
        <v>21000</v>
      </c>
      <c r="C154" s="189">
        <f>'Open Int.'!F154</f>
        <v>1000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7" s="7" customFormat="1" ht="15">
      <c r="A155" s="177" t="s">
        <v>423</v>
      </c>
      <c r="B155" s="188">
        <f>'Open Int.'!E155</f>
        <v>21886150</v>
      </c>
      <c r="C155" s="189">
        <f>'Open Int.'!F155</f>
        <v>693550</v>
      </c>
      <c r="D155" s="190">
        <f>'Open Int.'!H155</f>
        <v>5777200</v>
      </c>
      <c r="E155" s="329">
        <f>'Open Int.'!I155</f>
        <v>171600</v>
      </c>
      <c r="F155" s="191">
        <f>IF('Open Int.'!E155=0,0,'Open Int.'!H155/'Open Int.'!E155)</f>
        <v>0.2639660241751062</v>
      </c>
      <c r="G155" s="155">
        <v>0.26450742240215924</v>
      </c>
      <c r="H155" s="170">
        <f t="shared" si="4"/>
        <v>-0.0020468167665628795</v>
      </c>
      <c r="I155" s="185">
        <f>IF(Volume!D155=0,0,Volume!F155/Volume!D155)</f>
        <v>0.189873417721519</v>
      </c>
      <c r="J155" s="176">
        <v>0.19423692636072573</v>
      </c>
      <c r="K155" s="170">
        <f t="shared" si="5"/>
        <v>-0.02246487689525663</v>
      </c>
      <c r="L155" s="60"/>
      <c r="M155" s="6"/>
      <c r="N155" s="59"/>
      <c r="O155" s="3"/>
      <c r="P155" s="3"/>
      <c r="Q155" s="3"/>
      <c r="R155" s="3"/>
      <c r="S155" s="3"/>
      <c r="T155" s="3"/>
      <c r="U155" s="61"/>
      <c r="V155" s="3"/>
      <c r="W155" s="3"/>
      <c r="X155" s="3"/>
      <c r="Y155" s="3"/>
      <c r="Z155" s="3"/>
      <c r="AA155" s="2"/>
    </row>
    <row r="156" spans="1:27" s="7" customFormat="1" ht="15">
      <c r="A156" s="177" t="s">
        <v>424</v>
      </c>
      <c r="B156" s="188">
        <f>'Open Int.'!E156</f>
        <v>450</v>
      </c>
      <c r="C156" s="189">
        <f>'Open Int.'!F156</f>
        <v>0</v>
      </c>
      <c r="D156" s="190">
        <f>'Open Int.'!H156</f>
        <v>0</v>
      </c>
      <c r="E156" s="329">
        <f>'Open Int.'!I156</f>
        <v>0</v>
      </c>
      <c r="F156" s="191">
        <f>IF('Open Int.'!E156=0,0,'Open Int.'!H156/'Open Int.'!E156)</f>
        <v>0</v>
      </c>
      <c r="G156" s="155">
        <v>0</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row>
    <row r="157" spans="1:29" s="58" customFormat="1" ht="15">
      <c r="A157" s="177" t="s">
        <v>216</v>
      </c>
      <c r="B157" s="188">
        <f>'Open Int.'!E157</f>
        <v>16404950</v>
      </c>
      <c r="C157" s="189">
        <f>'Open Int.'!F157</f>
        <v>1115550</v>
      </c>
      <c r="D157" s="190">
        <f>'Open Int.'!H157</f>
        <v>5249450</v>
      </c>
      <c r="E157" s="329">
        <f>'Open Int.'!I157</f>
        <v>113900</v>
      </c>
      <c r="F157" s="191">
        <f>IF('Open Int.'!E157=0,0,'Open Int.'!H157/'Open Int.'!E157)</f>
        <v>0.31999183173371454</v>
      </c>
      <c r="G157" s="155">
        <v>0.33588957055214724</v>
      </c>
      <c r="H157" s="170">
        <f t="shared" si="4"/>
        <v>-0.04733025438181791</v>
      </c>
      <c r="I157" s="185">
        <f>IF(Volume!D157=0,0,Volume!F157/Volume!D157)</f>
        <v>0.22819885900570497</v>
      </c>
      <c r="J157" s="176">
        <v>0.22200520833333334</v>
      </c>
      <c r="K157" s="170">
        <f t="shared" si="5"/>
        <v>0.02789867282335137</v>
      </c>
      <c r="L157" s="60"/>
      <c r="M157" s="6"/>
      <c r="N157" s="59"/>
      <c r="O157" s="3"/>
      <c r="P157" s="3"/>
      <c r="Q157" s="3"/>
      <c r="R157" s="3"/>
      <c r="S157" s="3"/>
      <c r="T157" s="3"/>
      <c r="U157" s="61"/>
      <c r="V157" s="3"/>
      <c r="W157" s="3"/>
      <c r="X157" s="3"/>
      <c r="Y157" s="3"/>
      <c r="Z157" s="3"/>
      <c r="AA157" s="2"/>
      <c r="AB157" s="78"/>
      <c r="AC157" s="77"/>
    </row>
    <row r="158" spans="1:29" s="58" customFormat="1" ht="15">
      <c r="A158" s="177" t="s">
        <v>235</v>
      </c>
      <c r="B158" s="188">
        <f>'Open Int.'!E158</f>
        <v>4144500</v>
      </c>
      <c r="C158" s="189">
        <f>'Open Int.'!F158</f>
        <v>858600</v>
      </c>
      <c r="D158" s="190">
        <f>'Open Int.'!H158</f>
        <v>2238300</v>
      </c>
      <c r="E158" s="329">
        <f>'Open Int.'!I158</f>
        <v>434700</v>
      </c>
      <c r="F158" s="191">
        <f>IF('Open Int.'!E158=0,0,'Open Int.'!H158/'Open Int.'!E158)</f>
        <v>0.5400651465798045</v>
      </c>
      <c r="G158" s="155">
        <v>0.5488907148726376</v>
      </c>
      <c r="H158" s="170">
        <f t="shared" si="4"/>
        <v>-0.01607891708439802</v>
      </c>
      <c r="I158" s="185">
        <f>IF(Volume!D158=0,0,Volume!F158/Volume!D158)</f>
        <v>0.22683566433566432</v>
      </c>
      <c r="J158" s="176">
        <v>0.17452006980802792</v>
      </c>
      <c r="K158" s="170">
        <f t="shared" si="5"/>
        <v>0.29976835664335655</v>
      </c>
      <c r="L158" s="60"/>
      <c r="M158" s="6"/>
      <c r="N158" s="59"/>
      <c r="O158" s="3"/>
      <c r="P158" s="3"/>
      <c r="Q158" s="3"/>
      <c r="R158" s="3"/>
      <c r="S158" s="3"/>
      <c r="T158" s="3"/>
      <c r="U158" s="61"/>
      <c r="V158" s="3"/>
      <c r="W158" s="3"/>
      <c r="X158" s="3"/>
      <c r="Y158" s="3"/>
      <c r="Z158" s="3"/>
      <c r="AA158" s="2"/>
      <c r="AB158" s="78"/>
      <c r="AC158" s="77"/>
    </row>
    <row r="159" spans="1:29" s="58" customFormat="1" ht="15">
      <c r="A159" s="177" t="s">
        <v>204</v>
      </c>
      <c r="B159" s="188">
        <f>'Open Int.'!E159</f>
        <v>1231200</v>
      </c>
      <c r="C159" s="189">
        <f>'Open Int.'!F159</f>
        <v>117600</v>
      </c>
      <c r="D159" s="190">
        <f>'Open Int.'!H159</f>
        <v>333600</v>
      </c>
      <c r="E159" s="329">
        <f>'Open Int.'!I159</f>
        <v>9600</v>
      </c>
      <c r="F159" s="191">
        <f>IF('Open Int.'!E159=0,0,'Open Int.'!H159/'Open Int.'!E159)</f>
        <v>0.2709551656920078</v>
      </c>
      <c r="G159" s="155">
        <v>0.29094827586206895</v>
      </c>
      <c r="H159" s="170">
        <f t="shared" si="4"/>
        <v>-0.0687170601400621</v>
      </c>
      <c r="I159" s="185">
        <f>IF(Volume!D159=0,0,Volume!F159/Volume!D159)</f>
        <v>0.1091314031180401</v>
      </c>
      <c r="J159" s="176">
        <v>0.14031971580817051</v>
      </c>
      <c r="K159" s="170">
        <f t="shared" si="5"/>
        <v>-0.22226607651320793</v>
      </c>
      <c r="L159" s="60"/>
      <c r="M159" s="6"/>
      <c r="N159" s="59"/>
      <c r="O159" s="3"/>
      <c r="P159" s="3"/>
      <c r="Q159" s="3"/>
      <c r="R159" s="3"/>
      <c r="S159" s="3"/>
      <c r="T159" s="3"/>
      <c r="U159" s="61"/>
      <c r="V159" s="3"/>
      <c r="W159" s="3"/>
      <c r="X159" s="3"/>
      <c r="Y159" s="3"/>
      <c r="Z159" s="3"/>
      <c r="AA159" s="2"/>
      <c r="AB159" s="78"/>
      <c r="AC159" s="77"/>
    </row>
    <row r="160" spans="1:27" s="7" customFormat="1" ht="15">
      <c r="A160" s="177" t="s">
        <v>205</v>
      </c>
      <c r="B160" s="188">
        <f>'Open Int.'!E160</f>
        <v>701000</v>
      </c>
      <c r="C160" s="189">
        <f>'Open Int.'!F160</f>
        <v>-15000</v>
      </c>
      <c r="D160" s="190">
        <f>'Open Int.'!H160</f>
        <v>637750</v>
      </c>
      <c r="E160" s="329">
        <f>'Open Int.'!I160</f>
        <v>72250</v>
      </c>
      <c r="F160" s="191">
        <f>IF('Open Int.'!E160=0,0,'Open Int.'!H160/'Open Int.'!E160)</f>
        <v>0.9097717546362339</v>
      </c>
      <c r="G160" s="155">
        <v>0.789804469273743</v>
      </c>
      <c r="H160" s="170">
        <f t="shared" si="4"/>
        <v>0.15189491833694693</v>
      </c>
      <c r="I160" s="185">
        <f>IF(Volume!D160=0,0,Volume!F160/Volume!D160)</f>
        <v>0.5521151330135194</v>
      </c>
      <c r="J160" s="176">
        <v>0.5395799676898223</v>
      </c>
      <c r="K160" s="170">
        <f t="shared" si="5"/>
        <v>0.023231339327450685</v>
      </c>
      <c r="L160" s="60"/>
      <c r="M160" s="6"/>
      <c r="N160" s="59"/>
      <c r="O160" s="3"/>
      <c r="P160" s="3"/>
      <c r="Q160" s="3"/>
      <c r="R160" s="3"/>
      <c r="S160" s="3"/>
      <c r="T160" s="3"/>
      <c r="U160" s="61"/>
      <c r="V160" s="3"/>
      <c r="W160" s="3"/>
      <c r="X160" s="3"/>
      <c r="Y160" s="3"/>
      <c r="Z160" s="3"/>
      <c r="AA160" s="2"/>
    </row>
    <row r="161" spans="1:27" s="7" customFormat="1" ht="15">
      <c r="A161" s="177" t="s">
        <v>37</v>
      </c>
      <c r="B161" s="188">
        <f>'Open Int.'!E161</f>
        <v>97600</v>
      </c>
      <c r="C161" s="189">
        <f>'Open Int.'!F161</f>
        <v>-12800</v>
      </c>
      <c r="D161" s="190">
        <f>'Open Int.'!H161</f>
        <v>3200</v>
      </c>
      <c r="E161" s="329">
        <f>'Open Int.'!I161</f>
        <v>1600</v>
      </c>
      <c r="F161" s="191">
        <f>IF('Open Int.'!E161=0,0,'Open Int.'!H161/'Open Int.'!E161)</f>
        <v>0.03278688524590164</v>
      </c>
      <c r="G161" s="155">
        <v>0.014492753623188406</v>
      </c>
      <c r="H161" s="170">
        <f t="shared" si="4"/>
        <v>1.2622950819672132</v>
      </c>
      <c r="I161" s="185">
        <f>IF(Volume!D161=0,0,Volume!F161/Volume!D161)</f>
        <v>0.10526315789473684</v>
      </c>
      <c r="J161" s="176">
        <v>0.08333333333333333</v>
      </c>
      <c r="K161" s="170">
        <f t="shared" si="5"/>
        <v>0.2631578947368421</v>
      </c>
      <c r="L161" s="60"/>
      <c r="M161" s="6"/>
      <c r="N161" s="59"/>
      <c r="O161" s="3"/>
      <c r="P161" s="3"/>
      <c r="Q161" s="3"/>
      <c r="R161" s="3"/>
      <c r="S161" s="3"/>
      <c r="T161" s="3"/>
      <c r="U161" s="61"/>
      <c r="V161" s="3"/>
      <c r="W161" s="3"/>
      <c r="X161" s="3"/>
      <c r="Y161" s="3"/>
      <c r="Z161" s="3"/>
      <c r="AA161" s="2"/>
    </row>
    <row r="162" spans="1:29" s="58" customFormat="1" ht="15">
      <c r="A162" s="177" t="s">
        <v>299</v>
      </c>
      <c r="B162" s="188">
        <f>'Open Int.'!E162</f>
        <v>26250</v>
      </c>
      <c r="C162" s="189">
        <f>'Open Int.'!F162</f>
        <v>750</v>
      </c>
      <c r="D162" s="190">
        <f>'Open Int.'!H162</f>
        <v>1650</v>
      </c>
      <c r="E162" s="329">
        <f>'Open Int.'!I162</f>
        <v>450</v>
      </c>
      <c r="F162" s="191">
        <f>IF('Open Int.'!E162=0,0,'Open Int.'!H162/'Open Int.'!E162)</f>
        <v>0.06285714285714286</v>
      </c>
      <c r="G162" s="155">
        <v>0.047058823529411764</v>
      </c>
      <c r="H162" s="170">
        <f t="shared" si="4"/>
        <v>0.3357142857142858</v>
      </c>
      <c r="I162" s="185">
        <f>IF(Volume!D162=0,0,Volume!F162/Volume!D162)</f>
        <v>0.04838709677419355</v>
      </c>
      <c r="J162" s="176">
        <v>0.05194805194805195</v>
      </c>
      <c r="K162" s="170">
        <f t="shared" si="5"/>
        <v>-0.06854838709677429</v>
      </c>
      <c r="L162" s="60"/>
      <c r="M162" s="6"/>
      <c r="N162" s="59"/>
      <c r="O162" s="3"/>
      <c r="P162" s="3"/>
      <c r="Q162" s="3"/>
      <c r="R162" s="3"/>
      <c r="S162" s="3"/>
      <c r="T162" s="3"/>
      <c r="U162" s="61"/>
      <c r="V162" s="3"/>
      <c r="W162" s="3"/>
      <c r="X162" s="3"/>
      <c r="Y162" s="3"/>
      <c r="Z162" s="3"/>
      <c r="AA162" s="2"/>
      <c r="AB162" s="78"/>
      <c r="AC162" s="77"/>
    </row>
    <row r="163" spans="1:29" s="58" customFormat="1" ht="15">
      <c r="A163" s="177" t="s">
        <v>425</v>
      </c>
      <c r="B163" s="188">
        <f>'Open Int.'!E163</f>
        <v>0</v>
      </c>
      <c r="C163" s="189">
        <f>'Open Int.'!F163</f>
        <v>0</v>
      </c>
      <c r="D163" s="190">
        <f>'Open Int.'!H163</f>
        <v>0</v>
      </c>
      <c r="E163" s="329">
        <f>'Open Int.'!I163</f>
        <v>0</v>
      </c>
      <c r="F163" s="191">
        <f>IF('Open Int.'!E163=0,0,'Open Int.'!H163/'Open Int.'!E163)</f>
        <v>0</v>
      </c>
      <c r="G163" s="155">
        <v>0</v>
      </c>
      <c r="H163" s="170">
        <f t="shared" si="4"/>
        <v>0</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c r="AB163" s="78"/>
      <c r="AC163" s="77"/>
    </row>
    <row r="164" spans="1:27" s="7" customFormat="1" ht="15">
      <c r="A164" s="177" t="s">
        <v>228</v>
      </c>
      <c r="B164" s="188">
        <f>'Open Int.'!E164</f>
        <v>5640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row>
    <row r="165" spans="1:27" s="7" customFormat="1" ht="15">
      <c r="A165" s="177" t="s">
        <v>426</v>
      </c>
      <c r="B165" s="188">
        <f>'Open Int.'!E165</f>
        <v>15600</v>
      </c>
      <c r="C165" s="189">
        <f>'Open Int.'!F165</f>
        <v>2600</v>
      </c>
      <c r="D165" s="190">
        <f>'Open Int.'!H165</f>
        <v>7800</v>
      </c>
      <c r="E165" s="329">
        <f>'Open Int.'!I165</f>
        <v>0</v>
      </c>
      <c r="F165" s="191">
        <f>IF('Open Int.'!E165=0,0,'Open Int.'!H165/'Open Int.'!E165)</f>
        <v>0.5</v>
      </c>
      <c r="G165" s="155">
        <v>0.6</v>
      </c>
      <c r="H165" s="170">
        <f t="shared" si="4"/>
        <v>-0.16666666666666663</v>
      </c>
      <c r="I165" s="185">
        <f>IF(Volume!D165=0,0,Volume!F165/Volume!D165)</f>
        <v>0</v>
      </c>
      <c r="J165" s="176">
        <v>0</v>
      </c>
      <c r="K165" s="170">
        <f t="shared" si="5"/>
        <v>0</v>
      </c>
      <c r="L165" s="60"/>
      <c r="M165" s="6"/>
      <c r="N165" s="59"/>
      <c r="O165" s="3"/>
      <c r="P165" s="3"/>
      <c r="Q165" s="3"/>
      <c r="R165" s="3"/>
      <c r="S165" s="3"/>
      <c r="T165" s="3"/>
      <c r="U165" s="61"/>
      <c r="V165" s="3"/>
      <c r="W165" s="3"/>
      <c r="X165" s="3"/>
      <c r="Y165" s="3"/>
      <c r="Z165" s="3"/>
      <c r="AA165" s="2"/>
    </row>
    <row r="166" spans="1:29" s="58" customFormat="1" ht="15">
      <c r="A166" s="177" t="s">
        <v>276</v>
      </c>
      <c r="B166" s="188">
        <f>'Open Int.'!E166</f>
        <v>2450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c r="AB166" s="78"/>
      <c r="AC166" s="77"/>
    </row>
    <row r="167" spans="1:27" s="7" customFormat="1" ht="15">
      <c r="A167" s="177" t="s">
        <v>180</v>
      </c>
      <c r="B167" s="188">
        <f>'Open Int.'!E167</f>
        <v>418500</v>
      </c>
      <c r="C167" s="189">
        <f>'Open Int.'!F167</f>
        <v>33000</v>
      </c>
      <c r="D167" s="190">
        <f>'Open Int.'!H167</f>
        <v>40500</v>
      </c>
      <c r="E167" s="329">
        <f>'Open Int.'!I167</f>
        <v>0</v>
      </c>
      <c r="F167" s="191">
        <f>IF('Open Int.'!E167=0,0,'Open Int.'!H167/'Open Int.'!E167)</f>
        <v>0.0967741935483871</v>
      </c>
      <c r="G167" s="155">
        <v>0.10505836575875487</v>
      </c>
      <c r="H167" s="170">
        <f t="shared" si="4"/>
        <v>-0.07885304659498212</v>
      </c>
      <c r="I167" s="185">
        <f>IF(Volume!D167=0,0,Volume!F167/Volume!D167)</f>
        <v>0</v>
      </c>
      <c r="J167" s="176">
        <v>0.02631578947368421</v>
      </c>
      <c r="K167" s="170">
        <f t="shared" si="5"/>
        <v>-1</v>
      </c>
      <c r="L167" s="60"/>
      <c r="M167" s="6"/>
      <c r="N167" s="59"/>
      <c r="O167" s="3"/>
      <c r="P167" s="3"/>
      <c r="Q167" s="3"/>
      <c r="R167" s="3"/>
      <c r="S167" s="3"/>
      <c r="T167" s="3"/>
      <c r="U167" s="61"/>
      <c r="V167" s="3"/>
      <c r="W167" s="3"/>
      <c r="X167" s="3"/>
      <c r="Y167" s="3"/>
      <c r="Z167" s="3"/>
      <c r="AA167" s="2"/>
    </row>
    <row r="168" spans="1:27" s="7" customFormat="1" ht="15">
      <c r="A168" s="177" t="s">
        <v>181</v>
      </c>
      <c r="B168" s="188">
        <f>'Open Int.'!E168</f>
        <v>0</v>
      </c>
      <c r="C168" s="189">
        <f>'Open Int.'!F168</f>
        <v>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150</v>
      </c>
      <c r="B169" s="188">
        <f>'Open Int.'!E169</f>
        <v>29784</v>
      </c>
      <c r="C169" s="189">
        <f>'Open Int.'!F169</f>
        <v>438</v>
      </c>
      <c r="D169" s="190">
        <f>'Open Int.'!H169</f>
        <v>2628</v>
      </c>
      <c r="E169" s="329">
        <f>'Open Int.'!I169</f>
        <v>0</v>
      </c>
      <c r="F169" s="191">
        <f>IF('Open Int.'!E169=0,0,'Open Int.'!H169/'Open Int.'!E169)</f>
        <v>0.08823529411764706</v>
      </c>
      <c r="G169" s="155">
        <v>0.08955223880597014</v>
      </c>
      <c r="H169" s="170">
        <f t="shared" si="4"/>
        <v>-0.014705882352941055</v>
      </c>
      <c r="I169" s="185">
        <f>IF(Volume!D169=0,0,Volume!F169/Volume!D169)</f>
        <v>0</v>
      </c>
      <c r="J169" s="176">
        <v>0.05</v>
      </c>
      <c r="K169" s="170">
        <f t="shared" si="5"/>
        <v>-1</v>
      </c>
      <c r="L169" s="60"/>
      <c r="M169" s="6"/>
      <c r="N169" s="59"/>
      <c r="O169" s="3"/>
      <c r="P169" s="3"/>
      <c r="Q169" s="3"/>
      <c r="R169" s="3"/>
      <c r="S169" s="3"/>
      <c r="T169" s="3"/>
      <c r="U169" s="61"/>
      <c r="V169" s="3"/>
      <c r="W169" s="3"/>
      <c r="X169" s="3"/>
      <c r="Y169" s="3"/>
      <c r="Z169" s="3"/>
      <c r="AA169" s="2"/>
    </row>
    <row r="170" spans="1:27" s="7" customFormat="1" ht="15">
      <c r="A170" s="177" t="s">
        <v>427</v>
      </c>
      <c r="B170" s="188">
        <f>'Open Int.'!E170</f>
        <v>15000</v>
      </c>
      <c r="C170" s="189">
        <f>'Open Int.'!F170</f>
        <v>-2500</v>
      </c>
      <c r="D170" s="190">
        <f>'Open Int.'!H170</f>
        <v>0</v>
      </c>
      <c r="E170" s="329">
        <f>'Open Int.'!I170</f>
        <v>0</v>
      </c>
      <c r="F170" s="191">
        <f>IF('Open Int.'!E170=0,0,'Open Int.'!H170/'Open Int.'!E170)</f>
        <v>0</v>
      </c>
      <c r="G170" s="155">
        <v>0</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428</v>
      </c>
      <c r="B171" s="188">
        <f>'Open Int.'!E171</f>
        <v>44100</v>
      </c>
      <c r="C171" s="189">
        <f>'Open Int.'!F171</f>
        <v>0</v>
      </c>
      <c r="D171" s="190">
        <f>'Open Int.'!H171</f>
        <v>4200</v>
      </c>
      <c r="E171" s="329">
        <f>'Open Int.'!I171</f>
        <v>0</v>
      </c>
      <c r="F171" s="191">
        <f>IF('Open Int.'!E171=0,0,'Open Int.'!H171/'Open Int.'!E171)</f>
        <v>0.09523809523809523</v>
      </c>
      <c r="G171" s="155">
        <v>0.09523809523809523</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7" s="7" customFormat="1" ht="15">
      <c r="A172" s="177" t="s">
        <v>151</v>
      </c>
      <c r="B172" s="188">
        <f>'Open Int.'!E172</f>
        <v>0</v>
      </c>
      <c r="C172" s="189">
        <f>'Open Int.'!F172</f>
        <v>0</v>
      </c>
      <c r="D172" s="190">
        <f>'Open Int.'!H172</f>
        <v>0</v>
      </c>
      <c r="E172" s="329">
        <f>'Open Int.'!I172</f>
        <v>0</v>
      </c>
      <c r="F172" s="191">
        <f>IF('Open Int.'!E172=0,0,'Open Int.'!H172/'Open Int.'!E172)</f>
        <v>0</v>
      </c>
      <c r="G172" s="155">
        <v>0</v>
      </c>
      <c r="H172" s="170">
        <f t="shared" si="4"/>
        <v>0</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row>
    <row r="173" spans="1:27" s="7" customFormat="1" ht="15">
      <c r="A173" s="177" t="s">
        <v>214</v>
      </c>
      <c r="B173" s="188">
        <f>'Open Int.'!E173</f>
        <v>0</v>
      </c>
      <c r="C173" s="189">
        <f>'Open Int.'!F173</f>
        <v>0</v>
      </c>
      <c r="D173" s="190">
        <f>'Open Int.'!H173</f>
        <v>0</v>
      </c>
      <c r="E173" s="329">
        <f>'Open Int.'!I173</f>
        <v>0</v>
      </c>
      <c r="F173" s="191">
        <f>IF('Open Int.'!E173=0,0,'Open Int.'!H173/'Open Int.'!E173)</f>
        <v>0</v>
      </c>
      <c r="G173" s="155">
        <v>0</v>
      </c>
      <c r="H173" s="170">
        <f t="shared" si="4"/>
        <v>0</v>
      </c>
      <c r="I173" s="185">
        <f>IF(Volume!D173=0,0,Volume!F173/Volume!D173)</f>
        <v>0</v>
      </c>
      <c r="J173" s="176">
        <v>0</v>
      </c>
      <c r="K173" s="170">
        <f t="shared" si="5"/>
        <v>0</v>
      </c>
      <c r="L173" s="60"/>
      <c r="M173" s="6"/>
      <c r="N173" s="59"/>
      <c r="O173" s="3"/>
      <c r="P173" s="3"/>
      <c r="Q173" s="3"/>
      <c r="R173" s="3"/>
      <c r="S173" s="3"/>
      <c r="T173" s="3"/>
      <c r="U173" s="61"/>
      <c r="V173" s="3"/>
      <c r="W173" s="3"/>
      <c r="X173" s="3"/>
      <c r="Y173" s="3"/>
      <c r="Z173" s="3"/>
      <c r="AA173" s="2"/>
    </row>
    <row r="174" spans="1:29" s="58" customFormat="1" ht="15">
      <c r="A174" s="177" t="s">
        <v>229</v>
      </c>
      <c r="B174" s="188">
        <f>'Open Int.'!E174</f>
        <v>7200</v>
      </c>
      <c r="C174" s="189">
        <f>'Open Int.'!F174</f>
        <v>0</v>
      </c>
      <c r="D174" s="190">
        <f>'Open Int.'!H174</f>
        <v>400</v>
      </c>
      <c r="E174" s="329">
        <f>'Open Int.'!I174</f>
        <v>0</v>
      </c>
      <c r="F174" s="191">
        <f>IF('Open Int.'!E174=0,0,'Open Int.'!H174/'Open Int.'!E174)</f>
        <v>0.05555555555555555</v>
      </c>
      <c r="G174" s="155">
        <v>0.05555555555555555</v>
      </c>
      <c r="H174" s="170">
        <f t="shared" si="4"/>
        <v>0</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c r="AB174" s="78"/>
      <c r="AC174" s="77"/>
    </row>
    <row r="175" spans="1:27" s="7" customFormat="1" ht="15">
      <c r="A175" s="177" t="s">
        <v>91</v>
      </c>
      <c r="B175" s="188">
        <f>'Open Int.'!E175</f>
        <v>1288200</v>
      </c>
      <c r="C175" s="189">
        <f>'Open Int.'!F175</f>
        <v>79800</v>
      </c>
      <c r="D175" s="190">
        <f>'Open Int.'!H175</f>
        <v>323000</v>
      </c>
      <c r="E175" s="329">
        <f>'Open Int.'!I175</f>
        <v>76000</v>
      </c>
      <c r="F175" s="191">
        <f>IF('Open Int.'!E175=0,0,'Open Int.'!H175/'Open Int.'!E175)</f>
        <v>0.25073746312684364</v>
      </c>
      <c r="G175" s="155">
        <v>0.20440251572327045</v>
      </c>
      <c r="H175" s="170">
        <f t="shared" si="4"/>
        <v>0.22668481960517345</v>
      </c>
      <c r="I175" s="185">
        <f>IF(Volume!D175=0,0,Volume!F175/Volume!D175)</f>
        <v>0.09382716049382717</v>
      </c>
      <c r="J175" s="176">
        <v>0.06896551724137931</v>
      </c>
      <c r="K175" s="170">
        <f t="shared" si="5"/>
        <v>0.36049382716049394</v>
      </c>
      <c r="L175" s="60"/>
      <c r="M175" s="6"/>
      <c r="N175" s="59"/>
      <c r="O175" s="3"/>
      <c r="P175" s="3"/>
      <c r="Q175" s="3"/>
      <c r="R175" s="3"/>
      <c r="S175" s="3"/>
      <c r="T175" s="3"/>
      <c r="U175" s="61"/>
      <c r="V175" s="3"/>
      <c r="W175" s="3"/>
      <c r="X175" s="3"/>
      <c r="Y175" s="3"/>
      <c r="Z175" s="3"/>
      <c r="AA175" s="2"/>
    </row>
    <row r="176" spans="1:27" s="7" customFormat="1" ht="15">
      <c r="A176" s="177" t="s">
        <v>152</v>
      </c>
      <c r="B176" s="188">
        <f>'Open Int.'!E176</f>
        <v>74250</v>
      </c>
      <c r="C176" s="189">
        <f>'Open Int.'!F176</f>
        <v>10800</v>
      </c>
      <c r="D176" s="190">
        <f>'Open Int.'!H176</f>
        <v>20250</v>
      </c>
      <c r="E176" s="329">
        <f>'Open Int.'!I176</f>
        <v>2700</v>
      </c>
      <c r="F176" s="191">
        <f>IF('Open Int.'!E176=0,0,'Open Int.'!H176/'Open Int.'!E176)</f>
        <v>0.2727272727272727</v>
      </c>
      <c r="G176" s="155">
        <v>0.2765957446808511</v>
      </c>
      <c r="H176" s="170">
        <f t="shared" si="4"/>
        <v>-0.013986013986014097</v>
      </c>
      <c r="I176" s="185">
        <f>IF(Volume!D176=0,0,Volume!F176/Volume!D176)</f>
        <v>0.07407407407407407</v>
      </c>
      <c r="J176" s="176">
        <v>0.1111111111111111</v>
      </c>
      <c r="K176" s="170">
        <f t="shared" si="5"/>
        <v>-0.3333333333333333</v>
      </c>
      <c r="L176" s="60"/>
      <c r="M176" s="6"/>
      <c r="N176" s="59"/>
      <c r="O176" s="3"/>
      <c r="P176" s="3"/>
      <c r="Q176" s="3"/>
      <c r="R176" s="3"/>
      <c r="S176" s="3"/>
      <c r="T176" s="3"/>
      <c r="U176" s="61"/>
      <c r="V176" s="3"/>
      <c r="W176" s="3"/>
      <c r="X176" s="3"/>
      <c r="Y176" s="3"/>
      <c r="Z176" s="3"/>
      <c r="AA176" s="2"/>
    </row>
    <row r="177" spans="1:29" s="58" customFormat="1" ht="15">
      <c r="A177" s="177" t="s">
        <v>208</v>
      </c>
      <c r="B177" s="188">
        <f>'Open Int.'!E177</f>
        <v>158620</v>
      </c>
      <c r="C177" s="189">
        <f>'Open Int.'!F177</f>
        <v>23896</v>
      </c>
      <c r="D177" s="190">
        <f>'Open Int.'!H177</f>
        <v>53972</v>
      </c>
      <c r="E177" s="329">
        <f>'Open Int.'!I177</f>
        <v>12772</v>
      </c>
      <c r="F177" s="191">
        <f>IF('Open Int.'!E177=0,0,'Open Int.'!H177/'Open Int.'!E177)</f>
        <v>0.34025974025974026</v>
      </c>
      <c r="G177" s="155">
        <v>0.3058103975535168</v>
      </c>
      <c r="H177" s="170">
        <f t="shared" si="4"/>
        <v>0.11264935064935074</v>
      </c>
      <c r="I177" s="185">
        <f>IF(Volume!D177=0,0,Volume!F177/Volume!D177)</f>
        <v>0.2616279069767442</v>
      </c>
      <c r="J177" s="176">
        <v>0.09217877094972067</v>
      </c>
      <c r="K177" s="170">
        <f t="shared" si="5"/>
        <v>1.838266384778013</v>
      </c>
      <c r="L177" s="60"/>
      <c r="M177" s="6"/>
      <c r="N177" s="59"/>
      <c r="O177" s="3"/>
      <c r="P177" s="3"/>
      <c r="Q177" s="3"/>
      <c r="R177" s="3"/>
      <c r="S177" s="3"/>
      <c r="T177" s="3"/>
      <c r="U177" s="61"/>
      <c r="V177" s="3"/>
      <c r="W177" s="3"/>
      <c r="X177" s="3"/>
      <c r="Y177" s="3"/>
      <c r="Z177" s="3"/>
      <c r="AA177" s="2"/>
      <c r="AB177" s="78"/>
      <c r="AC177" s="77"/>
    </row>
    <row r="178" spans="1:27" s="7" customFormat="1" ht="15">
      <c r="A178" s="177" t="s">
        <v>230</v>
      </c>
      <c r="B178" s="188">
        <f>'Open Int.'!E178</f>
        <v>17600</v>
      </c>
      <c r="C178" s="189">
        <f>'Open Int.'!F178</f>
        <v>400</v>
      </c>
      <c r="D178" s="190">
        <f>'Open Int.'!H178</f>
        <v>2800</v>
      </c>
      <c r="E178" s="329">
        <f>'Open Int.'!I178</f>
        <v>0</v>
      </c>
      <c r="F178" s="191">
        <f>IF('Open Int.'!E178=0,0,'Open Int.'!H178/'Open Int.'!E178)</f>
        <v>0.1590909090909091</v>
      </c>
      <c r="G178" s="155">
        <v>0.16279069767441862</v>
      </c>
      <c r="H178" s="170">
        <f t="shared" si="4"/>
        <v>-0.02272727272727281</v>
      </c>
      <c r="I178" s="185">
        <f>IF(Volume!D178=0,0,Volume!F178/Volume!D178)</f>
        <v>0</v>
      </c>
      <c r="J178" s="176">
        <v>2</v>
      </c>
      <c r="K178" s="170">
        <f t="shared" si="5"/>
        <v>-1</v>
      </c>
      <c r="L178" s="60"/>
      <c r="M178" s="6"/>
      <c r="N178" s="59"/>
      <c r="O178" s="3"/>
      <c r="P178" s="3"/>
      <c r="Q178" s="3"/>
      <c r="R178" s="3"/>
      <c r="S178" s="3"/>
      <c r="T178" s="3"/>
      <c r="U178" s="61"/>
      <c r="V178" s="3"/>
      <c r="W178" s="3"/>
      <c r="X178" s="3"/>
      <c r="Y178" s="3"/>
      <c r="Z178" s="3"/>
      <c r="AA178" s="2"/>
    </row>
    <row r="179" spans="1:27" s="7" customFormat="1" ht="15">
      <c r="A179" s="177" t="s">
        <v>185</v>
      </c>
      <c r="B179" s="188">
        <f>'Open Int.'!E179</f>
        <v>1566675</v>
      </c>
      <c r="C179" s="189">
        <f>'Open Int.'!F179</f>
        <v>205875</v>
      </c>
      <c r="D179" s="190">
        <f>'Open Int.'!H179</f>
        <v>1366200</v>
      </c>
      <c r="E179" s="329">
        <f>'Open Int.'!I179</f>
        <v>101925</v>
      </c>
      <c r="F179" s="191">
        <f>IF('Open Int.'!E179=0,0,'Open Int.'!H179/'Open Int.'!E179)</f>
        <v>0.8720379146919431</v>
      </c>
      <c r="G179" s="155">
        <v>0.9290674603174603</v>
      </c>
      <c r="H179" s="170">
        <f t="shared" si="4"/>
        <v>-0.06138364334278841</v>
      </c>
      <c r="I179" s="185">
        <f>IF(Volume!D179=0,0,Volume!F179/Volume!D179)</f>
        <v>0.3539576365663322</v>
      </c>
      <c r="J179" s="176">
        <v>0.4363444268357105</v>
      </c>
      <c r="K179" s="170">
        <f t="shared" si="5"/>
        <v>-0.18881137285706187</v>
      </c>
      <c r="L179" s="60"/>
      <c r="M179" s="6"/>
      <c r="N179" s="59"/>
      <c r="O179" s="3"/>
      <c r="P179" s="3"/>
      <c r="Q179" s="3"/>
      <c r="R179" s="3"/>
      <c r="S179" s="3"/>
      <c r="T179" s="3"/>
      <c r="U179" s="61"/>
      <c r="V179" s="3"/>
      <c r="W179" s="3"/>
      <c r="X179" s="3"/>
      <c r="Y179" s="3"/>
      <c r="Z179" s="3"/>
      <c r="AA179" s="2"/>
    </row>
    <row r="180" spans="1:29" s="58" customFormat="1" ht="15">
      <c r="A180" s="177" t="s">
        <v>206</v>
      </c>
      <c r="B180" s="188">
        <f>'Open Int.'!E180</f>
        <v>15950</v>
      </c>
      <c r="C180" s="189">
        <f>'Open Int.'!F180</f>
        <v>4400</v>
      </c>
      <c r="D180" s="190">
        <f>'Open Int.'!H180</f>
        <v>0</v>
      </c>
      <c r="E180" s="329">
        <f>'Open Int.'!I180</f>
        <v>0</v>
      </c>
      <c r="F180" s="191">
        <f>IF('Open Int.'!E180=0,0,'Open Int.'!H180/'Open Int.'!E180)</f>
        <v>0</v>
      </c>
      <c r="G180" s="155">
        <v>0</v>
      </c>
      <c r="H180" s="170">
        <f t="shared" si="4"/>
        <v>0</v>
      </c>
      <c r="I180" s="185">
        <f>IF(Volume!D180=0,0,Volume!F180/Volume!D180)</f>
        <v>0</v>
      </c>
      <c r="J180" s="176">
        <v>0</v>
      </c>
      <c r="K180" s="170">
        <f t="shared" si="5"/>
        <v>0</v>
      </c>
      <c r="L180" s="60"/>
      <c r="M180" s="6"/>
      <c r="N180" s="59"/>
      <c r="O180" s="3"/>
      <c r="P180" s="3"/>
      <c r="Q180" s="3"/>
      <c r="R180" s="3"/>
      <c r="S180" s="3"/>
      <c r="T180" s="3"/>
      <c r="U180" s="61"/>
      <c r="V180" s="3"/>
      <c r="W180" s="3"/>
      <c r="X180" s="3"/>
      <c r="Y180" s="3"/>
      <c r="Z180" s="3"/>
      <c r="AA180" s="2"/>
      <c r="AB180" s="78"/>
      <c r="AC180" s="77"/>
    </row>
    <row r="181" spans="1:27" s="7" customFormat="1" ht="15">
      <c r="A181" s="177" t="s">
        <v>118</v>
      </c>
      <c r="B181" s="188">
        <f>'Open Int.'!E181</f>
        <v>551000</v>
      </c>
      <c r="C181" s="189">
        <f>'Open Int.'!F181</f>
        <v>109750</v>
      </c>
      <c r="D181" s="190">
        <f>'Open Int.'!H181</f>
        <v>112750</v>
      </c>
      <c r="E181" s="329">
        <f>'Open Int.'!I181</f>
        <v>51750</v>
      </c>
      <c r="F181" s="191">
        <f>IF('Open Int.'!E181=0,0,'Open Int.'!H181/'Open Int.'!E181)</f>
        <v>0.2046279491833031</v>
      </c>
      <c r="G181" s="155">
        <v>0.13824362606232293</v>
      </c>
      <c r="H181" s="170">
        <f t="shared" si="4"/>
        <v>0.48019807503495904</v>
      </c>
      <c r="I181" s="185">
        <f>IF(Volume!D181=0,0,Volume!F181/Volume!D181)</f>
        <v>0.45395590142671854</v>
      </c>
      <c r="J181" s="176">
        <v>0.1543340380549683</v>
      </c>
      <c r="K181" s="170">
        <f t="shared" si="5"/>
        <v>1.9413854982854502</v>
      </c>
      <c r="L181" s="60"/>
      <c r="M181" s="6"/>
      <c r="N181" s="59"/>
      <c r="O181" s="3"/>
      <c r="P181" s="3"/>
      <c r="Q181" s="3"/>
      <c r="R181" s="3"/>
      <c r="S181" s="3"/>
      <c r="T181" s="3"/>
      <c r="U181" s="61"/>
      <c r="V181" s="3"/>
      <c r="W181" s="3"/>
      <c r="X181" s="3"/>
      <c r="Y181" s="3"/>
      <c r="Z181" s="3"/>
      <c r="AA181" s="2"/>
    </row>
    <row r="182" spans="1:29" s="58" customFormat="1" ht="15">
      <c r="A182" s="177" t="s">
        <v>231</v>
      </c>
      <c r="B182" s="188">
        <f>'Open Int.'!E182</f>
        <v>1854</v>
      </c>
      <c r="C182" s="189">
        <f>'Open Int.'!F182</f>
        <v>0</v>
      </c>
      <c r="D182" s="190">
        <f>'Open Int.'!H182</f>
        <v>206</v>
      </c>
      <c r="E182" s="329">
        <f>'Open Int.'!I182</f>
        <v>0</v>
      </c>
      <c r="F182" s="191">
        <f>IF('Open Int.'!E182=0,0,'Open Int.'!H182/'Open Int.'!E182)</f>
        <v>0.1111111111111111</v>
      </c>
      <c r="G182" s="155">
        <v>0.1111111111111111</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c r="AB182" s="78"/>
      <c r="AC182" s="77"/>
    </row>
    <row r="183" spans="1:27" s="7" customFormat="1" ht="15">
      <c r="A183" s="177" t="s">
        <v>300</v>
      </c>
      <c r="B183" s="188">
        <f>'Open Int.'!E183</f>
        <v>130900</v>
      </c>
      <c r="C183" s="189">
        <f>'Open Int.'!F183</f>
        <v>0</v>
      </c>
      <c r="D183" s="190">
        <f>'Open Int.'!H183</f>
        <v>15400</v>
      </c>
      <c r="E183" s="329">
        <f>'Open Int.'!I183</f>
        <v>0</v>
      </c>
      <c r="F183" s="191">
        <f>IF('Open Int.'!E183=0,0,'Open Int.'!H183/'Open Int.'!E183)</f>
        <v>0.11764705882352941</v>
      </c>
      <c r="G183" s="155">
        <v>0.11764705882352941</v>
      </c>
      <c r="H183" s="170">
        <f t="shared" si="4"/>
        <v>0</v>
      </c>
      <c r="I183" s="185">
        <f>IF(Volume!D183=0,0,Volume!F183/Volume!D183)</f>
        <v>0</v>
      </c>
      <c r="J183" s="176">
        <v>0</v>
      </c>
      <c r="K183" s="170">
        <f t="shared" si="5"/>
        <v>0</v>
      </c>
      <c r="L183" s="60"/>
      <c r="M183" s="6"/>
      <c r="N183" s="59"/>
      <c r="O183" s="3"/>
      <c r="P183" s="3"/>
      <c r="Q183" s="3"/>
      <c r="R183" s="3"/>
      <c r="S183" s="3"/>
      <c r="T183" s="3"/>
      <c r="U183" s="61"/>
      <c r="V183" s="3"/>
      <c r="W183" s="3"/>
      <c r="X183" s="3"/>
      <c r="Y183" s="3"/>
      <c r="Z183" s="3"/>
      <c r="AA183" s="2"/>
    </row>
    <row r="184" spans="1:27" s="7" customFormat="1" ht="15">
      <c r="A184" s="177" t="s">
        <v>301</v>
      </c>
      <c r="B184" s="188">
        <f>'Open Int.'!E184</f>
        <v>18956300</v>
      </c>
      <c r="C184" s="189">
        <f>'Open Int.'!F184</f>
        <v>-459800</v>
      </c>
      <c r="D184" s="190">
        <f>'Open Int.'!H184</f>
        <v>3375350</v>
      </c>
      <c r="E184" s="329">
        <f>'Open Int.'!I184</f>
        <v>-104500</v>
      </c>
      <c r="F184" s="191">
        <f>IF('Open Int.'!E184=0,0,'Open Int.'!H184/'Open Int.'!E184)</f>
        <v>0.17805953693495039</v>
      </c>
      <c r="G184" s="155">
        <v>0.17922497308934338</v>
      </c>
      <c r="H184" s="170">
        <f t="shared" si="4"/>
        <v>-0.006502643768354883</v>
      </c>
      <c r="I184" s="185">
        <f>IF(Volume!D184=0,0,Volume!F184/Volume!D184)</f>
        <v>0.15942028985507245</v>
      </c>
      <c r="J184" s="176">
        <v>0.24043715846994534</v>
      </c>
      <c r="K184" s="170">
        <f t="shared" si="5"/>
        <v>-0.3369565217391305</v>
      </c>
      <c r="L184" s="60"/>
      <c r="M184" s="6"/>
      <c r="N184" s="59"/>
      <c r="O184" s="3"/>
      <c r="P184" s="3"/>
      <c r="Q184" s="3"/>
      <c r="R184" s="3"/>
      <c r="S184" s="3"/>
      <c r="T184" s="3"/>
      <c r="U184" s="61"/>
      <c r="V184" s="3"/>
      <c r="W184" s="3"/>
      <c r="X184" s="3"/>
      <c r="Y184" s="3"/>
      <c r="Z184" s="3"/>
      <c r="AA184" s="2"/>
    </row>
    <row r="185" spans="1:27" s="7" customFormat="1" ht="15">
      <c r="A185" s="177" t="s">
        <v>173</v>
      </c>
      <c r="B185" s="188">
        <f>'Open Int.'!E185</f>
        <v>592950</v>
      </c>
      <c r="C185" s="189">
        <f>'Open Int.'!F185</f>
        <v>8850</v>
      </c>
      <c r="D185" s="190">
        <f>'Open Int.'!H185</f>
        <v>61950</v>
      </c>
      <c r="E185" s="329">
        <f>'Open Int.'!I185</f>
        <v>0</v>
      </c>
      <c r="F185" s="191">
        <f>IF('Open Int.'!E185=0,0,'Open Int.'!H185/'Open Int.'!E185)</f>
        <v>0.1044776119402985</v>
      </c>
      <c r="G185" s="155">
        <v>0.10606060606060606</v>
      </c>
      <c r="H185" s="170">
        <f t="shared" si="4"/>
        <v>-0.01492537313432842</v>
      </c>
      <c r="I185" s="185">
        <f>IF(Volume!D185=0,0,Volume!F185/Volume!D185)</f>
        <v>0</v>
      </c>
      <c r="J185" s="176">
        <v>0.024390243902439025</v>
      </c>
      <c r="K185" s="170">
        <f t="shared" si="5"/>
        <v>-1</v>
      </c>
      <c r="L185" s="60"/>
      <c r="M185" s="6"/>
      <c r="N185" s="59"/>
      <c r="O185" s="3"/>
      <c r="P185" s="3"/>
      <c r="Q185" s="3"/>
      <c r="R185" s="3"/>
      <c r="S185" s="3"/>
      <c r="T185" s="3"/>
      <c r="U185" s="61"/>
      <c r="V185" s="3"/>
      <c r="W185" s="3"/>
      <c r="X185" s="3"/>
      <c r="Y185" s="3"/>
      <c r="Z185" s="3"/>
      <c r="AA185" s="2"/>
    </row>
    <row r="186" spans="1:29" s="58" customFormat="1" ht="15">
      <c r="A186" s="177" t="s">
        <v>302</v>
      </c>
      <c r="B186" s="188">
        <f>'Open Int.'!E186</f>
        <v>0</v>
      </c>
      <c r="C186" s="189">
        <f>'Open Int.'!F186</f>
        <v>0</v>
      </c>
      <c r="D186" s="190">
        <f>'Open Int.'!H186</f>
        <v>0</v>
      </c>
      <c r="E186" s="329">
        <f>'Open Int.'!I186</f>
        <v>0</v>
      </c>
      <c r="F186" s="191">
        <f>IF('Open Int.'!E186=0,0,'Open Int.'!H186/'Open Int.'!E186)</f>
        <v>0</v>
      </c>
      <c r="G186" s="155">
        <v>0</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c r="AB186" s="78"/>
      <c r="AC186" s="77"/>
    </row>
    <row r="187" spans="1:29" s="58" customFormat="1" ht="15">
      <c r="A187" s="177" t="s">
        <v>82</v>
      </c>
      <c r="B187" s="188">
        <f>'Open Int.'!E187</f>
        <v>359100</v>
      </c>
      <c r="C187" s="189">
        <f>'Open Int.'!F187</f>
        <v>8400</v>
      </c>
      <c r="D187" s="190">
        <f>'Open Int.'!H187</f>
        <v>67200</v>
      </c>
      <c r="E187" s="329">
        <f>'Open Int.'!I187</f>
        <v>4200</v>
      </c>
      <c r="F187" s="191">
        <f>IF('Open Int.'!E187=0,0,'Open Int.'!H187/'Open Int.'!E187)</f>
        <v>0.1871345029239766</v>
      </c>
      <c r="G187" s="155">
        <v>0.17964071856287425</v>
      </c>
      <c r="H187" s="170">
        <f t="shared" si="4"/>
        <v>0.04171539961013639</v>
      </c>
      <c r="I187" s="185">
        <f>IF(Volume!D187=0,0,Volume!F187/Volume!D187)</f>
        <v>0.028985507246376812</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429</v>
      </c>
      <c r="B188" s="188">
        <f>'Open Int.'!E188</f>
        <v>700</v>
      </c>
      <c r="C188" s="189">
        <f>'Open Int.'!F188</f>
        <v>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9" s="58" customFormat="1" ht="15">
      <c r="A189" s="177" t="s">
        <v>430</v>
      </c>
      <c r="B189" s="188">
        <f>'Open Int.'!E189</f>
        <v>311850</v>
      </c>
      <c r="C189" s="189">
        <f>'Open Int.'!F189</f>
        <v>19350</v>
      </c>
      <c r="D189" s="190">
        <f>'Open Int.'!H189</f>
        <v>33300</v>
      </c>
      <c r="E189" s="329">
        <f>'Open Int.'!I189</f>
        <v>0</v>
      </c>
      <c r="F189" s="191">
        <f>IF('Open Int.'!E189=0,0,'Open Int.'!H189/'Open Int.'!E189)</f>
        <v>0.10678210678210678</v>
      </c>
      <c r="G189" s="155">
        <v>0.11384615384615385</v>
      </c>
      <c r="H189" s="170">
        <f t="shared" si="4"/>
        <v>-0.06204906204906204</v>
      </c>
      <c r="I189" s="185">
        <f>IF(Volume!D189=0,0,Volume!F189/Volume!D189)</f>
        <v>0.023076923076923078</v>
      </c>
      <c r="J189" s="176">
        <v>0.12039312039312039</v>
      </c>
      <c r="K189" s="170">
        <f t="shared" si="5"/>
        <v>-0.808320251177394</v>
      </c>
      <c r="L189" s="60"/>
      <c r="M189" s="6"/>
      <c r="N189" s="59"/>
      <c r="O189" s="3"/>
      <c r="P189" s="3"/>
      <c r="Q189" s="3"/>
      <c r="R189" s="3"/>
      <c r="S189" s="3"/>
      <c r="T189" s="3"/>
      <c r="U189" s="61"/>
      <c r="V189" s="3"/>
      <c r="W189" s="3"/>
      <c r="X189" s="3"/>
      <c r="Y189" s="3"/>
      <c r="Z189" s="3"/>
      <c r="AA189" s="2"/>
      <c r="AB189" s="78"/>
      <c r="AC189" s="77"/>
    </row>
    <row r="190" spans="1:27" s="7" customFormat="1" ht="15">
      <c r="A190" s="177" t="s">
        <v>153</v>
      </c>
      <c r="B190" s="188">
        <f>'Open Int.'!E190</f>
        <v>450</v>
      </c>
      <c r="C190" s="189">
        <f>'Open Int.'!F190</f>
        <v>0</v>
      </c>
      <c r="D190" s="190">
        <f>'Open Int.'!H190</f>
        <v>450</v>
      </c>
      <c r="E190" s="329">
        <f>'Open Int.'!I190</f>
        <v>0</v>
      </c>
      <c r="F190" s="191">
        <f>IF('Open Int.'!E190=0,0,'Open Int.'!H190/'Open Int.'!E190)</f>
        <v>1</v>
      </c>
      <c r="G190" s="155">
        <v>1</v>
      </c>
      <c r="H190" s="170">
        <f t="shared" si="4"/>
        <v>0</v>
      </c>
      <c r="I190" s="185">
        <f>IF(Volume!D190=0,0,Volume!F190/Volume!D190)</f>
        <v>0</v>
      </c>
      <c r="J190" s="176">
        <v>1</v>
      </c>
      <c r="K190" s="170">
        <f t="shared" si="5"/>
        <v>-1</v>
      </c>
      <c r="L190" s="60"/>
      <c r="M190" s="6"/>
      <c r="N190" s="59"/>
      <c r="O190" s="3"/>
      <c r="P190" s="3"/>
      <c r="Q190" s="3"/>
      <c r="R190" s="3"/>
      <c r="S190" s="3"/>
      <c r="T190" s="3"/>
      <c r="U190" s="61"/>
      <c r="V190" s="3"/>
      <c r="W190" s="3"/>
      <c r="X190" s="3"/>
      <c r="Y190" s="3"/>
      <c r="Z190" s="3"/>
      <c r="AA190" s="2"/>
    </row>
    <row r="191" spans="1:29" s="58" customFormat="1" ht="15">
      <c r="A191" s="177" t="s">
        <v>154</v>
      </c>
      <c r="B191" s="188">
        <f>'Open Int.'!E191</f>
        <v>476100</v>
      </c>
      <c r="C191" s="189">
        <f>'Open Int.'!F191</f>
        <v>82800</v>
      </c>
      <c r="D191" s="190">
        <f>'Open Int.'!H191</f>
        <v>0</v>
      </c>
      <c r="E191" s="329">
        <f>'Open Int.'!I191</f>
        <v>0</v>
      </c>
      <c r="F191" s="191">
        <f>IF('Open Int.'!E191=0,0,'Open Int.'!H191/'Open Int.'!E191)</f>
        <v>0</v>
      </c>
      <c r="G191" s="155">
        <v>0</v>
      </c>
      <c r="H191" s="170">
        <f t="shared" si="4"/>
        <v>0</v>
      </c>
      <c r="I191" s="185">
        <f>IF(Volume!D191=0,0,Volume!F191/Volume!D191)</f>
        <v>0</v>
      </c>
      <c r="J191" s="176">
        <v>0</v>
      </c>
      <c r="K191" s="170">
        <f t="shared" si="5"/>
        <v>0</v>
      </c>
      <c r="L191" s="60"/>
      <c r="M191" s="6"/>
      <c r="N191" s="59"/>
      <c r="O191" s="3"/>
      <c r="P191" s="3"/>
      <c r="Q191" s="3"/>
      <c r="R191" s="3"/>
      <c r="S191" s="3"/>
      <c r="T191" s="3"/>
      <c r="U191" s="61"/>
      <c r="V191" s="3"/>
      <c r="W191" s="3"/>
      <c r="X191" s="3"/>
      <c r="Y191" s="3"/>
      <c r="Z191" s="3"/>
      <c r="AA191" s="2"/>
      <c r="AB191" s="78"/>
      <c r="AC191" s="77"/>
    </row>
    <row r="192" spans="1:29" s="58" customFormat="1" ht="15">
      <c r="A192" s="177" t="s">
        <v>303</v>
      </c>
      <c r="B192" s="188">
        <f>'Open Int.'!E192</f>
        <v>324000</v>
      </c>
      <c r="C192" s="189">
        <f>'Open Int.'!F192</f>
        <v>-3600</v>
      </c>
      <c r="D192" s="190">
        <f>'Open Int.'!H192</f>
        <v>100800</v>
      </c>
      <c r="E192" s="329">
        <f>'Open Int.'!I192</f>
        <v>28800</v>
      </c>
      <c r="F192" s="191">
        <f>IF('Open Int.'!E192=0,0,'Open Int.'!H192/'Open Int.'!E192)</f>
        <v>0.3111111111111111</v>
      </c>
      <c r="G192" s="155">
        <v>0.21978021978021978</v>
      </c>
      <c r="H192" s="170">
        <f t="shared" si="4"/>
        <v>0.4155555555555556</v>
      </c>
      <c r="I192" s="185">
        <f>IF(Volume!D192=0,0,Volume!F192/Volume!D192)</f>
        <v>0.24242424242424243</v>
      </c>
      <c r="J192" s="176">
        <v>0.11688311688311688</v>
      </c>
      <c r="K192" s="170">
        <f t="shared" si="5"/>
        <v>1.0740740740740744</v>
      </c>
      <c r="L192" s="60"/>
      <c r="M192" s="6"/>
      <c r="N192" s="59"/>
      <c r="O192" s="3"/>
      <c r="P192" s="3"/>
      <c r="Q192" s="3"/>
      <c r="R192" s="3"/>
      <c r="S192" s="3"/>
      <c r="T192" s="3"/>
      <c r="U192" s="61"/>
      <c r="V192" s="3"/>
      <c r="W192" s="3"/>
      <c r="X192" s="3"/>
      <c r="Y192" s="3"/>
      <c r="Z192" s="3"/>
      <c r="AA192" s="2"/>
      <c r="AB192" s="78"/>
      <c r="AC192" s="77"/>
    </row>
    <row r="193" spans="1:27" s="7" customFormat="1" ht="15">
      <c r="A193" s="177" t="s">
        <v>155</v>
      </c>
      <c r="B193" s="188">
        <f>'Open Int.'!E193</f>
        <v>7350</v>
      </c>
      <c r="C193" s="189">
        <f>'Open Int.'!F193</f>
        <v>0</v>
      </c>
      <c r="D193" s="190">
        <f>'Open Int.'!H193</f>
        <v>0</v>
      </c>
      <c r="E193" s="329">
        <f>'Open Int.'!I193</f>
        <v>0</v>
      </c>
      <c r="F193" s="191">
        <f>IF('Open Int.'!E193=0,0,'Open Int.'!H193/'Open Int.'!E193)</f>
        <v>0</v>
      </c>
      <c r="G193" s="155">
        <v>0</v>
      </c>
      <c r="H193" s="170">
        <f t="shared" si="4"/>
        <v>0</v>
      </c>
      <c r="I193" s="185">
        <f>IF(Volume!D193=0,0,Volume!F193/Volume!D193)</f>
        <v>0</v>
      </c>
      <c r="J193" s="176">
        <v>0</v>
      </c>
      <c r="K193" s="170">
        <f t="shared" si="5"/>
        <v>0</v>
      </c>
      <c r="L193" s="60"/>
      <c r="M193" s="6"/>
      <c r="N193" s="59"/>
      <c r="O193" s="3"/>
      <c r="P193" s="3"/>
      <c r="Q193" s="3"/>
      <c r="R193" s="3"/>
      <c r="S193" s="3"/>
      <c r="T193" s="3"/>
      <c r="U193" s="61"/>
      <c r="V193" s="3"/>
      <c r="W193" s="3"/>
      <c r="X193" s="3"/>
      <c r="Y193" s="3"/>
      <c r="Z193" s="3"/>
      <c r="AA193" s="2"/>
    </row>
    <row r="194" spans="1:29" s="58" customFormat="1" ht="15">
      <c r="A194" s="177" t="s">
        <v>38</v>
      </c>
      <c r="B194" s="188">
        <f>'Open Int.'!E194</f>
        <v>189000</v>
      </c>
      <c r="C194" s="189">
        <f>'Open Int.'!F194</f>
        <v>30000</v>
      </c>
      <c r="D194" s="190">
        <f>'Open Int.'!H194</f>
        <v>4800</v>
      </c>
      <c r="E194" s="329">
        <f>'Open Int.'!I194</f>
        <v>600</v>
      </c>
      <c r="F194" s="191">
        <f>IF('Open Int.'!E194=0,0,'Open Int.'!H194/'Open Int.'!E194)</f>
        <v>0.025396825396825397</v>
      </c>
      <c r="G194" s="155">
        <v>0.026415094339622643</v>
      </c>
      <c r="H194" s="170">
        <f t="shared" si="4"/>
        <v>-0.03854875283446716</v>
      </c>
      <c r="I194" s="185">
        <f>IF(Volume!D194=0,0,Volume!F194/Volume!D194)</f>
        <v>0.013888888888888888</v>
      </c>
      <c r="J194" s="176">
        <v>0.018867924528301886</v>
      </c>
      <c r="K194" s="170">
        <f t="shared" si="5"/>
        <v>-0.2638888888888889</v>
      </c>
      <c r="L194" s="60"/>
      <c r="M194" s="6"/>
      <c r="N194" s="59"/>
      <c r="O194" s="3"/>
      <c r="P194" s="3"/>
      <c r="Q194" s="3"/>
      <c r="R194" s="3"/>
      <c r="S194" s="3"/>
      <c r="T194" s="3"/>
      <c r="U194" s="61"/>
      <c r="V194" s="3"/>
      <c r="W194" s="3"/>
      <c r="X194" s="3"/>
      <c r="Y194" s="3"/>
      <c r="Z194" s="3"/>
      <c r="AA194" s="2"/>
      <c r="AB194" s="78"/>
      <c r="AC194" s="77"/>
    </row>
    <row r="195" spans="1:29" s="58" customFormat="1" ht="15">
      <c r="A195" s="177" t="s">
        <v>156</v>
      </c>
      <c r="B195" s="188">
        <f>'Open Int.'!E195</f>
        <v>0</v>
      </c>
      <c r="C195" s="189">
        <f>'Open Int.'!F195</f>
        <v>0</v>
      </c>
      <c r="D195" s="190">
        <f>'Open Int.'!H195</f>
        <v>0</v>
      </c>
      <c r="E195" s="329">
        <f>'Open Int.'!I195</f>
        <v>0</v>
      </c>
      <c r="F195" s="191">
        <f>IF('Open Int.'!E195=0,0,'Open Int.'!H195/'Open Int.'!E195)</f>
        <v>0</v>
      </c>
      <c r="G195" s="155">
        <v>0</v>
      </c>
      <c r="H195" s="170">
        <f t="shared" si="4"/>
        <v>0</v>
      </c>
      <c r="I195" s="185">
        <f>IF(Volume!D195=0,0,Volume!F195/Volume!D195)</f>
        <v>0</v>
      </c>
      <c r="J195" s="176">
        <v>0</v>
      </c>
      <c r="K195" s="170">
        <f t="shared" si="5"/>
        <v>0</v>
      </c>
      <c r="L195" s="60"/>
      <c r="M195" s="6"/>
      <c r="N195" s="59"/>
      <c r="O195" s="3"/>
      <c r="P195" s="3"/>
      <c r="Q195" s="3"/>
      <c r="R195" s="3"/>
      <c r="S195" s="3"/>
      <c r="T195" s="3"/>
      <c r="U195" s="61"/>
      <c r="V195" s="3"/>
      <c r="W195" s="3"/>
      <c r="X195" s="3"/>
      <c r="Y195" s="3"/>
      <c r="Z195" s="3"/>
      <c r="AA195" s="2"/>
      <c r="AB195" s="78"/>
      <c r="AC195" s="77"/>
    </row>
    <row r="196" spans="1:29" s="58" customFormat="1" ht="15">
      <c r="A196" s="177" t="s">
        <v>394</v>
      </c>
      <c r="B196" s="188">
        <f>'Open Int.'!E196</f>
        <v>10500</v>
      </c>
      <c r="C196" s="189">
        <f>'Open Int.'!F196</f>
        <v>0</v>
      </c>
      <c r="D196" s="190">
        <f>'Open Int.'!H196</f>
        <v>1400</v>
      </c>
      <c r="E196" s="329">
        <f>'Open Int.'!I196</f>
        <v>700</v>
      </c>
      <c r="F196" s="191">
        <f>IF('Open Int.'!E196=0,0,'Open Int.'!H196/'Open Int.'!E196)</f>
        <v>0.13333333333333333</v>
      </c>
      <c r="G196" s="155">
        <v>0.06666666666666667</v>
      </c>
      <c r="H196" s="170">
        <f t="shared" si="4"/>
        <v>1</v>
      </c>
      <c r="I196" s="185">
        <f>IF(Volume!D196=0,0,Volume!F196/Volume!D196)</f>
        <v>0.5</v>
      </c>
      <c r="J196" s="176">
        <v>0.16666666666666666</v>
      </c>
      <c r="K196" s="170">
        <f t="shared" si="5"/>
        <v>2.0000000000000004</v>
      </c>
      <c r="L196" s="60"/>
      <c r="M196" s="6"/>
      <c r="N196" s="59"/>
      <c r="O196" s="3"/>
      <c r="P196" s="3"/>
      <c r="Q196" s="3"/>
      <c r="R196" s="3"/>
      <c r="S196" s="3"/>
      <c r="T196" s="3"/>
      <c r="U196" s="61"/>
      <c r="V196" s="3"/>
      <c r="W196" s="3"/>
      <c r="X196" s="3"/>
      <c r="Y196" s="3"/>
      <c r="Z196" s="3"/>
      <c r="AA196" s="2"/>
      <c r="AB196" s="78"/>
      <c r="AC196" s="77"/>
    </row>
    <row r="197" spans="1:28" s="2" customFormat="1" ht="15" customHeight="1" hidden="1">
      <c r="A197" s="72"/>
      <c r="B197" s="140">
        <f>SUM(B4:B196)</f>
        <v>202305232</v>
      </c>
      <c r="C197" s="141">
        <f>SUM(C4:C196)</f>
        <v>9337860</v>
      </c>
      <c r="D197" s="142"/>
      <c r="E197" s="143"/>
      <c r="F197" s="60"/>
      <c r="G197" s="6"/>
      <c r="H197" s="59"/>
      <c r="I197" s="6"/>
      <c r="J197" s="6"/>
      <c r="K197" s="59"/>
      <c r="L197" s="60"/>
      <c r="M197" s="6"/>
      <c r="N197" s="59"/>
      <c r="O197" s="3"/>
      <c r="P197" s="3"/>
      <c r="Q197" s="3"/>
      <c r="R197" s="3"/>
      <c r="S197" s="3"/>
      <c r="T197" s="3"/>
      <c r="U197" s="61"/>
      <c r="V197" s="3"/>
      <c r="W197" s="3"/>
      <c r="X197" s="3"/>
      <c r="Y197" s="3"/>
      <c r="Z197" s="3"/>
      <c r="AB197" s="75"/>
    </row>
    <row r="198" spans="2:28" s="2" customFormat="1" ht="15" customHeight="1">
      <c r="B198" s="5"/>
      <c r="C198" s="5"/>
      <c r="D198" s="143"/>
      <c r="E198" s="143"/>
      <c r="F198" s="60"/>
      <c r="G198" s="6"/>
      <c r="H198" s="59"/>
      <c r="I198" s="6"/>
      <c r="J198" s="6"/>
      <c r="K198" s="59"/>
      <c r="L198" s="60"/>
      <c r="M198" s="6"/>
      <c r="N198" s="59"/>
      <c r="O198" s="3"/>
      <c r="P198" s="3"/>
      <c r="Q198" s="3"/>
      <c r="R198" s="3"/>
      <c r="S198" s="3"/>
      <c r="T198" s="3"/>
      <c r="U198" s="61"/>
      <c r="V198" s="3"/>
      <c r="W198" s="3"/>
      <c r="X198" s="3"/>
      <c r="Y198" s="3"/>
      <c r="Z198" s="3"/>
      <c r="AB198" s="1"/>
    </row>
    <row r="199" spans="1:5" ht="12.75">
      <c r="A199" s="2"/>
      <c r="B199" s="5"/>
      <c r="C199" s="5"/>
      <c r="D199" s="143"/>
      <c r="E199" s="143"/>
    </row>
    <row r="200" spans="1:5" ht="12.75">
      <c r="A200" s="137"/>
      <c r="B200" s="144"/>
      <c r="C200" s="145"/>
      <c r="D200" s="146"/>
      <c r="E200" s="146"/>
    </row>
    <row r="201" spans="1:5" ht="12.75">
      <c r="A201" s="138"/>
      <c r="B201" s="147"/>
      <c r="C201" s="148"/>
      <c r="D201" s="148"/>
      <c r="E201" s="148"/>
    </row>
    <row r="202" spans="1:5" ht="12.75">
      <c r="A202" s="139"/>
      <c r="B202" s="149"/>
      <c r="C202" s="150"/>
      <c r="D202" s="151"/>
      <c r="E202" s="151"/>
    </row>
    <row r="203" spans="1:5" ht="12.75">
      <c r="A203" s="137"/>
      <c r="B203" s="149"/>
      <c r="C203" s="150"/>
      <c r="D203" s="151"/>
      <c r="E203" s="151"/>
    </row>
    <row r="204" spans="1:5" ht="12.75">
      <c r="A204" s="139"/>
      <c r="B204" s="149"/>
      <c r="C204" s="150"/>
      <c r="D204" s="151"/>
      <c r="E204" s="151"/>
    </row>
    <row r="205" spans="1:5" ht="12.75">
      <c r="A205" s="137"/>
      <c r="B205" s="149"/>
      <c r="C205" s="150"/>
      <c r="D205" s="151"/>
      <c r="E205" s="151"/>
    </row>
    <row r="206" spans="1:5" ht="12.75">
      <c r="A206" s="4"/>
      <c r="B206" s="152"/>
      <c r="C206" s="152"/>
      <c r="D206" s="153"/>
      <c r="E206" s="153"/>
    </row>
    <row r="207" spans="1:5" ht="12.75">
      <c r="A207" s="4"/>
      <c r="B207" s="152"/>
      <c r="C207" s="152"/>
      <c r="D207" s="153"/>
      <c r="E207" s="153"/>
    </row>
    <row r="208" spans="1:5" ht="12.75">
      <c r="A208" s="4"/>
      <c r="B208" s="152"/>
      <c r="C208" s="152"/>
      <c r="D208" s="153"/>
      <c r="E208" s="153"/>
    </row>
    <row r="239" ht="12.75">
      <c r="B239"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6"/>
  <sheetViews>
    <sheetView workbookViewId="0" topLeftCell="A1">
      <selection activeCell="J262" sqref="J262"/>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1" t="s">
        <v>126</v>
      </c>
      <c r="B1" s="422"/>
      <c r="C1" s="422"/>
      <c r="D1" s="422"/>
      <c r="E1" s="422"/>
      <c r="F1" s="422"/>
      <c r="G1" s="422"/>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7101.3</v>
      </c>
      <c r="C3" s="269">
        <v>7132.4</v>
      </c>
      <c r="D3" s="263">
        <f>C3-B3</f>
        <v>31.099999999999454</v>
      </c>
      <c r="E3" s="332">
        <f>D3/B3</f>
        <v>0.004379479813555188</v>
      </c>
      <c r="F3" s="263">
        <v>7.699999999999818</v>
      </c>
      <c r="G3" s="160">
        <f aca="true" t="shared" si="0" ref="G3:G87">D3-F3</f>
        <v>23.399999999999636</v>
      </c>
    </row>
    <row r="4" spans="1:7" s="69" customFormat="1" ht="13.5">
      <c r="A4" s="193" t="s">
        <v>463</v>
      </c>
      <c r="B4" s="272">
        <f>Volume!J5</f>
        <v>4443.5</v>
      </c>
      <c r="C4" s="2">
        <v>4421.8</v>
      </c>
      <c r="D4" s="264">
        <f>C4-B4</f>
        <v>-21.699999999999818</v>
      </c>
      <c r="E4" s="331">
        <f>D4/B4</f>
        <v>-0.004883537751772211</v>
      </c>
      <c r="F4" s="264">
        <v>-36.05000000000018</v>
      </c>
      <c r="G4" s="159">
        <f t="shared" si="0"/>
        <v>14.350000000000364</v>
      </c>
    </row>
    <row r="5" spans="1:7" s="69" customFormat="1" ht="13.5">
      <c r="A5" s="193" t="s">
        <v>74</v>
      </c>
      <c r="B5" s="272">
        <f>Volume!J6</f>
        <v>5131.3</v>
      </c>
      <c r="C5" s="2">
        <v>5125.1</v>
      </c>
      <c r="D5" s="264">
        <f>C5-B5</f>
        <v>-6.199999999999818</v>
      </c>
      <c r="E5" s="331">
        <f>D5/B5</f>
        <v>-0.0012082708085669944</v>
      </c>
      <c r="F5" s="264">
        <v>-0.1000000000003638</v>
      </c>
      <c r="G5" s="159">
        <f t="shared" si="0"/>
        <v>-6.099999999999454</v>
      </c>
    </row>
    <row r="6" spans="1:7" s="69" customFormat="1" ht="13.5">
      <c r="A6" s="193" t="s">
        <v>464</v>
      </c>
      <c r="B6" s="272">
        <f>Volume!J7</f>
        <v>9146</v>
      </c>
      <c r="C6" s="2">
        <v>9149.8</v>
      </c>
      <c r="D6" s="264">
        <f>C6-B6</f>
        <v>3.7999999999992724</v>
      </c>
      <c r="E6" s="331">
        <f>D6/B6</f>
        <v>0.0004154821780012325</v>
      </c>
      <c r="F6" s="264">
        <v>4.549999999999272</v>
      </c>
      <c r="G6" s="159">
        <f t="shared" si="0"/>
        <v>-0.75</v>
      </c>
    </row>
    <row r="7" spans="1:7" s="69" customFormat="1" ht="13.5">
      <c r="A7" s="193" t="s">
        <v>9</v>
      </c>
      <c r="B7" s="272">
        <f>Volume!J8</f>
        <v>4512.15</v>
      </c>
      <c r="C7" s="2">
        <v>4496.8</v>
      </c>
      <c r="D7" s="264">
        <f aca="true" t="shared" si="1" ref="D7:D70">C7-B7</f>
        <v>-15.349999999999454</v>
      </c>
      <c r="E7" s="331">
        <f aca="true" t="shared" si="2" ref="E7:E70">D7/B7</f>
        <v>-0.0034019259111508827</v>
      </c>
      <c r="F7" s="264">
        <v>-21.350000000000364</v>
      </c>
      <c r="G7" s="159">
        <f t="shared" si="0"/>
        <v>6.0000000000009095</v>
      </c>
    </row>
    <row r="8" spans="1:7" s="69" customFormat="1" ht="13.5">
      <c r="A8" s="193" t="s">
        <v>279</v>
      </c>
      <c r="B8" s="272">
        <f>Volume!J9</f>
        <v>3033.55</v>
      </c>
      <c r="C8" s="70">
        <v>3041.25</v>
      </c>
      <c r="D8" s="264">
        <f t="shared" si="1"/>
        <v>7.699999999999818</v>
      </c>
      <c r="E8" s="331">
        <f t="shared" si="2"/>
        <v>0.002538280232730569</v>
      </c>
      <c r="F8" s="264">
        <v>6.849999999999909</v>
      </c>
      <c r="G8" s="159">
        <f t="shared" si="0"/>
        <v>0.849999999999909</v>
      </c>
    </row>
    <row r="9" spans="1:10" s="69" customFormat="1" ht="13.5">
      <c r="A9" s="193" t="s">
        <v>134</v>
      </c>
      <c r="B9" s="272">
        <f>Volume!J10</f>
        <v>1112.95</v>
      </c>
      <c r="C9" s="70">
        <v>1109.4</v>
      </c>
      <c r="D9" s="264">
        <f t="shared" si="1"/>
        <v>-3.5499999999999545</v>
      </c>
      <c r="E9" s="331">
        <f t="shared" si="2"/>
        <v>-0.003189721011725553</v>
      </c>
      <c r="F9" s="264">
        <v>-4.2000000000000455</v>
      </c>
      <c r="G9" s="159">
        <f t="shared" si="0"/>
        <v>0.650000000000091</v>
      </c>
      <c r="H9" s="135"/>
      <c r="I9" s="136"/>
      <c r="J9" s="78"/>
    </row>
    <row r="10" spans="1:10" s="69" customFormat="1" ht="13.5">
      <c r="A10" s="193" t="s">
        <v>400</v>
      </c>
      <c r="B10" s="272">
        <f>Volume!J11</f>
        <v>1522</v>
      </c>
      <c r="C10" s="70">
        <v>1527.9</v>
      </c>
      <c r="D10" s="264">
        <f t="shared" si="1"/>
        <v>5.900000000000091</v>
      </c>
      <c r="E10" s="331">
        <f t="shared" si="2"/>
        <v>0.003876478318002688</v>
      </c>
      <c r="F10" s="264">
        <v>5.2999999999999545</v>
      </c>
      <c r="G10" s="159">
        <f t="shared" si="0"/>
        <v>0.6000000000001364</v>
      </c>
      <c r="H10" s="135"/>
      <c r="I10" s="136"/>
      <c r="J10" s="78"/>
    </row>
    <row r="11" spans="1:7" s="69" customFormat="1" ht="13.5">
      <c r="A11" s="193" t="s">
        <v>0</v>
      </c>
      <c r="B11" s="272">
        <f>Volume!J12</f>
        <v>1121.4</v>
      </c>
      <c r="C11" s="70">
        <v>1115.25</v>
      </c>
      <c r="D11" s="264">
        <f t="shared" si="1"/>
        <v>-6.150000000000091</v>
      </c>
      <c r="E11" s="331">
        <f t="shared" si="2"/>
        <v>-0.005484216158373543</v>
      </c>
      <c r="F11" s="264">
        <v>-5.800000000000182</v>
      </c>
      <c r="G11" s="159">
        <f t="shared" si="0"/>
        <v>-0.34999999999990905</v>
      </c>
    </row>
    <row r="12" spans="1:7" s="69" customFormat="1" ht="13.5">
      <c r="A12" s="193" t="s">
        <v>401</v>
      </c>
      <c r="B12" s="272">
        <f>Volume!J13</f>
        <v>567.65</v>
      </c>
      <c r="C12" s="70">
        <v>572.1</v>
      </c>
      <c r="D12" s="264">
        <f t="shared" si="1"/>
        <v>4.4500000000000455</v>
      </c>
      <c r="E12" s="331">
        <f t="shared" si="2"/>
        <v>0.007839337620012411</v>
      </c>
      <c r="F12" s="264">
        <v>3.3999999999999773</v>
      </c>
      <c r="G12" s="159">
        <f t="shared" si="0"/>
        <v>1.0500000000000682</v>
      </c>
    </row>
    <row r="13" spans="1:7" s="69" customFormat="1" ht="13.5">
      <c r="A13" s="193" t="s">
        <v>402</v>
      </c>
      <c r="B13" s="272">
        <f>Volume!J14</f>
        <v>1677.35</v>
      </c>
      <c r="C13" s="70">
        <v>1690.35</v>
      </c>
      <c r="D13" s="264">
        <f t="shared" si="1"/>
        <v>13</v>
      </c>
      <c r="E13" s="331">
        <f t="shared" si="2"/>
        <v>0.007750320445941515</v>
      </c>
      <c r="F13" s="264">
        <v>13.5</v>
      </c>
      <c r="G13" s="159">
        <f t="shared" si="0"/>
        <v>-0.5</v>
      </c>
    </row>
    <row r="14" spans="1:7" s="69" customFormat="1" ht="13.5">
      <c r="A14" s="193" t="s">
        <v>403</v>
      </c>
      <c r="B14" s="272">
        <f>Volume!J15</f>
        <v>145</v>
      </c>
      <c r="C14" s="70">
        <v>145.2</v>
      </c>
      <c r="D14" s="264">
        <f t="shared" si="1"/>
        <v>0.19999999999998863</v>
      </c>
      <c r="E14" s="331">
        <f t="shared" si="2"/>
        <v>0.0013793103448275078</v>
      </c>
      <c r="F14" s="264">
        <v>0.8499999999999943</v>
      </c>
      <c r="G14" s="159">
        <f t="shared" si="0"/>
        <v>-0.6500000000000057</v>
      </c>
    </row>
    <row r="15" spans="1:8" s="25" customFormat="1" ht="13.5">
      <c r="A15" s="193" t="s">
        <v>135</v>
      </c>
      <c r="B15" s="272">
        <f>Volume!J16</f>
        <v>99.9</v>
      </c>
      <c r="C15" s="70">
        <v>100.8</v>
      </c>
      <c r="D15" s="264">
        <f t="shared" si="1"/>
        <v>0.8999999999999915</v>
      </c>
      <c r="E15" s="331">
        <f t="shared" si="2"/>
        <v>0.009009009009008924</v>
      </c>
      <c r="F15" s="264">
        <v>0.3999999999999915</v>
      </c>
      <c r="G15" s="159">
        <f t="shared" si="0"/>
        <v>0.5</v>
      </c>
      <c r="H15" s="69"/>
    </row>
    <row r="16" spans="1:7" s="69" customFormat="1" ht="13.5">
      <c r="A16" s="193" t="s">
        <v>174</v>
      </c>
      <c r="B16" s="272">
        <f>Volume!J17</f>
        <v>57.5</v>
      </c>
      <c r="C16" s="70">
        <v>58</v>
      </c>
      <c r="D16" s="264">
        <f t="shared" si="1"/>
        <v>0.5</v>
      </c>
      <c r="E16" s="331">
        <f t="shared" si="2"/>
        <v>0.008695652173913044</v>
      </c>
      <c r="F16" s="264">
        <v>0.3999999999999986</v>
      </c>
      <c r="G16" s="159">
        <f t="shared" si="0"/>
        <v>0.10000000000000142</v>
      </c>
    </row>
    <row r="17" spans="1:7" s="69" customFormat="1" ht="13.5">
      <c r="A17" s="193" t="s">
        <v>280</v>
      </c>
      <c r="B17" s="272">
        <f>Volume!J18</f>
        <v>407.75</v>
      </c>
      <c r="C17" s="70">
        <v>408.2</v>
      </c>
      <c r="D17" s="264">
        <f t="shared" si="1"/>
        <v>0.44999999999998863</v>
      </c>
      <c r="E17" s="331">
        <f t="shared" si="2"/>
        <v>0.0011036174126302604</v>
      </c>
      <c r="F17" s="264">
        <v>0.6500000000000341</v>
      </c>
      <c r="G17" s="159">
        <f t="shared" si="0"/>
        <v>-0.20000000000004547</v>
      </c>
    </row>
    <row r="18" spans="1:7" s="69" customFormat="1" ht="13.5">
      <c r="A18" s="193" t="s">
        <v>75</v>
      </c>
      <c r="B18" s="272">
        <f>Volume!J19</f>
        <v>94</v>
      </c>
      <c r="C18" s="70">
        <v>94.95</v>
      </c>
      <c r="D18" s="264">
        <f t="shared" si="1"/>
        <v>0.9500000000000028</v>
      </c>
      <c r="E18" s="331">
        <f t="shared" si="2"/>
        <v>0.010106382978723434</v>
      </c>
      <c r="F18" s="264">
        <v>0.5999999999999943</v>
      </c>
      <c r="G18" s="159">
        <f t="shared" si="0"/>
        <v>0.3500000000000085</v>
      </c>
    </row>
    <row r="19" spans="1:7" s="69" customFormat="1" ht="13.5">
      <c r="A19" s="193" t="s">
        <v>404</v>
      </c>
      <c r="B19" s="272">
        <f>Volume!J20</f>
        <v>301.2</v>
      </c>
      <c r="C19" s="70">
        <v>302.5</v>
      </c>
      <c r="D19" s="264">
        <f t="shared" si="1"/>
        <v>1.3000000000000114</v>
      </c>
      <c r="E19" s="331">
        <f t="shared" si="2"/>
        <v>0.0043160690571049515</v>
      </c>
      <c r="F19" s="264">
        <v>0.6999999999999886</v>
      </c>
      <c r="G19" s="159">
        <f t="shared" si="0"/>
        <v>0.6000000000000227</v>
      </c>
    </row>
    <row r="20" spans="1:7" s="69" customFormat="1" ht="13.5">
      <c r="A20" s="193" t="s">
        <v>405</v>
      </c>
      <c r="B20" s="272">
        <f>Volume!J21</f>
        <v>855.65</v>
      </c>
      <c r="C20" s="70">
        <v>859.7</v>
      </c>
      <c r="D20" s="264">
        <f t="shared" si="1"/>
        <v>4.050000000000068</v>
      </c>
      <c r="E20" s="331">
        <f t="shared" si="2"/>
        <v>0.004733243732834767</v>
      </c>
      <c r="F20" s="264">
        <v>1.2999999999999545</v>
      </c>
      <c r="G20" s="159">
        <f t="shared" si="0"/>
        <v>2.7500000000001137</v>
      </c>
    </row>
    <row r="21" spans="1:7" s="69" customFormat="1" ht="13.5">
      <c r="A21" s="193" t="s">
        <v>88</v>
      </c>
      <c r="B21" s="272">
        <f>Volume!J22</f>
        <v>49.9</v>
      </c>
      <c r="C21" s="70">
        <v>50.2</v>
      </c>
      <c r="D21" s="264">
        <f t="shared" si="1"/>
        <v>0.30000000000000426</v>
      </c>
      <c r="E21" s="331">
        <f t="shared" si="2"/>
        <v>0.006012024048096278</v>
      </c>
      <c r="F21" s="264">
        <v>0.3499999999999943</v>
      </c>
      <c r="G21" s="159">
        <f t="shared" si="0"/>
        <v>-0.04999999999999005</v>
      </c>
    </row>
    <row r="22" spans="1:7" s="69" customFormat="1" ht="13.5">
      <c r="A22" s="193" t="s">
        <v>136</v>
      </c>
      <c r="B22" s="272">
        <f>Volume!J23</f>
        <v>39.55</v>
      </c>
      <c r="C22" s="70">
        <v>39.7</v>
      </c>
      <c r="D22" s="264">
        <f t="shared" si="1"/>
        <v>0.15000000000000568</v>
      </c>
      <c r="E22" s="331">
        <f t="shared" si="2"/>
        <v>0.0037926675094818126</v>
      </c>
      <c r="F22" s="264">
        <v>0.04999999999999716</v>
      </c>
      <c r="G22" s="159">
        <f t="shared" si="0"/>
        <v>0.10000000000000853</v>
      </c>
    </row>
    <row r="23" spans="1:7" s="69" customFormat="1" ht="13.5">
      <c r="A23" s="193" t="s">
        <v>157</v>
      </c>
      <c r="B23" s="272">
        <f>Volume!J24</f>
        <v>724.7</v>
      </c>
      <c r="C23" s="70">
        <v>728.5</v>
      </c>
      <c r="D23" s="264">
        <f t="shared" si="1"/>
        <v>3.7999999999999545</v>
      </c>
      <c r="E23" s="331">
        <f t="shared" si="2"/>
        <v>0.005243549054781226</v>
      </c>
      <c r="F23" s="264">
        <v>4.899999999999977</v>
      </c>
      <c r="G23" s="159">
        <f t="shared" si="0"/>
        <v>-1.1000000000000227</v>
      </c>
    </row>
    <row r="24" spans="1:7" s="69" customFormat="1" ht="13.5">
      <c r="A24" s="193" t="s">
        <v>193</v>
      </c>
      <c r="B24" s="272">
        <f>Volume!J25</f>
        <v>2255.95</v>
      </c>
      <c r="C24" s="70">
        <v>2241.35</v>
      </c>
      <c r="D24" s="264">
        <f t="shared" si="1"/>
        <v>-14.599999999999909</v>
      </c>
      <c r="E24" s="331">
        <f t="shared" si="2"/>
        <v>-0.006471774640395359</v>
      </c>
      <c r="F24" s="264">
        <v>-7.100000000000364</v>
      </c>
      <c r="G24" s="159">
        <f t="shared" si="0"/>
        <v>-7.499999999999545</v>
      </c>
    </row>
    <row r="25" spans="1:7" s="69" customFormat="1" ht="13.5">
      <c r="A25" s="193" t="s">
        <v>281</v>
      </c>
      <c r="B25" s="272">
        <f>Volume!J26</f>
        <v>165.7</v>
      </c>
      <c r="C25" s="70">
        <v>166.15</v>
      </c>
      <c r="D25" s="264">
        <f t="shared" si="1"/>
        <v>0.45000000000001705</v>
      </c>
      <c r="E25" s="331">
        <f t="shared" si="2"/>
        <v>0.002715751357875782</v>
      </c>
      <c r="F25" s="264">
        <v>0.25</v>
      </c>
      <c r="G25" s="159">
        <f t="shared" si="0"/>
        <v>0.20000000000001705</v>
      </c>
    </row>
    <row r="26" spans="1:7" s="14" customFormat="1" ht="13.5">
      <c r="A26" s="193" t="s">
        <v>282</v>
      </c>
      <c r="B26" s="272">
        <f>Volume!J27</f>
        <v>75.15</v>
      </c>
      <c r="C26" s="70">
        <v>75.3</v>
      </c>
      <c r="D26" s="264">
        <f t="shared" si="1"/>
        <v>0.14999999999999147</v>
      </c>
      <c r="E26" s="331">
        <f t="shared" si="2"/>
        <v>0.0019960079840318223</v>
      </c>
      <c r="F26" s="264">
        <v>0.05000000000001137</v>
      </c>
      <c r="G26" s="159">
        <f t="shared" si="0"/>
        <v>0.0999999999999801</v>
      </c>
    </row>
    <row r="27" spans="1:7" s="14" customFormat="1" ht="13.5">
      <c r="A27" s="193" t="s">
        <v>76</v>
      </c>
      <c r="B27" s="272">
        <f>Volume!J28</f>
        <v>300.7</v>
      </c>
      <c r="C27" s="70">
        <v>303.05</v>
      </c>
      <c r="D27" s="264">
        <f t="shared" si="1"/>
        <v>2.3500000000000227</v>
      </c>
      <c r="E27" s="331">
        <f t="shared" si="2"/>
        <v>0.00781509810442309</v>
      </c>
      <c r="F27" s="264">
        <v>1.849999999999966</v>
      </c>
      <c r="G27" s="159">
        <f t="shared" si="0"/>
        <v>0.5000000000000568</v>
      </c>
    </row>
    <row r="28" spans="1:7" s="69" customFormat="1" ht="13.5">
      <c r="A28" s="193" t="s">
        <v>77</v>
      </c>
      <c r="B28" s="272">
        <f>Volume!J29</f>
        <v>269.75</v>
      </c>
      <c r="C28" s="70">
        <v>271.1</v>
      </c>
      <c r="D28" s="264">
        <f t="shared" si="1"/>
        <v>1.3500000000000227</v>
      </c>
      <c r="E28" s="331">
        <f t="shared" si="2"/>
        <v>0.005004633920296655</v>
      </c>
      <c r="F28" s="264">
        <v>-1.599999999999966</v>
      </c>
      <c r="G28" s="159">
        <f t="shared" si="0"/>
        <v>2.9499999999999886</v>
      </c>
    </row>
    <row r="29" spans="1:7" s="69" customFormat="1" ht="13.5">
      <c r="A29" s="193" t="s">
        <v>283</v>
      </c>
      <c r="B29" s="272">
        <f>Volume!J30</f>
        <v>170.95</v>
      </c>
      <c r="C29" s="70">
        <v>172.05</v>
      </c>
      <c r="D29" s="264">
        <f t="shared" si="1"/>
        <v>1.1000000000000227</v>
      </c>
      <c r="E29" s="331">
        <f t="shared" si="2"/>
        <v>0.006434630008774629</v>
      </c>
      <c r="F29" s="264">
        <v>1.0999999999999943</v>
      </c>
      <c r="G29" s="159">
        <f t="shared" si="0"/>
        <v>2.842170943040401E-14</v>
      </c>
    </row>
    <row r="30" spans="1:7" s="69" customFormat="1" ht="13.5">
      <c r="A30" s="193" t="s">
        <v>34</v>
      </c>
      <c r="B30" s="272">
        <f>Volume!J31</f>
        <v>1837.35</v>
      </c>
      <c r="C30" s="70">
        <v>1850.25</v>
      </c>
      <c r="D30" s="264">
        <f t="shared" si="1"/>
        <v>12.900000000000091</v>
      </c>
      <c r="E30" s="331">
        <f t="shared" si="2"/>
        <v>0.007020981304596344</v>
      </c>
      <c r="F30" s="264">
        <v>6.2000000000000455</v>
      </c>
      <c r="G30" s="159">
        <f t="shared" si="0"/>
        <v>6.7000000000000455</v>
      </c>
    </row>
    <row r="31" spans="1:7" s="69" customFormat="1" ht="13.5">
      <c r="A31" s="193" t="s">
        <v>284</v>
      </c>
      <c r="B31" s="272">
        <f>Volume!J32</f>
        <v>1223</v>
      </c>
      <c r="C31" s="70">
        <v>1224.55</v>
      </c>
      <c r="D31" s="264">
        <f t="shared" si="1"/>
        <v>1.5499999999999545</v>
      </c>
      <c r="E31" s="331">
        <f t="shared" si="2"/>
        <v>0.0012673753066230209</v>
      </c>
      <c r="F31" s="264">
        <v>-7.699999999999818</v>
      </c>
      <c r="G31" s="159">
        <f t="shared" si="0"/>
        <v>9.249999999999773</v>
      </c>
    </row>
    <row r="32" spans="1:7" s="69" customFormat="1" ht="13.5">
      <c r="A32" s="193" t="s">
        <v>137</v>
      </c>
      <c r="B32" s="272">
        <f>Volume!J33</f>
        <v>316.45</v>
      </c>
      <c r="C32" s="70">
        <v>314.05</v>
      </c>
      <c r="D32" s="264">
        <f t="shared" si="1"/>
        <v>-2.3999999999999773</v>
      </c>
      <c r="E32" s="331">
        <f t="shared" si="2"/>
        <v>-0.007584136514457189</v>
      </c>
      <c r="F32" s="264">
        <v>-1.4499999999999886</v>
      </c>
      <c r="G32" s="159">
        <f t="shared" si="0"/>
        <v>-0.9499999999999886</v>
      </c>
    </row>
    <row r="33" spans="1:7" s="69" customFormat="1" ht="13.5">
      <c r="A33" s="193" t="s">
        <v>232</v>
      </c>
      <c r="B33" s="272">
        <f>Volume!J34</f>
        <v>878.65</v>
      </c>
      <c r="C33" s="70">
        <v>879.3</v>
      </c>
      <c r="D33" s="264">
        <f t="shared" si="1"/>
        <v>0.6499999999999773</v>
      </c>
      <c r="E33" s="331">
        <f t="shared" si="2"/>
        <v>0.0007397712399703833</v>
      </c>
      <c r="F33" s="264">
        <v>-0.650000000000091</v>
      </c>
      <c r="G33" s="159">
        <f t="shared" si="0"/>
        <v>1.3000000000000682</v>
      </c>
    </row>
    <row r="34" spans="1:7" s="69" customFormat="1" ht="13.5">
      <c r="A34" s="193" t="s">
        <v>1</v>
      </c>
      <c r="B34" s="272">
        <f>Volume!J35</f>
        <v>1660.95</v>
      </c>
      <c r="C34" s="70">
        <v>1663.6</v>
      </c>
      <c r="D34" s="264">
        <f t="shared" si="1"/>
        <v>2.6499999999998636</v>
      </c>
      <c r="E34" s="331">
        <f t="shared" si="2"/>
        <v>0.0015954724705739868</v>
      </c>
      <c r="F34" s="264">
        <v>-8.200000000000045</v>
      </c>
      <c r="G34" s="159">
        <f t="shared" si="0"/>
        <v>10.849999999999909</v>
      </c>
    </row>
    <row r="35" spans="1:7" s="69" customFormat="1" ht="13.5">
      <c r="A35" s="193" t="s">
        <v>158</v>
      </c>
      <c r="B35" s="272">
        <f>Volume!J36</f>
        <v>117.3</v>
      </c>
      <c r="C35" s="70">
        <v>118.6</v>
      </c>
      <c r="D35" s="264">
        <f t="shared" si="1"/>
        <v>1.2999999999999972</v>
      </c>
      <c r="E35" s="331">
        <f t="shared" si="2"/>
        <v>0.011082693947144052</v>
      </c>
      <c r="F35" s="264">
        <v>0.6500000000000057</v>
      </c>
      <c r="G35" s="159">
        <f t="shared" si="0"/>
        <v>0.6499999999999915</v>
      </c>
    </row>
    <row r="36" spans="1:7" s="69" customFormat="1" ht="13.5">
      <c r="A36" s="193" t="s">
        <v>406</v>
      </c>
      <c r="B36" s="272">
        <f>Volume!J37</f>
        <v>37.95</v>
      </c>
      <c r="C36" s="70">
        <v>38.45</v>
      </c>
      <c r="D36" s="264">
        <f t="shared" si="1"/>
        <v>0.5</v>
      </c>
      <c r="E36" s="331">
        <f t="shared" si="2"/>
        <v>0.013175230566534914</v>
      </c>
      <c r="F36" s="264">
        <v>0.3499999999999943</v>
      </c>
      <c r="G36" s="159">
        <f t="shared" si="0"/>
        <v>0.15000000000000568</v>
      </c>
    </row>
    <row r="37" spans="1:7" s="69" customFormat="1" ht="13.5">
      <c r="A37" s="193" t="s">
        <v>407</v>
      </c>
      <c r="B37" s="272">
        <f>Volume!J38</f>
        <v>291.7</v>
      </c>
      <c r="C37" s="70">
        <v>294.25</v>
      </c>
      <c r="D37" s="264">
        <f t="shared" si="1"/>
        <v>2.5500000000000114</v>
      </c>
      <c r="E37" s="331">
        <f t="shared" si="2"/>
        <v>0.008741858073363083</v>
      </c>
      <c r="F37" s="264">
        <v>1.6000000000000227</v>
      </c>
      <c r="G37" s="159">
        <f t="shared" si="0"/>
        <v>0.9499999999999886</v>
      </c>
    </row>
    <row r="38" spans="1:7" s="69" customFormat="1" ht="13.5">
      <c r="A38" s="193" t="s">
        <v>285</v>
      </c>
      <c r="B38" s="272">
        <f>Volume!J39</f>
        <v>643.6</v>
      </c>
      <c r="C38" s="70">
        <v>645.45</v>
      </c>
      <c r="D38" s="264">
        <f t="shared" si="1"/>
        <v>1.8500000000000227</v>
      </c>
      <c r="E38" s="331">
        <f t="shared" si="2"/>
        <v>0.002874456183965231</v>
      </c>
      <c r="F38" s="264">
        <v>2.8999999999999773</v>
      </c>
      <c r="G38" s="159">
        <f t="shared" si="0"/>
        <v>-1.0499999999999545</v>
      </c>
    </row>
    <row r="39" spans="1:7" s="69" customFormat="1" ht="13.5">
      <c r="A39" s="193" t="s">
        <v>159</v>
      </c>
      <c r="B39" s="272">
        <f>Volume!J40</f>
        <v>51.1</v>
      </c>
      <c r="C39" s="70">
        <v>51</v>
      </c>
      <c r="D39" s="264">
        <f t="shared" si="1"/>
        <v>-0.10000000000000142</v>
      </c>
      <c r="E39" s="331">
        <f t="shared" si="2"/>
        <v>-0.001956947162426642</v>
      </c>
      <c r="F39" s="264">
        <v>0.10000000000000142</v>
      </c>
      <c r="G39" s="159">
        <f t="shared" si="0"/>
        <v>-0.20000000000000284</v>
      </c>
    </row>
    <row r="40" spans="1:7" s="69" customFormat="1" ht="13.5">
      <c r="A40" s="193" t="s">
        <v>2</v>
      </c>
      <c r="B40" s="272">
        <f>Volume!J41</f>
        <v>333.45</v>
      </c>
      <c r="C40" s="70">
        <v>332.95</v>
      </c>
      <c r="D40" s="264">
        <f t="shared" si="1"/>
        <v>-0.5</v>
      </c>
      <c r="E40" s="331">
        <f t="shared" si="2"/>
        <v>-0.00149947518368571</v>
      </c>
      <c r="F40" s="264">
        <v>-1.75</v>
      </c>
      <c r="G40" s="159">
        <f t="shared" si="0"/>
        <v>1.25</v>
      </c>
    </row>
    <row r="41" spans="1:7" s="69" customFormat="1" ht="13.5">
      <c r="A41" s="193" t="s">
        <v>408</v>
      </c>
      <c r="B41" s="272">
        <f>Volume!J42</f>
        <v>234.1</v>
      </c>
      <c r="C41" s="70">
        <v>234.7</v>
      </c>
      <c r="D41" s="264">
        <f t="shared" si="1"/>
        <v>0.5999999999999943</v>
      </c>
      <c r="E41" s="331">
        <f t="shared" si="2"/>
        <v>0.0025630072618538845</v>
      </c>
      <c r="F41" s="264">
        <v>0.4000000000000057</v>
      </c>
      <c r="G41" s="159">
        <f t="shared" si="0"/>
        <v>0.19999999999998863</v>
      </c>
    </row>
    <row r="42" spans="1:7" s="69" customFormat="1" ht="13.5">
      <c r="A42" s="193" t="s">
        <v>391</v>
      </c>
      <c r="B42" s="272">
        <f>Volume!J43</f>
        <v>161.15</v>
      </c>
      <c r="C42" s="70">
        <v>162.55</v>
      </c>
      <c r="D42" s="264">
        <f t="shared" si="1"/>
        <v>1.4000000000000057</v>
      </c>
      <c r="E42" s="331">
        <f t="shared" si="2"/>
        <v>0.008687558175612817</v>
      </c>
      <c r="F42" s="264">
        <v>0.6500000000000057</v>
      </c>
      <c r="G42" s="159">
        <f t="shared" si="0"/>
        <v>0.75</v>
      </c>
    </row>
    <row r="43" spans="1:7" s="69" customFormat="1" ht="13.5">
      <c r="A43" s="193" t="s">
        <v>78</v>
      </c>
      <c r="B43" s="272">
        <f>Volume!J44</f>
        <v>294</v>
      </c>
      <c r="C43" s="70">
        <v>295.85</v>
      </c>
      <c r="D43" s="264">
        <f t="shared" si="1"/>
        <v>1.8500000000000227</v>
      </c>
      <c r="E43" s="331">
        <f t="shared" si="2"/>
        <v>0.006292517006802799</v>
      </c>
      <c r="F43" s="264">
        <v>1.25</v>
      </c>
      <c r="G43" s="159">
        <f t="shared" si="0"/>
        <v>0.6000000000000227</v>
      </c>
    </row>
    <row r="44" spans="1:7" s="69" customFormat="1" ht="13.5">
      <c r="A44" s="193" t="s">
        <v>138</v>
      </c>
      <c r="B44" s="272">
        <f>Volume!J45</f>
        <v>722.15</v>
      </c>
      <c r="C44" s="70">
        <v>727.3</v>
      </c>
      <c r="D44" s="264">
        <f t="shared" si="1"/>
        <v>5.149999999999977</v>
      </c>
      <c r="E44" s="331">
        <f t="shared" si="2"/>
        <v>0.007131482379007101</v>
      </c>
      <c r="F44" s="264">
        <v>1.7999999999999545</v>
      </c>
      <c r="G44" s="159">
        <f t="shared" si="0"/>
        <v>3.3500000000000227</v>
      </c>
    </row>
    <row r="45" spans="1:7" s="69" customFormat="1" ht="13.5">
      <c r="A45" s="193" t="s">
        <v>160</v>
      </c>
      <c r="B45" s="272">
        <f>Volume!J46</f>
        <v>499.6</v>
      </c>
      <c r="C45" s="70">
        <v>500.85</v>
      </c>
      <c r="D45" s="264">
        <f t="shared" si="1"/>
        <v>1.25</v>
      </c>
      <c r="E45" s="331">
        <f t="shared" si="2"/>
        <v>0.0025020016012810248</v>
      </c>
      <c r="F45" s="264">
        <v>3.5</v>
      </c>
      <c r="G45" s="159">
        <f t="shared" si="0"/>
        <v>-2.25</v>
      </c>
    </row>
    <row r="46" spans="1:7" s="69" customFormat="1" ht="13.5">
      <c r="A46" s="193" t="s">
        <v>161</v>
      </c>
      <c r="B46" s="272">
        <f>Volume!J47</f>
        <v>35.95</v>
      </c>
      <c r="C46" s="70">
        <v>36.35</v>
      </c>
      <c r="D46" s="264">
        <f t="shared" si="1"/>
        <v>0.3999999999999986</v>
      </c>
      <c r="E46" s="331">
        <f t="shared" si="2"/>
        <v>0.011126564673157122</v>
      </c>
      <c r="F46" s="264">
        <v>-1.85</v>
      </c>
      <c r="G46" s="159">
        <f t="shared" si="0"/>
        <v>2.2499999999999987</v>
      </c>
    </row>
    <row r="47" spans="1:7" s="69" customFormat="1" ht="13.5">
      <c r="A47" s="193" t="s">
        <v>392</v>
      </c>
      <c r="B47" s="272">
        <f>Volume!J48</f>
        <v>302</v>
      </c>
      <c r="C47" s="70">
        <v>304.2</v>
      </c>
      <c r="D47" s="264">
        <f t="shared" si="1"/>
        <v>2.1999999999999886</v>
      </c>
      <c r="E47" s="331">
        <f t="shared" si="2"/>
        <v>0.007284768211920492</v>
      </c>
      <c r="F47" s="264">
        <v>-0.5</v>
      </c>
      <c r="G47" s="159">
        <f t="shared" si="0"/>
        <v>2.6999999999999886</v>
      </c>
    </row>
    <row r="48" spans="1:8" s="25" customFormat="1" ht="13.5">
      <c r="A48" s="193" t="s">
        <v>3</v>
      </c>
      <c r="B48" s="272">
        <f>Volume!J49</f>
        <v>208.55</v>
      </c>
      <c r="C48" s="70">
        <v>209.9</v>
      </c>
      <c r="D48" s="264">
        <f t="shared" si="1"/>
        <v>1.3499999999999943</v>
      </c>
      <c r="E48" s="331">
        <f t="shared" si="2"/>
        <v>0.006473267801486426</v>
      </c>
      <c r="F48" s="264">
        <v>0.700000000000017</v>
      </c>
      <c r="G48" s="159">
        <f t="shared" si="0"/>
        <v>0.6499999999999773</v>
      </c>
      <c r="H48" s="69"/>
    </row>
    <row r="49" spans="1:7" s="69" customFormat="1" ht="13.5">
      <c r="A49" s="193" t="s">
        <v>218</v>
      </c>
      <c r="B49" s="272">
        <f>Volume!J50</f>
        <v>377.4</v>
      </c>
      <c r="C49" s="70">
        <v>376.5</v>
      </c>
      <c r="D49" s="264">
        <f t="shared" si="1"/>
        <v>-0.8999999999999773</v>
      </c>
      <c r="E49" s="331">
        <f t="shared" si="2"/>
        <v>-0.002384737678855266</v>
      </c>
      <c r="F49" s="264">
        <v>-0.9499999999999886</v>
      </c>
      <c r="G49" s="159">
        <f t="shared" si="0"/>
        <v>0.05000000000001137</v>
      </c>
    </row>
    <row r="50" spans="1:7" s="69" customFormat="1" ht="13.5">
      <c r="A50" s="193" t="s">
        <v>162</v>
      </c>
      <c r="B50" s="272">
        <f>Volume!J51</f>
        <v>379.85</v>
      </c>
      <c r="C50" s="70">
        <v>381.15</v>
      </c>
      <c r="D50" s="264">
        <f t="shared" si="1"/>
        <v>1.2999999999999545</v>
      </c>
      <c r="E50" s="331">
        <f t="shared" si="2"/>
        <v>0.0034224035803605488</v>
      </c>
      <c r="F50" s="264">
        <v>0</v>
      </c>
      <c r="G50" s="159">
        <f t="shared" si="0"/>
        <v>1.2999999999999545</v>
      </c>
    </row>
    <row r="51" spans="1:7" s="69" customFormat="1" ht="13.5">
      <c r="A51" s="193" t="s">
        <v>286</v>
      </c>
      <c r="B51" s="272">
        <f>Volume!J52</f>
        <v>258.8</v>
      </c>
      <c r="C51" s="70">
        <v>259.9</v>
      </c>
      <c r="D51" s="264">
        <f t="shared" si="1"/>
        <v>1.099999999999966</v>
      </c>
      <c r="E51" s="331">
        <f t="shared" si="2"/>
        <v>0.004250386398763392</v>
      </c>
      <c r="F51" s="264">
        <v>1.400000000000034</v>
      </c>
      <c r="G51" s="159">
        <f t="shared" si="0"/>
        <v>-0.3000000000000682</v>
      </c>
    </row>
    <row r="52" spans="1:7" s="69" customFormat="1" ht="13.5">
      <c r="A52" s="193" t="s">
        <v>183</v>
      </c>
      <c r="B52" s="272">
        <f>Volume!J53</f>
        <v>353.45</v>
      </c>
      <c r="C52" s="70">
        <v>351.8</v>
      </c>
      <c r="D52" s="264">
        <f t="shared" si="1"/>
        <v>-1.6499999999999773</v>
      </c>
      <c r="E52" s="331">
        <f t="shared" si="2"/>
        <v>-0.00466826991087842</v>
      </c>
      <c r="F52" s="264">
        <v>0.39999999999997726</v>
      </c>
      <c r="G52" s="159">
        <f t="shared" si="0"/>
        <v>-2.0499999999999545</v>
      </c>
    </row>
    <row r="53" spans="1:7" s="69" customFormat="1" ht="13.5">
      <c r="A53" s="193" t="s">
        <v>219</v>
      </c>
      <c r="B53" s="272">
        <f>Volume!J54</f>
        <v>102.3</v>
      </c>
      <c r="C53" s="70">
        <v>100.95</v>
      </c>
      <c r="D53" s="264">
        <f t="shared" si="1"/>
        <v>-1.3499999999999943</v>
      </c>
      <c r="E53" s="331">
        <f t="shared" si="2"/>
        <v>-0.013196480938416367</v>
      </c>
      <c r="F53" s="264">
        <v>-1.0999999999999943</v>
      </c>
      <c r="G53" s="159">
        <f t="shared" si="0"/>
        <v>-0.25</v>
      </c>
    </row>
    <row r="54" spans="1:7" s="69" customFormat="1" ht="13.5">
      <c r="A54" s="193" t="s">
        <v>409</v>
      </c>
      <c r="B54" s="272">
        <f>Volume!J55</f>
        <v>54.9</v>
      </c>
      <c r="C54" s="70">
        <v>55.25</v>
      </c>
      <c r="D54" s="264">
        <f t="shared" si="1"/>
        <v>0.3500000000000014</v>
      </c>
      <c r="E54" s="331">
        <f t="shared" si="2"/>
        <v>0.006375227686703123</v>
      </c>
      <c r="F54" s="264">
        <v>0.3499999999999943</v>
      </c>
      <c r="G54" s="159">
        <f t="shared" si="0"/>
        <v>7.105427357601002E-15</v>
      </c>
    </row>
    <row r="55" spans="1:7" s="69" customFormat="1" ht="13.5">
      <c r="A55" s="193" t="s">
        <v>163</v>
      </c>
      <c r="B55" s="272">
        <f>Volume!J56</f>
        <v>6705.65</v>
      </c>
      <c r="C55" s="70">
        <v>6728.5</v>
      </c>
      <c r="D55" s="264">
        <f t="shared" si="1"/>
        <v>22.850000000000364</v>
      </c>
      <c r="E55" s="331">
        <f t="shared" si="2"/>
        <v>0.003407574209808201</v>
      </c>
      <c r="F55" s="264">
        <v>39.25</v>
      </c>
      <c r="G55" s="159">
        <f t="shared" si="0"/>
        <v>-16.399999999999636</v>
      </c>
    </row>
    <row r="56" spans="1:7" s="69" customFormat="1" ht="13.5">
      <c r="A56" s="193" t="s">
        <v>491</v>
      </c>
      <c r="B56" s="272">
        <f>Volume!J57</f>
        <v>610.9</v>
      </c>
      <c r="C56" s="70">
        <v>615.45</v>
      </c>
      <c r="D56" s="264">
        <f>C56-B56</f>
        <v>4.550000000000068</v>
      </c>
      <c r="E56" s="331">
        <f>D56/B56</f>
        <v>0.0074480275004093445</v>
      </c>
      <c r="F56" s="264">
        <v>2.2000000000000455</v>
      </c>
      <c r="G56" s="159">
        <f t="shared" si="0"/>
        <v>2.3500000000000227</v>
      </c>
    </row>
    <row r="57" spans="1:7" s="69" customFormat="1" ht="13.5">
      <c r="A57" s="193" t="s">
        <v>194</v>
      </c>
      <c r="B57" s="272">
        <f>Volume!J58</f>
        <v>662.45</v>
      </c>
      <c r="C57" s="70">
        <v>666.45</v>
      </c>
      <c r="D57" s="264">
        <f t="shared" si="1"/>
        <v>4</v>
      </c>
      <c r="E57" s="331">
        <f t="shared" si="2"/>
        <v>0.0060381915616272925</v>
      </c>
      <c r="F57" s="264">
        <v>-0.14999999999997726</v>
      </c>
      <c r="G57" s="159">
        <f t="shared" si="0"/>
        <v>4.149999999999977</v>
      </c>
    </row>
    <row r="58" spans="1:7" s="69" customFormat="1" ht="13.5">
      <c r="A58" s="193" t="s">
        <v>410</v>
      </c>
      <c r="B58" s="272">
        <f>Volume!J59</f>
        <v>2226.6</v>
      </c>
      <c r="C58" s="70">
        <v>2240.95</v>
      </c>
      <c r="D58" s="264">
        <f t="shared" si="1"/>
        <v>14.349999999999909</v>
      </c>
      <c r="E58" s="331">
        <f t="shared" si="2"/>
        <v>0.006444803736638781</v>
      </c>
      <c r="F58" s="264">
        <v>11.5</v>
      </c>
      <c r="G58" s="159">
        <f t="shared" si="0"/>
        <v>2.849999999999909</v>
      </c>
    </row>
    <row r="59" spans="1:7" s="69" customFormat="1" ht="13.5">
      <c r="A59" s="193" t="s">
        <v>411</v>
      </c>
      <c r="B59" s="272">
        <f>Volume!J60</f>
        <v>1089</v>
      </c>
      <c r="C59" s="70">
        <v>1093.65</v>
      </c>
      <c r="D59" s="264">
        <f t="shared" si="1"/>
        <v>4.650000000000091</v>
      </c>
      <c r="E59" s="331">
        <f t="shared" si="2"/>
        <v>0.004269972451790717</v>
      </c>
      <c r="F59" s="264">
        <v>3.75</v>
      </c>
      <c r="G59" s="159">
        <f t="shared" si="0"/>
        <v>0.900000000000091</v>
      </c>
    </row>
    <row r="60" spans="1:7" s="69" customFormat="1" ht="13.5">
      <c r="A60" s="193" t="s">
        <v>220</v>
      </c>
      <c r="B60" s="272">
        <f>Volume!J61</f>
        <v>117.65</v>
      </c>
      <c r="C60" s="70">
        <v>118.45</v>
      </c>
      <c r="D60" s="264">
        <f t="shared" si="1"/>
        <v>0.7999999999999972</v>
      </c>
      <c r="E60" s="331">
        <f t="shared" si="2"/>
        <v>0.006799830004249869</v>
      </c>
      <c r="F60" s="264">
        <v>0.75</v>
      </c>
      <c r="G60" s="159">
        <f t="shared" si="0"/>
        <v>0.04999999999999716</v>
      </c>
    </row>
    <row r="61" spans="1:7" s="69" customFormat="1" ht="13.5">
      <c r="A61" s="193" t="s">
        <v>164</v>
      </c>
      <c r="B61" s="272">
        <f>Volume!J62</f>
        <v>55</v>
      </c>
      <c r="C61" s="70">
        <v>55.3</v>
      </c>
      <c r="D61" s="264">
        <f t="shared" si="1"/>
        <v>0.29999999999999716</v>
      </c>
      <c r="E61" s="331">
        <f t="shared" si="2"/>
        <v>0.005454545454545403</v>
      </c>
      <c r="F61" s="264">
        <v>0.5999999999999943</v>
      </c>
      <c r="G61" s="159">
        <f t="shared" si="0"/>
        <v>-0.29999999999999716</v>
      </c>
    </row>
    <row r="62" spans="1:7" s="69" customFormat="1" ht="13.5">
      <c r="A62" s="193" t="s">
        <v>165</v>
      </c>
      <c r="B62" s="272">
        <f>Volume!J63</f>
        <v>335.1</v>
      </c>
      <c r="C62" s="70">
        <v>336.75</v>
      </c>
      <c r="D62" s="264">
        <f t="shared" si="1"/>
        <v>1.6499999999999773</v>
      </c>
      <c r="E62" s="331">
        <f t="shared" si="2"/>
        <v>0.004923903312443978</v>
      </c>
      <c r="F62" s="264">
        <v>1.75</v>
      </c>
      <c r="G62" s="159">
        <f t="shared" si="0"/>
        <v>-0.10000000000002274</v>
      </c>
    </row>
    <row r="63" spans="1:7" s="69" customFormat="1" ht="13.5">
      <c r="A63" s="193" t="s">
        <v>412</v>
      </c>
      <c r="B63" s="272">
        <f>Volume!J64</f>
        <v>2792.95</v>
      </c>
      <c r="C63" s="70">
        <v>2810.7</v>
      </c>
      <c r="D63" s="264">
        <f t="shared" si="1"/>
        <v>17.75</v>
      </c>
      <c r="E63" s="331">
        <f t="shared" si="2"/>
        <v>0.006355287420111352</v>
      </c>
      <c r="F63" s="264">
        <v>10.550000000000182</v>
      </c>
      <c r="G63" s="159">
        <f t="shared" si="0"/>
        <v>7.199999999999818</v>
      </c>
    </row>
    <row r="64" spans="1:7" s="69" customFormat="1" ht="13.5">
      <c r="A64" s="193" t="s">
        <v>89</v>
      </c>
      <c r="B64" s="272">
        <f>Volume!J65</f>
        <v>324.2</v>
      </c>
      <c r="C64" s="70">
        <v>318.15</v>
      </c>
      <c r="D64" s="264">
        <f t="shared" si="1"/>
        <v>-6.050000000000011</v>
      </c>
      <c r="E64" s="331">
        <f t="shared" si="2"/>
        <v>-0.018661320172732917</v>
      </c>
      <c r="F64" s="264">
        <v>-7.449999999999989</v>
      </c>
      <c r="G64" s="159">
        <f t="shared" si="0"/>
        <v>1.3999999999999773</v>
      </c>
    </row>
    <row r="65" spans="1:7" s="69" customFormat="1" ht="13.5">
      <c r="A65" s="193" t="s">
        <v>287</v>
      </c>
      <c r="B65" s="272">
        <f>Volume!J66</f>
        <v>185.85</v>
      </c>
      <c r="C65" s="70">
        <v>187.2</v>
      </c>
      <c r="D65" s="264">
        <f t="shared" si="1"/>
        <v>1.3499999999999943</v>
      </c>
      <c r="E65" s="331">
        <f t="shared" si="2"/>
        <v>0.007263922518159776</v>
      </c>
      <c r="F65" s="264">
        <v>1.450000000000017</v>
      </c>
      <c r="G65" s="159">
        <f t="shared" si="0"/>
        <v>-0.10000000000002274</v>
      </c>
    </row>
    <row r="66" spans="1:7" s="69" customFormat="1" ht="13.5">
      <c r="A66" s="193" t="s">
        <v>413</v>
      </c>
      <c r="B66" s="272">
        <f>Volume!J67</f>
        <v>559.75</v>
      </c>
      <c r="C66" s="70">
        <v>564.15</v>
      </c>
      <c r="D66" s="264">
        <f t="shared" si="1"/>
        <v>4.399999999999977</v>
      </c>
      <c r="E66" s="331">
        <f t="shared" si="2"/>
        <v>0.007860652076819968</v>
      </c>
      <c r="F66" s="264">
        <v>1.7999999999999545</v>
      </c>
      <c r="G66" s="159">
        <f t="shared" si="0"/>
        <v>2.6000000000000227</v>
      </c>
    </row>
    <row r="67" spans="1:7" s="69" customFormat="1" ht="13.5">
      <c r="A67" s="193" t="s">
        <v>271</v>
      </c>
      <c r="B67" s="272">
        <f>Volume!J68</f>
        <v>344.1</v>
      </c>
      <c r="C67" s="70">
        <v>346.9</v>
      </c>
      <c r="D67" s="264">
        <f t="shared" si="1"/>
        <v>2.7999999999999545</v>
      </c>
      <c r="E67" s="331">
        <f t="shared" si="2"/>
        <v>0.008137169427491875</v>
      </c>
      <c r="F67" s="264">
        <v>1.3000000000000114</v>
      </c>
      <c r="G67" s="159">
        <f t="shared" si="0"/>
        <v>1.4999999999999432</v>
      </c>
    </row>
    <row r="68" spans="1:7" s="69" customFormat="1" ht="13.5">
      <c r="A68" s="193" t="s">
        <v>221</v>
      </c>
      <c r="B68" s="272">
        <f>Volume!J69</f>
        <v>1255.5</v>
      </c>
      <c r="C68" s="70">
        <v>1243.8</v>
      </c>
      <c r="D68" s="264">
        <f t="shared" si="1"/>
        <v>-11.700000000000045</v>
      </c>
      <c r="E68" s="331">
        <f t="shared" si="2"/>
        <v>-0.009318996415770645</v>
      </c>
      <c r="F68" s="264">
        <v>-3.849999999999909</v>
      </c>
      <c r="G68" s="159">
        <f t="shared" si="0"/>
        <v>-7.850000000000136</v>
      </c>
    </row>
    <row r="69" spans="1:7" s="69" customFormat="1" ht="13.5">
      <c r="A69" s="193" t="s">
        <v>233</v>
      </c>
      <c r="B69" s="272">
        <f>Volume!J70</f>
        <v>887.3</v>
      </c>
      <c r="C69" s="70">
        <v>894.95</v>
      </c>
      <c r="D69" s="264">
        <f t="shared" si="1"/>
        <v>7.650000000000091</v>
      </c>
      <c r="E69" s="331">
        <f t="shared" si="2"/>
        <v>0.008621661219429833</v>
      </c>
      <c r="F69" s="264">
        <v>6.149999999999977</v>
      </c>
      <c r="G69" s="159">
        <f t="shared" si="0"/>
        <v>1.5000000000001137</v>
      </c>
    </row>
    <row r="70" spans="1:7" s="69" customFormat="1" ht="13.5">
      <c r="A70" s="193" t="s">
        <v>166</v>
      </c>
      <c r="B70" s="272">
        <f>Volume!J71</f>
        <v>129.6</v>
      </c>
      <c r="C70" s="70">
        <v>130.25</v>
      </c>
      <c r="D70" s="264">
        <f t="shared" si="1"/>
        <v>0.6500000000000057</v>
      </c>
      <c r="E70" s="331">
        <f t="shared" si="2"/>
        <v>0.005015432098765476</v>
      </c>
      <c r="F70" s="264">
        <v>-0.04999999999999716</v>
      </c>
      <c r="G70" s="159">
        <f t="shared" si="0"/>
        <v>0.7000000000000028</v>
      </c>
    </row>
    <row r="71" spans="1:7" s="69" customFormat="1" ht="13.5">
      <c r="A71" s="193" t="s">
        <v>222</v>
      </c>
      <c r="B71" s="272">
        <f>Volume!J72</f>
        <v>2894.25</v>
      </c>
      <c r="C71" s="70">
        <v>2897.5</v>
      </c>
      <c r="D71" s="264">
        <f aca="true" t="shared" si="3" ref="D71:D135">C71-B71</f>
        <v>3.25</v>
      </c>
      <c r="E71" s="331">
        <f aca="true" t="shared" si="4" ref="E71:E135">D71/B71</f>
        <v>0.0011229161268031442</v>
      </c>
      <c r="F71" s="264">
        <v>-1.25</v>
      </c>
      <c r="G71" s="159">
        <f t="shared" si="0"/>
        <v>4.5</v>
      </c>
    </row>
    <row r="72" spans="1:7" s="69" customFormat="1" ht="13.5">
      <c r="A72" s="193" t="s">
        <v>288</v>
      </c>
      <c r="B72" s="272">
        <f>Volume!J73</f>
        <v>224.35</v>
      </c>
      <c r="C72" s="70">
        <v>224.9</v>
      </c>
      <c r="D72" s="264">
        <f t="shared" si="3"/>
        <v>0.5500000000000114</v>
      </c>
      <c r="E72" s="331">
        <f t="shared" si="4"/>
        <v>0.002451526632493922</v>
      </c>
      <c r="F72" s="264">
        <v>1.3499999999999943</v>
      </c>
      <c r="G72" s="159">
        <f t="shared" si="0"/>
        <v>-0.799999999999983</v>
      </c>
    </row>
    <row r="73" spans="1:7" s="69" customFormat="1" ht="13.5">
      <c r="A73" s="193" t="s">
        <v>289</v>
      </c>
      <c r="B73" s="272">
        <f>Volume!J74</f>
        <v>145.1</v>
      </c>
      <c r="C73" s="70">
        <v>146.05</v>
      </c>
      <c r="D73" s="264">
        <f t="shared" si="3"/>
        <v>0.950000000000017</v>
      </c>
      <c r="E73" s="331">
        <f t="shared" si="4"/>
        <v>0.00654720882150253</v>
      </c>
      <c r="F73" s="264">
        <v>0.9499999999999886</v>
      </c>
      <c r="G73" s="159">
        <f t="shared" si="0"/>
        <v>2.842170943040401E-14</v>
      </c>
    </row>
    <row r="74" spans="1:7" s="69" customFormat="1" ht="13.5">
      <c r="A74" s="193" t="s">
        <v>195</v>
      </c>
      <c r="B74" s="272">
        <f>Volume!J75</f>
        <v>133.75</v>
      </c>
      <c r="C74" s="70">
        <v>134.35</v>
      </c>
      <c r="D74" s="264">
        <f t="shared" si="3"/>
        <v>0.5999999999999943</v>
      </c>
      <c r="E74" s="331">
        <f t="shared" si="4"/>
        <v>0.0044859813084111725</v>
      </c>
      <c r="F74" s="264">
        <v>0.25</v>
      </c>
      <c r="G74" s="159">
        <f t="shared" si="0"/>
        <v>0.3499999999999943</v>
      </c>
    </row>
    <row r="75" spans="1:8" s="25" customFormat="1" ht="13.5">
      <c r="A75" s="193" t="s">
        <v>290</v>
      </c>
      <c r="B75" s="272">
        <f>Volume!J76</f>
        <v>126.25</v>
      </c>
      <c r="C75" s="70">
        <v>126.7</v>
      </c>
      <c r="D75" s="264">
        <f t="shared" si="3"/>
        <v>0.45000000000000284</v>
      </c>
      <c r="E75" s="331">
        <f t="shared" si="4"/>
        <v>0.003564356435643587</v>
      </c>
      <c r="F75" s="264">
        <v>0.29999999999999716</v>
      </c>
      <c r="G75" s="159">
        <f t="shared" si="0"/>
        <v>0.15000000000000568</v>
      </c>
      <c r="H75" s="69"/>
    </row>
    <row r="76" spans="1:7" s="69" customFormat="1" ht="13.5">
      <c r="A76" s="193" t="s">
        <v>197</v>
      </c>
      <c r="B76" s="272">
        <f>Volume!J77</f>
        <v>327</v>
      </c>
      <c r="C76" s="70">
        <v>325.65</v>
      </c>
      <c r="D76" s="264">
        <f t="shared" si="3"/>
        <v>-1.3500000000000227</v>
      </c>
      <c r="E76" s="331">
        <f t="shared" si="4"/>
        <v>-0.004128440366972547</v>
      </c>
      <c r="F76" s="264">
        <v>-1.3500000000000227</v>
      </c>
      <c r="G76" s="159">
        <f t="shared" si="0"/>
        <v>0</v>
      </c>
    </row>
    <row r="77" spans="1:8" s="25" customFormat="1" ht="13.5">
      <c r="A77" s="193" t="s">
        <v>4</v>
      </c>
      <c r="B77" s="272">
        <f>Volume!J78</f>
        <v>1995.25</v>
      </c>
      <c r="C77" s="70">
        <v>1995.45</v>
      </c>
      <c r="D77" s="264">
        <f t="shared" si="3"/>
        <v>0.20000000000004547</v>
      </c>
      <c r="E77" s="331">
        <f t="shared" si="4"/>
        <v>0.00010023806540536047</v>
      </c>
      <c r="F77" s="264">
        <v>-1.3999999999998636</v>
      </c>
      <c r="G77" s="159">
        <f t="shared" si="0"/>
        <v>1.599999999999909</v>
      </c>
      <c r="H77" s="69"/>
    </row>
    <row r="78" spans="1:7" s="69" customFormat="1" ht="13.5">
      <c r="A78" s="193" t="s">
        <v>79</v>
      </c>
      <c r="B78" s="272">
        <f>Volume!J79</f>
        <v>1217.65</v>
      </c>
      <c r="C78" s="70">
        <v>1208</v>
      </c>
      <c r="D78" s="264">
        <f t="shared" si="3"/>
        <v>-9.650000000000091</v>
      </c>
      <c r="E78" s="331">
        <f t="shared" si="4"/>
        <v>-0.007925101630189373</v>
      </c>
      <c r="F78" s="264">
        <v>-15.150000000000091</v>
      </c>
      <c r="G78" s="159">
        <f t="shared" si="0"/>
        <v>5.5</v>
      </c>
    </row>
    <row r="79" spans="1:7" s="69" customFormat="1" ht="13.5">
      <c r="A79" s="193" t="s">
        <v>196</v>
      </c>
      <c r="B79" s="272">
        <f>Volume!J80</f>
        <v>685.2</v>
      </c>
      <c r="C79" s="70">
        <v>683.05</v>
      </c>
      <c r="D79" s="264">
        <f t="shared" si="3"/>
        <v>-2.150000000000091</v>
      </c>
      <c r="E79" s="331">
        <f t="shared" si="4"/>
        <v>-0.003137769994162421</v>
      </c>
      <c r="F79" s="264">
        <v>-2</v>
      </c>
      <c r="G79" s="159">
        <f t="shared" si="0"/>
        <v>-0.15000000000009095</v>
      </c>
    </row>
    <row r="80" spans="1:7" s="69" customFormat="1" ht="13.5">
      <c r="A80" s="193" t="s">
        <v>5</v>
      </c>
      <c r="B80" s="272">
        <f>Volume!J81</f>
        <v>180.4</v>
      </c>
      <c r="C80" s="70">
        <v>180.85</v>
      </c>
      <c r="D80" s="264">
        <f t="shared" si="3"/>
        <v>0.44999999999998863</v>
      </c>
      <c r="E80" s="331">
        <f t="shared" si="4"/>
        <v>0.0024944567627493827</v>
      </c>
      <c r="F80" s="264">
        <v>0.700000000000017</v>
      </c>
      <c r="G80" s="159">
        <f t="shared" si="0"/>
        <v>-0.2500000000000284</v>
      </c>
    </row>
    <row r="81" spans="1:7" s="69" customFormat="1" ht="13.5">
      <c r="A81" s="193" t="s">
        <v>198</v>
      </c>
      <c r="B81" s="272">
        <f>Volume!J82</f>
        <v>198.35</v>
      </c>
      <c r="C81" s="70">
        <v>196.95</v>
      </c>
      <c r="D81" s="264">
        <f t="shared" si="3"/>
        <v>-1.4000000000000057</v>
      </c>
      <c r="E81" s="331">
        <f t="shared" si="4"/>
        <v>-0.007058230400806683</v>
      </c>
      <c r="F81" s="264">
        <v>0.30000000000001137</v>
      </c>
      <c r="G81" s="159">
        <f t="shared" si="0"/>
        <v>-1.700000000000017</v>
      </c>
    </row>
    <row r="82" spans="1:7" s="69" customFormat="1" ht="13.5">
      <c r="A82" s="193" t="s">
        <v>199</v>
      </c>
      <c r="B82" s="272">
        <f>Volume!J83</f>
        <v>260.3</v>
      </c>
      <c r="C82" s="70">
        <v>261.05</v>
      </c>
      <c r="D82" s="264">
        <f t="shared" si="3"/>
        <v>0.75</v>
      </c>
      <c r="E82" s="331">
        <f t="shared" si="4"/>
        <v>0.0028812908182865925</v>
      </c>
      <c r="F82" s="264">
        <v>0.9000000000000341</v>
      </c>
      <c r="G82" s="159">
        <f t="shared" si="0"/>
        <v>-0.1500000000000341</v>
      </c>
    </row>
    <row r="83" spans="1:7" s="69" customFormat="1" ht="13.5">
      <c r="A83" s="193" t="s">
        <v>398</v>
      </c>
      <c r="B83" s="272">
        <f>Volume!J84</f>
        <v>448.65</v>
      </c>
      <c r="C83" s="70">
        <v>452.15</v>
      </c>
      <c r="D83" s="264">
        <f t="shared" si="3"/>
        <v>3.5</v>
      </c>
      <c r="E83" s="331">
        <f t="shared" si="4"/>
        <v>0.007801181321743007</v>
      </c>
      <c r="F83" s="264">
        <v>3.1499999999999773</v>
      </c>
      <c r="G83" s="159">
        <f t="shared" si="0"/>
        <v>0.35000000000002274</v>
      </c>
    </row>
    <row r="84" spans="1:7" s="69" customFormat="1" ht="13.5">
      <c r="A84" s="193" t="s">
        <v>414</v>
      </c>
      <c r="B84" s="272">
        <f>Volume!J85</f>
        <v>52.45</v>
      </c>
      <c r="C84" s="70">
        <v>52.7</v>
      </c>
      <c r="D84" s="264">
        <f t="shared" si="3"/>
        <v>0.25</v>
      </c>
      <c r="E84" s="331">
        <f t="shared" si="4"/>
        <v>0.004766444232602478</v>
      </c>
      <c r="F84" s="264">
        <v>0.3500000000000014</v>
      </c>
      <c r="G84" s="159">
        <f t="shared" si="0"/>
        <v>-0.10000000000000142</v>
      </c>
    </row>
    <row r="85" spans="1:7" s="69" customFormat="1" ht="13.5">
      <c r="A85" s="201" t="s">
        <v>478</v>
      </c>
      <c r="B85" s="272">
        <f>Volume!J86</f>
        <v>450.85</v>
      </c>
      <c r="C85" s="70">
        <v>455.25</v>
      </c>
      <c r="D85" s="264">
        <f>C85-B85</f>
        <v>4.399999999999977</v>
      </c>
      <c r="E85" s="331">
        <f>D85/B85</f>
        <v>0.009759343462348845</v>
      </c>
      <c r="F85" s="264">
        <v>3.5499999999999545</v>
      </c>
      <c r="G85" s="159">
        <f t="shared" si="0"/>
        <v>0.8500000000000227</v>
      </c>
    </row>
    <row r="86" spans="1:8" s="25" customFormat="1" ht="13.5">
      <c r="A86" s="193" t="s">
        <v>43</v>
      </c>
      <c r="B86" s="272">
        <f>Volume!J87</f>
        <v>2479.1</v>
      </c>
      <c r="C86" s="70">
        <v>2485.9</v>
      </c>
      <c r="D86" s="264">
        <f t="shared" si="3"/>
        <v>6.800000000000182</v>
      </c>
      <c r="E86" s="331">
        <f t="shared" si="4"/>
        <v>0.0027429309023436657</v>
      </c>
      <c r="F86" s="264">
        <v>5.700000000000273</v>
      </c>
      <c r="G86" s="159">
        <f t="shared" si="0"/>
        <v>1.099999999999909</v>
      </c>
      <c r="H86" s="69"/>
    </row>
    <row r="87" spans="1:7" s="69" customFormat="1" ht="13.5">
      <c r="A87" s="193" t="s">
        <v>200</v>
      </c>
      <c r="B87" s="272">
        <f>Volume!J88</f>
        <v>970.9</v>
      </c>
      <c r="C87" s="70">
        <v>977.5</v>
      </c>
      <c r="D87" s="264">
        <f t="shared" si="3"/>
        <v>6.600000000000023</v>
      </c>
      <c r="E87" s="331">
        <f t="shared" si="4"/>
        <v>0.006797816458955632</v>
      </c>
      <c r="F87" s="264">
        <v>3.0499999999999545</v>
      </c>
      <c r="G87" s="159">
        <f t="shared" si="0"/>
        <v>3.550000000000068</v>
      </c>
    </row>
    <row r="88" spans="1:7" s="69" customFormat="1" ht="13.5">
      <c r="A88" s="193" t="s">
        <v>141</v>
      </c>
      <c r="B88" s="272">
        <f>Volume!J89</f>
        <v>122</v>
      </c>
      <c r="C88" s="70">
        <v>122.7</v>
      </c>
      <c r="D88" s="264">
        <f t="shared" si="3"/>
        <v>0.7000000000000028</v>
      </c>
      <c r="E88" s="331">
        <f t="shared" si="4"/>
        <v>0.00573770491803281</v>
      </c>
      <c r="F88" s="264">
        <v>0.5500000000000114</v>
      </c>
      <c r="G88" s="159">
        <f aca="true" t="shared" si="5" ref="G88:G151">D88-F88</f>
        <v>0.14999999999999147</v>
      </c>
    </row>
    <row r="89" spans="1:7" s="69" customFormat="1" ht="13.5">
      <c r="A89" s="193" t="s">
        <v>397</v>
      </c>
      <c r="B89" s="272">
        <f>Volume!J90</f>
        <v>124.7</v>
      </c>
      <c r="C89" s="70">
        <v>125.5</v>
      </c>
      <c r="D89" s="264">
        <f t="shared" si="3"/>
        <v>0.7999999999999972</v>
      </c>
      <c r="E89" s="331">
        <f t="shared" si="4"/>
        <v>0.006415396952686425</v>
      </c>
      <c r="F89" s="264">
        <v>0.3500000000000085</v>
      </c>
      <c r="G89" s="159">
        <f t="shared" si="5"/>
        <v>0.44999999999998863</v>
      </c>
    </row>
    <row r="90" spans="1:7" s="69" customFormat="1" ht="13.5">
      <c r="A90" s="193" t="s">
        <v>184</v>
      </c>
      <c r="B90" s="272">
        <f>Volume!J91</f>
        <v>127.6</v>
      </c>
      <c r="C90" s="70">
        <v>128.05</v>
      </c>
      <c r="D90" s="264">
        <f t="shared" si="3"/>
        <v>0.45000000000001705</v>
      </c>
      <c r="E90" s="331">
        <f t="shared" si="4"/>
        <v>0.003526645768025212</v>
      </c>
      <c r="F90" s="264">
        <v>0.6999999999999886</v>
      </c>
      <c r="G90" s="159">
        <f t="shared" si="5"/>
        <v>-0.24999999999997158</v>
      </c>
    </row>
    <row r="91" spans="1:7" s="69" customFormat="1" ht="13.5">
      <c r="A91" s="193" t="s">
        <v>175</v>
      </c>
      <c r="B91" s="272">
        <f>Volume!J92</f>
        <v>59.5</v>
      </c>
      <c r="C91" s="70">
        <v>59.85</v>
      </c>
      <c r="D91" s="264">
        <f t="shared" si="3"/>
        <v>0.3500000000000014</v>
      </c>
      <c r="E91" s="331">
        <f t="shared" si="4"/>
        <v>0.005882352941176495</v>
      </c>
      <c r="F91" s="264">
        <v>0.6999999999999957</v>
      </c>
      <c r="G91" s="159">
        <f t="shared" si="5"/>
        <v>-0.3499999999999943</v>
      </c>
    </row>
    <row r="92" spans="1:7" s="69" customFormat="1" ht="13.5">
      <c r="A92" s="193" t="s">
        <v>142</v>
      </c>
      <c r="B92" s="272">
        <f>Volume!J93</f>
        <v>145.5</v>
      </c>
      <c r="C92" s="70">
        <v>144.15</v>
      </c>
      <c r="D92" s="264">
        <f t="shared" si="3"/>
        <v>-1.3499999999999943</v>
      </c>
      <c r="E92" s="331">
        <f t="shared" si="4"/>
        <v>-0.009278350515463878</v>
      </c>
      <c r="F92" s="264">
        <v>-0.9499999999999886</v>
      </c>
      <c r="G92" s="159">
        <f t="shared" si="5"/>
        <v>-0.4000000000000057</v>
      </c>
    </row>
    <row r="93" spans="1:8" s="25" customFormat="1" ht="13.5">
      <c r="A93" s="193" t="s">
        <v>176</v>
      </c>
      <c r="B93" s="272">
        <f>Volume!J94</f>
        <v>232.85</v>
      </c>
      <c r="C93" s="70">
        <v>233.4</v>
      </c>
      <c r="D93" s="264">
        <f t="shared" si="3"/>
        <v>0.5500000000000114</v>
      </c>
      <c r="E93" s="331">
        <f t="shared" si="4"/>
        <v>0.002362035645265241</v>
      </c>
      <c r="F93" s="264">
        <v>1.6500000000000057</v>
      </c>
      <c r="G93" s="159">
        <f t="shared" si="5"/>
        <v>-1.0999999999999943</v>
      </c>
      <c r="H93" s="69"/>
    </row>
    <row r="94" spans="1:8" s="25" customFormat="1" ht="13.5">
      <c r="A94" s="193" t="s">
        <v>415</v>
      </c>
      <c r="B94" s="272">
        <f>Volume!J95</f>
        <v>843.85</v>
      </c>
      <c r="C94" s="70">
        <v>847.3</v>
      </c>
      <c r="D94" s="264">
        <f t="shared" si="3"/>
        <v>3.449999999999932</v>
      </c>
      <c r="E94" s="331">
        <f t="shared" si="4"/>
        <v>0.0040884043372636505</v>
      </c>
      <c r="F94" s="264">
        <v>3.349999999999909</v>
      </c>
      <c r="G94" s="159">
        <f t="shared" si="5"/>
        <v>0.10000000000002274</v>
      </c>
      <c r="H94" s="69"/>
    </row>
    <row r="95" spans="1:8" s="25" customFormat="1" ht="13.5">
      <c r="A95" s="193" t="s">
        <v>396</v>
      </c>
      <c r="B95" s="272">
        <f>Volume!J96</f>
        <v>163.7</v>
      </c>
      <c r="C95" s="70">
        <v>164.95</v>
      </c>
      <c r="D95" s="264">
        <f t="shared" si="3"/>
        <v>1.25</v>
      </c>
      <c r="E95" s="331">
        <f t="shared" si="4"/>
        <v>0.007635919364691509</v>
      </c>
      <c r="F95" s="264">
        <v>-0.09999999999999432</v>
      </c>
      <c r="G95" s="159">
        <f t="shared" si="5"/>
        <v>1.3499999999999943</v>
      </c>
      <c r="H95" s="69"/>
    </row>
    <row r="96" spans="1:7" s="69" customFormat="1" ht="13.5">
      <c r="A96" s="193" t="s">
        <v>167</v>
      </c>
      <c r="B96" s="272">
        <f>Volume!J97</f>
        <v>56.1</v>
      </c>
      <c r="C96" s="70">
        <v>56.35</v>
      </c>
      <c r="D96" s="264">
        <f t="shared" si="3"/>
        <v>0.25</v>
      </c>
      <c r="E96" s="331">
        <f t="shared" si="4"/>
        <v>0.004456327985739751</v>
      </c>
      <c r="F96" s="264">
        <v>0.4000000000000057</v>
      </c>
      <c r="G96" s="159">
        <f t="shared" si="5"/>
        <v>-0.15000000000000568</v>
      </c>
    </row>
    <row r="97" spans="1:7" s="69" customFormat="1" ht="13.5">
      <c r="A97" s="193" t="s">
        <v>201</v>
      </c>
      <c r="B97" s="272">
        <f>Volume!J98</f>
        <v>1935.85</v>
      </c>
      <c r="C97" s="70">
        <v>1930.9</v>
      </c>
      <c r="D97" s="264">
        <f t="shared" si="3"/>
        <v>-4.949999999999818</v>
      </c>
      <c r="E97" s="331">
        <f t="shared" si="4"/>
        <v>-0.0025570162977502486</v>
      </c>
      <c r="F97" s="264">
        <v>-6.649999999999864</v>
      </c>
      <c r="G97" s="159">
        <f t="shared" si="5"/>
        <v>1.7000000000000455</v>
      </c>
    </row>
    <row r="98" spans="1:7" s="69" customFormat="1" ht="13.5">
      <c r="A98" s="193" t="s">
        <v>143</v>
      </c>
      <c r="B98" s="272">
        <f>Volume!J99</f>
        <v>136.25</v>
      </c>
      <c r="C98" s="70">
        <v>137.2</v>
      </c>
      <c r="D98" s="264">
        <f t="shared" si="3"/>
        <v>0.9499999999999886</v>
      </c>
      <c r="E98" s="331">
        <f t="shared" si="4"/>
        <v>0.0069724770642201</v>
      </c>
      <c r="F98" s="264">
        <v>0.9000000000000057</v>
      </c>
      <c r="G98" s="159">
        <f t="shared" si="5"/>
        <v>0.04999999999998295</v>
      </c>
    </row>
    <row r="99" spans="1:7" s="69" customFormat="1" ht="13.5">
      <c r="A99" s="193" t="s">
        <v>90</v>
      </c>
      <c r="B99" s="272">
        <f>Volume!J100</f>
        <v>433</v>
      </c>
      <c r="C99" s="70">
        <v>434.9</v>
      </c>
      <c r="D99" s="264">
        <f t="shared" si="3"/>
        <v>1.8999999999999773</v>
      </c>
      <c r="E99" s="331">
        <f t="shared" si="4"/>
        <v>0.004387990762124659</v>
      </c>
      <c r="F99" s="264">
        <v>3.0500000000000114</v>
      </c>
      <c r="G99" s="159">
        <f t="shared" si="5"/>
        <v>-1.150000000000034</v>
      </c>
    </row>
    <row r="100" spans="1:7" s="69" customFormat="1" ht="13.5">
      <c r="A100" s="193" t="s">
        <v>35</v>
      </c>
      <c r="B100" s="272">
        <f>Volume!J101</f>
        <v>352.8</v>
      </c>
      <c r="C100" s="70">
        <v>353.85</v>
      </c>
      <c r="D100" s="264">
        <f t="shared" si="3"/>
        <v>1.0500000000000114</v>
      </c>
      <c r="E100" s="331">
        <f t="shared" si="4"/>
        <v>0.002976190476190508</v>
      </c>
      <c r="F100" s="264">
        <v>1.0500000000000114</v>
      </c>
      <c r="G100" s="159">
        <f t="shared" si="5"/>
        <v>0</v>
      </c>
    </row>
    <row r="101" spans="1:7" s="69" customFormat="1" ht="13.5">
      <c r="A101" s="193" t="s">
        <v>6</v>
      </c>
      <c r="B101" s="272">
        <f>Volume!J102</f>
        <v>154.25</v>
      </c>
      <c r="C101" s="70">
        <v>154.6</v>
      </c>
      <c r="D101" s="264">
        <f t="shared" si="3"/>
        <v>0.3499999999999943</v>
      </c>
      <c r="E101" s="331">
        <f t="shared" si="4"/>
        <v>0.002269043760129623</v>
      </c>
      <c r="F101" s="264">
        <v>-2.5999999999999943</v>
      </c>
      <c r="G101" s="159">
        <f t="shared" si="5"/>
        <v>2.9499999999999886</v>
      </c>
    </row>
    <row r="102" spans="1:7" s="69" customFormat="1" ht="13.5">
      <c r="A102" s="193" t="s">
        <v>177</v>
      </c>
      <c r="B102" s="272">
        <f>Volume!J103</f>
        <v>417.45</v>
      </c>
      <c r="C102" s="70">
        <v>420.05</v>
      </c>
      <c r="D102" s="264">
        <f t="shared" si="3"/>
        <v>2.6000000000000227</v>
      </c>
      <c r="E102" s="331">
        <f t="shared" si="4"/>
        <v>0.006228290813271105</v>
      </c>
      <c r="F102" s="264">
        <v>1.099999999999966</v>
      </c>
      <c r="G102" s="159">
        <f t="shared" si="5"/>
        <v>1.5000000000000568</v>
      </c>
    </row>
    <row r="103" spans="1:7" s="69" customFormat="1" ht="13.5">
      <c r="A103" s="193" t="s">
        <v>168</v>
      </c>
      <c r="B103" s="272">
        <f>Volume!J104</f>
        <v>685.9</v>
      </c>
      <c r="C103" s="70">
        <v>687.5</v>
      </c>
      <c r="D103" s="264">
        <f t="shared" si="3"/>
        <v>1.6000000000000227</v>
      </c>
      <c r="E103" s="331">
        <f t="shared" si="4"/>
        <v>0.0023327015599942016</v>
      </c>
      <c r="F103" s="264">
        <v>3.0499999999999545</v>
      </c>
      <c r="G103" s="159">
        <f t="shared" si="5"/>
        <v>-1.4499999999999318</v>
      </c>
    </row>
    <row r="104" spans="1:7" s="69" customFormat="1" ht="13.5">
      <c r="A104" s="193" t="s">
        <v>132</v>
      </c>
      <c r="B104" s="272">
        <f>Volume!J105</f>
        <v>774.55</v>
      </c>
      <c r="C104" s="70">
        <v>775.5</v>
      </c>
      <c r="D104" s="264">
        <f t="shared" si="3"/>
        <v>0.9500000000000455</v>
      </c>
      <c r="E104" s="331">
        <f t="shared" si="4"/>
        <v>0.0012265186237170557</v>
      </c>
      <c r="F104" s="264">
        <v>-17.34999999999991</v>
      </c>
      <c r="G104" s="159">
        <f t="shared" si="5"/>
        <v>18.299999999999955</v>
      </c>
    </row>
    <row r="105" spans="1:7" s="69" customFormat="1" ht="13.5">
      <c r="A105" s="193" t="s">
        <v>144</v>
      </c>
      <c r="B105" s="272">
        <f>Volume!J106</f>
        <v>3853.6</v>
      </c>
      <c r="C105" s="70">
        <v>3836.65</v>
      </c>
      <c r="D105" s="264">
        <f t="shared" si="3"/>
        <v>-16.949999999999818</v>
      </c>
      <c r="E105" s="331">
        <f t="shared" si="4"/>
        <v>-0.0043984845339422405</v>
      </c>
      <c r="F105" s="264">
        <v>2.599999999999909</v>
      </c>
      <c r="G105" s="159">
        <f t="shared" si="5"/>
        <v>-19.549999999999727</v>
      </c>
    </row>
    <row r="106" spans="1:8" s="25" customFormat="1" ht="13.5">
      <c r="A106" s="193" t="s">
        <v>291</v>
      </c>
      <c r="B106" s="272">
        <f>Volume!J107</f>
        <v>839.25</v>
      </c>
      <c r="C106" s="70">
        <v>843.5</v>
      </c>
      <c r="D106" s="264">
        <f t="shared" si="3"/>
        <v>4.25</v>
      </c>
      <c r="E106" s="331">
        <f t="shared" si="4"/>
        <v>0.00506404527852249</v>
      </c>
      <c r="F106" s="264">
        <v>-5.350000000000023</v>
      </c>
      <c r="G106" s="159">
        <f t="shared" si="5"/>
        <v>9.600000000000023</v>
      </c>
      <c r="H106" s="69"/>
    </row>
    <row r="107" spans="1:7" s="69" customFormat="1" ht="13.5">
      <c r="A107" s="193" t="s">
        <v>133</v>
      </c>
      <c r="B107" s="272">
        <f>Volume!J108</f>
        <v>36.75</v>
      </c>
      <c r="C107" s="70">
        <v>36.85</v>
      </c>
      <c r="D107" s="264">
        <f t="shared" si="3"/>
        <v>0.10000000000000142</v>
      </c>
      <c r="E107" s="331">
        <f t="shared" si="4"/>
        <v>0.0027210884353741885</v>
      </c>
      <c r="F107" s="264">
        <v>0.25</v>
      </c>
      <c r="G107" s="159">
        <f t="shared" si="5"/>
        <v>-0.14999999999999858</v>
      </c>
    </row>
    <row r="108" spans="1:7" s="69" customFormat="1" ht="13.5">
      <c r="A108" s="193" t="s">
        <v>169</v>
      </c>
      <c r="B108" s="272">
        <f>Volume!J109</f>
        <v>158.5</v>
      </c>
      <c r="C108" s="70">
        <v>158.6</v>
      </c>
      <c r="D108" s="264">
        <f t="shared" si="3"/>
        <v>0.09999999999999432</v>
      </c>
      <c r="E108" s="331">
        <f t="shared" si="4"/>
        <v>0.0006309148264983869</v>
      </c>
      <c r="F108" s="264">
        <v>1</v>
      </c>
      <c r="G108" s="159">
        <f t="shared" si="5"/>
        <v>-0.9000000000000057</v>
      </c>
    </row>
    <row r="109" spans="1:7" s="69" customFormat="1" ht="13.5">
      <c r="A109" s="193" t="s">
        <v>292</v>
      </c>
      <c r="B109" s="272">
        <f>Volume!J110</f>
        <v>723.4</v>
      </c>
      <c r="C109" s="70">
        <v>726.2</v>
      </c>
      <c r="D109" s="264">
        <f t="shared" si="3"/>
        <v>2.800000000000068</v>
      </c>
      <c r="E109" s="331">
        <f t="shared" si="4"/>
        <v>0.0038706110035942333</v>
      </c>
      <c r="F109" s="264">
        <v>3.7999999999999545</v>
      </c>
      <c r="G109" s="159">
        <f t="shared" si="5"/>
        <v>-0.9999999999998863</v>
      </c>
    </row>
    <row r="110" spans="1:7" s="69" customFormat="1" ht="13.5">
      <c r="A110" s="193" t="s">
        <v>416</v>
      </c>
      <c r="B110" s="272">
        <f>Volume!J111</f>
        <v>530.8</v>
      </c>
      <c r="C110" s="70">
        <v>535.05</v>
      </c>
      <c r="D110" s="264">
        <f t="shared" si="3"/>
        <v>4.25</v>
      </c>
      <c r="E110" s="331">
        <f t="shared" si="4"/>
        <v>0.008006782215523738</v>
      </c>
      <c r="F110" s="264">
        <v>1.0500000000000682</v>
      </c>
      <c r="G110" s="159">
        <f t="shared" si="5"/>
        <v>3.199999999999932</v>
      </c>
    </row>
    <row r="111" spans="1:7" s="69" customFormat="1" ht="13.5">
      <c r="A111" s="193" t="s">
        <v>293</v>
      </c>
      <c r="B111" s="272">
        <f>Volume!J112</f>
        <v>692.35</v>
      </c>
      <c r="C111" s="70">
        <v>695.8</v>
      </c>
      <c r="D111" s="264">
        <f t="shared" si="3"/>
        <v>3.449999999999932</v>
      </c>
      <c r="E111" s="331">
        <f t="shared" si="4"/>
        <v>0.004983028814905657</v>
      </c>
      <c r="F111" s="264">
        <v>2.349999999999909</v>
      </c>
      <c r="G111" s="159">
        <f t="shared" si="5"/>
        <v>1.1000000000000227</v>
      </c>
    </row>
    <row r="112" spans="1:7" s="69" customFormat="1" ht="13.5">
      <c r="A112" s="193" t="s">
        <v>178</v>
      </c>
      <c r="B112" s="272">
        <f>Volume!J113</f>
        <v>184.25</v>
      </c>
      <c r="C112" s="70">
        <v>185.65</v>
      </c>
      <c r="D112" s="264">
        <f t="shared" si="3"/>
        <v>1.4000000000000057</v>
      </c>
      <c r="E112" s="331">
        <f t="shared" si="4"/>
        <v>0.007598371777476286</v>
      </c>
      <c r="F112" s="264">
        <v>1.4000000000000057</v>
      </c>
      <c r="G112" s="159">
        <f t="shared" si="5"/>
        <v>0</v>
      </c>
    </row>
    <row r="113" spans="1:7" s="69" customFormat="1" ht="13.5">
      <c r="A113" s="193" t="s">
        <v>145</v>
      </c>
      <c r="B113" s="272">
        <f>Volume!J114</f>
        <v>215.6</v>
      </c>
      <c r="C113" s="70">
        <v>216.95</v>
      </c>
      <c r="D113" s="264">
        <f t="shared" si="3"/>
        <v>1.3499999999999943</v>
      </c>
      <c r="E113" s="331">
        <f t="shared" si="4"/>
        <v>0.006261595547309807</v>
      </c>
      <c r="F113" s="264">
        <v>1.5999999999999943</v>
      </c>
      <c r="G113" s="159">
        <f t="shared" si="5"/>
        <v>-0.25</v>
      </c>
    </row>
    <row r="114" spans="1:7" s="69" customFormat="1" ht="13.5">
      <c r="A114" s="193" t="s">
        <v>272</v>
      </c>
      <c r="B114" s="272">
        <f>Volume!J115</f>
        <v>254.55</v>
      </c>
      <c r="C114" s="70">
        <v>256.5</v>
      </c>
      <c r="D114" s="264">
        <f t="shared" si="3"/>
        <v>1.9499999999999886</v>
      </c>
      <c r="E114" s="331">
        <f t="shared" si="4"/>
        <v>0.007660577489687639</v>
      </c>
      <c r="F114" s="264">
        <v>1.6999999999999886</v>
      </c>
      <c r="G114" s="159">
        <f t="shared" si="5"/>
        <v>0.25</v>
      </c>
    </row>
    <row r="115" spans="1:7" s="69" customFormat="1" ht="13.5">
      <c r="A115" s="193" t="s">
        <v>210</v>
      </c>
      <c r="B115" s="272">
        <f>Volume!J116</f>
        <v>2415.35</v>
      </c>
      <c r="C115" s="70">
        <v>2418.75</v>
      </c>
      <c r="D115" s="264">
        <f t="shared" si="3"/>
        <v>3.400000000000091</v>
      </c>
      <c r="E115" s="331">
        <f t="shared" si="4"/>
        <v>0.0014076634856232393</v>
      </c>
      <c r="F115" s="264">
        <v>9.299999999999727</v>
      </c>
      <c r="G115" s="159">
        <f t="shared" si="5"/>
        <v>-5.899999999999636</v>
      </c>
    </row>
    <row r="116" spans="1:7" s="69" customFormat="1" ht="13.5">
      <c r="A116" s="193" t="s">
        <v>294</v>
      </c>
      <c r="B116" s="366">
        <f>Volume!J117</f>
        <v>714.35</v>
      </c>
      <c r="C116" s="70">
        <v>716.8</v>
      </c>
      <c r="D116" s="365">
        <f t="shared" si="3"/>
        <v>2.449999999999932</v>
      </c>
      <c r="E116" s="331">
        <f t="shared" si="4"/>
        <v>0.0034296913277804043</v>
      </c>
      <c r="F116" s="365">
        <v>3.2000000000000455</v>
      </c>
      <c r="G116" s="159">
        <f t="shared" si="5"/>
        <v>-0.7500000000001137</v>
      </c>
    </row>
    <row r="117" spans="1:7" s="69" customFormat="1" ht="13.5">
      <c r="A117" s="193" t="s">
        <v>7</v>
      </c>
      <c r="B117" s="272">
        <f>Volume!J118</f>
        <v>824.95</v>
      </c>
      <c r="C117" s="70">
        <v>819.4</v>
      </c>
      <c r="D117" s="264">
        <f t="shared" si="3"/>
        <v>-5.550000000000068</v>
      </c>
      <c r="E117" s="331">
        <f t="shared" si="4"/>
        <v>-0.006727680465482839</v>
      </c>
      <c r="F117" s="264">
        <v>-6.5499999999999545</v>
      </c>
      <c r="G117" s="159">
        <f t="shared" si="5"/>
        <v>0.9999999999998863</v>
      </c>
    </row>
    <row r="118" spans="1:7" s="69" customFormat="1" ht="13.5">
      <c r="A118" s="193" t="s">
        <v>170</v>
      </c>
      <c r="B118" s="272">
        <f>Volume!J119</f>
        <v>666.95</v>
      </c>
      <c r="C118" s="70">
        <v>672</v>
      </c>
      <c r="D118" s="264">
        <f t="shared" si="3"/>
        <v>5.0499999999999545</v>
      </c>
      <c r="E118" s="331">
        <f t="shared" si="4"/>
        <v>0.007571781992653054</v>
      </c>
      <c r="F118" s="264">
        <v>3.3999999999999773</v>
      </c>
      <c r="G118" s="159">
        <f t="shared" si="5"/>
        <v>1.6499999999999773</v>
      </c>
    </row>
    <row r="119" spans="1:7" s="69" customFormat="1" ht="13.5">
      <c r="A119" s="193" t="s">
        <v>223</v>
      </c>
      <c r="B119" s="272">
        <f>Volume!J120</f>
        <v>827.65</v>
      </c>
      <c r="C119" s="70">
        <v>830.55</v>
      </c>
      <c r="D119" s="264">
        <f t="shared" si="3"/>
        <v>2.8999999999999773</v>
      </c>
      <c r="E119" s="331">
        <f t="shared" si="4"/>
        <v>0.0035038965746390107</v>
      </c>
      <c r="F119" s="264">
        <v>-1.9499999999999318</v>
      </c>
      <c r="G119" s="159">
        <f t="shared" si="5"/>
        <v>4.849999999999909</v>
      </c>
    </row>
    <row r="120" spans="1:7" s="69" customFormat="1" ht="13.5">
      <c r="A120" s="193" t="s">
        <v>207</v>
      </c>
      <c r="B120" s="272">
        <f>Volume!J121</f>
        <v>260.05</v>
      </c>
      <c r="C120" s="70">
        <v>260.65</v>
      </c>
      <c r="D120" s="264">
        <f t="shared" si="3"/>
        <v>0.5999999999999659</v>
      </c>
      <c r="E120" s="331">
        <f t="shared" si="4"/>
        <v>0.0023072486060371693</v>
      </c>
      <c r="F120" s="264">
        <v>2.049999999999983</v>
      </c>
      <c r="G120" s="159">
        <f t="shared" si="5"/>
        <v>-1.450000000000017</v>
      </c>
    </row>
    <row r="121" spans="1:7" s="69" customFormat="1" ht="13.5">
      <c r="A121" s="193" t="s">
        <v>295</v>
      </c>
      <c r="B121" s="272">
        <f>Volume!J122</f>
        <v>1219.45</v>
      </c>
      <c r="C121" s="70">
        <v>1221.8</v>
      </c>
      <c r="D121" s="264">
        <f t="shared" si="3"/>
        <v>2.349999999999909</v>
      </c>
      <c r="E121" s="331">
        <f t="shared" si="4"/>
        <v>0.001927098282012308</v>
      </c>
      <c r="F121" s="264">
        <v>4.7000000000000455</v>
      </c>
      <c r="G121" s="159">
        <f t="shared" si="5"/>
        <v>-2.3500000000001364</v>
      </c>
    </row>
    <row r="122" spans="1:7" s="69" customFormat="1" ht="13.5">
      <c r="A122" s="193" t="s">
        <v>417</v>
      </c>
      <c r="B122" s="272">
        <f>Volume!J123</f>
        <v>492.8</v>
      </c>
      <c r="C122" s="70">
        <v>496.85</v>
      </c>
      <c r="D122" s="264">
        <f t="shared" si="3"/>
        <v>4.050000000000011</v>
      </c>
      <c r="E122" s="331">
        <f t="shared" si="4"/>
        <v>0.008218344155844179</v>
      </c>
      <c r="F122" s="264">
        <v>2.25</v>
      </c>
      <c r="G122" s="159">
        <f t="shared" si="5"/>
        <v>1.8000000000000114</v>
      </c>
    </row>
    <row r="123" spans="1:7" s="69" customFormat="1" ht="13.5">
      <c r="A123" s="193" t="s">
        <v>277</v>
      </c>
      <c r="B123" s="272">
        <f>Volume!J124</f>
        <v>282.65</v>
      </c>
      <c r="C123" s="70">
        <v>285</v>
      </c>
      <c r="D123" s="264">
        <f t="shared" si="3"/>
        <v>2.3500000000000227</v>
      </c>
      <c r="E123" s="331">
        <f t="shared" si="4"/>
        <v>0.008314169467539441</v>
      </c>
      <c r="F123" s="264">
        <v>2.349999999999966</v>
      </c>
      <c r="G123" s="159">
        <f t="shared" si="5"/>
        <v>5.684341886080802E-14</v>
      </c>
    </row>
    <row r="124" spans="1:7" s="69" customFormat="1" ht="13.5">
      <c r="A124" s="193" t="s">
        <v>146</v>
      </c>
      <c r="B124" s="272">
        <f>Volume!J125</f>
        <v>42.35</v>
      </c>
      <c r="C124" s="70">
        <v>42.5</v>
      </c>
      <c r="D124" s="264">
        <f t="shared" si="3"/>
        <v>0.14999999999999858</v>
      </c>
      <c r="E124" s="331">
        <f t="shared" si="4"/>
        <v>0.00354191263282169</v>
      </c>
      <c r="F124" s="264">
        <v>0.3500000000000014</v>
      </c>
      <c r="G124" s="159">
        <f t="shared" si="5"/>
        <v>-0.20000000000000284</v>
      </c>
    </row>
    <row r="125" spans="1:7" s="69" customFormat="1" ht="13.5">
      <c r="A125" s="193" t="s">
        <v>8</v>
      </c>
      <c r="B125" s="272">
        <f>Volume!J126</f>
        <v>168</v>
      </c>
      <c r="C125" s="70">
        <v>169.25</v>
      </c>
      <c r="D125" s="264">
        <f t="shared" si="3"/>
        <v>1.25</v>
      </c>
      <c r="E125" s="331">
        <f t="shared" si="4"/>
        <v>0.00744047619047619</v>
      </c>
      <c r="F125" s="264">
        <v>1</v>
      </c>
      <c r="G125" s="159">
        <f t="shared" si="5"/>
        <v>0.25</v>
      </c>
    </row>
    <row r="126" spans="1:7" s="69" customFormat="1" ht="13.5">
      <c r="A126" s="193" t="s">
        <v>296</v>
      </c>
      <c r="B126" s="272">
        <f>Volume!J127</f>
        <v>198.25</v>
      </c>
      <c r="C126" s="70">
        <v>199.55</v>
      </c>
      <c r="D126" s="264">
        <f t="shared" si="3"/>
        <v>1.3000000000000114</v>
      </c>
      <c r="E126" s="331">
        <f t="shared" si="4"/>
        <v>0.006557377049180385</v>
      </c>
      <c r="F126" s="264">
        <v>0.5</v>
      </c>
      <c r="G126" s="159">
        <f t="shared" si="5"/>
        <v>0.8000000000000114</v>
      </c>
    </row>
    <row r="127" spans="1:10" s="69" customFormat="1" ht="13.5">
      <c r="A127" s="193" t="s">
        <v>179</v>
      </c>
      <c r="B127" s="272">
        <f>Volume!J128</f>
        <v>24.75</v>
      </c>
      <c r="C127" s="70">
        <v>24.75</v>
      </c>
      <c r="D127" s="264">
        <f t="shared" si="3"/>
        <v>0</v>
      </c>
      <c r="E127" s="331">
        <f t="shared" si="4"/>
        <v>0</v>
      </c>
      <c r="F127" s="264">
        <v>0.15000000000000213</v>
      </c>
      <c r="G127" s="159">
        <f t="shared" si="5"/>
        <v>-0.15000000000000213</v>
      </c>
      <c r="J127" s="14"/>
    </row>
    <row r="128" spans="1:10" s="69" customFormat="1" ht="13.5">
      <c r="A128" s="193" t="s">
        <v>202</v>
      </c>
      <c r="B128" s="272">
        <f>Volume!J129</f>
        <v>299.35</v>
      </c>
      <c r="C128" s="70">
        <v>289.75</v>
      </c>
      <c r="D128" s="264">
        <f t="shared" si="3"/>
        <v>-9.600000000000023</v>
      </c>
      <c r="E128" s="331">
        <f t="shared" si="4"/>
        <v>-0.032069483881743854</v>
      </c>
      <c r="F128" s="264">
        <v>-11.1</v>
      </c>
      <c r="G128" s="159">
        <f t="shared" si="5"/>
        <v>1.499999999999977</v>
      </c>
      <c r="J128" s="14"/>
    </row>
    <row r="129" spans="1:7" s="69" customFormat="1" ht="13.5">
      <c r="A129" s="193" t="s">
        <v>171</v>
      </c>
      <c r="B129" s="272">
        <f>Volume!J130</f>
        <v>440.35</v>
      </c>
      <c r="C129" s="70">
        <v>443.25</v>
      </c>
      <c r="D129" s="264">
        <f t="shared" si="3"/>
        <v>2.8999999999999773</v>
      </c>
      <c r="E129" s="331">
        <f t="shared" si="4"/>
        <v>0.006585670489383393</v>
      </c>
      <c r="F129" s="264">
        <v>1.7999999999999545</v>
      </c>
      <c r="G129" s="159">
        <f t="shared" si="5"/>
        <v>1.1000000000000227</v>
      </c>
    </row>
    <row r="130" spans="1:7" s="69" customFormat="1" ht="13.5">
      <c r="A130" s="193" t="s">
        <v>147</v>
      </c>
      <c r="B130" s="272">
        <f>Volume!J131</f>
        <v>67.45</v>
      </c>
      <c r="C130" s="70">
        <v>68.65</v>
      </c>
      <c r="D130" s="264">
        <f t="shared" si="3"/>
        <v>1.2000000000000028</v>
      </c>
      <c r="E130" s="331">
        <f t="shared" si="4"/>
        <v>0.017790956263899226</v>
      </c>
      <c r="F130" s="264">
        <v>0.5</v>
      </c>
      <c r="G130" s="159">
        <f t="shared" si="5"/>
        <v>0.7000000000000028</v>
      </c>
    </row>
    <row r="131" spans="1:7" s="69" customFormat="1" ht="13.5">
      <c r="A131" s="193" t="s">
        <v>148</v>
      </c>
      <c r="B131" s="272">
        <f>Volume!J132</f>
        <v>284.5</v>
      </c>
      <c r="C131" s="70">
        <v>286.35</v>
      </c>
      <c r="D131" s="264">
        <f t="shared" si="3"/>
        <v>1.8500000000000227</v>
      </c>
      <c r="E131" s="331">
        <f t="shared" si="4"/>
        <v>0.006502636203866512</v>
      </c>
      <c r="F131" s="264">
        <v>1.5</v>
      </c>
      <c r="G131" s="159">
        <f t="shared" si="5"/>
        <v>0.35000000000002274</v>
      </c>
    </row>
    <row r="132" spans="1:8" s="25" customFormat="1" ht="13.5">
      <c r="A132" s="193" t="s">
        <v>122</v>
      </c>
      <c r="B132" s="272">
        <f>Volume!J133</f>
        <v>154.95</v>
      </c>
      <c r="C132" s="70">
        <v>156.05</v>
      </c>
      <c r="D132" s="264">
        <f t="shared" si="3"/>
        <v>1.1000000000000227</v>
      </c>
      <c r="E132" s="331">
        <f t="shared" si="4"/>
        <v>0.007099064214262813</v>
      </c>
      <c r="F132" s="264">
        <v>0.8499999999999943</v>
      </c>
      <c r="G132" s="159">
        <f t="shared" si="5"/>
        <v>0.2500000000000284</v>
      </c>
      <c r="H132" s="69"/>
    </row>
    <row r="133" spans="1:8" s="25" customFormat="1" ht="13.5">
      <c r="A133" s="201" t="s">
        <v>36</v>
      </c>
      <c r="B133" s="272">
        <f>Volume!J134</f>
        <v>914.85</v>
      </c>
      <c r="C133" s="70">
        <v>894.55</v>
      </c>
      <c r="D133" s="264">
        <f t="shared" si="3"/>
        <v>-20.300000000000068</v>
      </c>
      <c r="E133" s="331">
        <f t="shared" si="4"/>
        <v>-0.022189429961195897</v>
      </c>
      <c r="F133" s="264">
        <v>-20.3</v>
      </c>
      <c r="G133" s="159">
        <f t="shared" si="5"/>
        <v>-6.750155989720952E-14</v>
      </c>
      <c r="H133" s="69"/>
    </row>
    <row r="134" spans="1:8" s="25" customFormat="1" ht="13.5">
      <c r="A134" s="193" t="s">
        <v>172</v>
      </c>
      <c r="B134" s="272">
        <f>Volume!J135</f>
        <v>241.15</v>
      </c>
      <c r="C134" s="70">
        <v>242.2</v>
      </c>
      <c r="D134" s="264">
        <f t="shared" si="3"/>
        <v>1.049999999999983</v>
      </c>
      <c r="E134" s="331">
        <f t="shared" si="4"/>
        <v>0.004354136429608057</v>
      </c>
      <c r="F134" s="264">
        <v>1.8499999999999943</v>
      </c>
      <c r="G134" s="159">
        <f t="shared" si="5"/>
        <v>-0.8000000000000114</v>
      </c>
      <c r="H134" s="69"/>
    </row>
    <row r="135" spans="1:7" s="69" customFormat="1" ht="13.5">
      <c r="A135" s="193" t="s">
        <v>80</v>
      </c>
      <c r="B135" s="272">
        <f>Volume!J136</f>
        <v>260.05</v>
      </c>
      <c r="C135" s="70">
        <v>262.05</v>
      </c>
      <c r="D135" s="264">
        <f t="shared" si="3"/>
        <v>2</v>
      </c>
      <c r="E135" s="331">
        <f t="shared" si="4"/>
        <v>0.007690828686791001</v>
      </c>
      <c r="F135" s="264">
        <v>1.1500000000000057</v>
      </c>
      <c r="G135" s="159">
        <f t="shared" si="5"/>
        <v>0.8499999999999943</v>
      </c>
    </row>
    <row r="136" spans="1:7" s="69" customFormat="1" ht="13.5">
      <c r="A136" s="193" t="s">
        <v>418</v>
      </c>
      <c r="B136" s="272">
        <f>Volume!J137</f>
        <v>488.4</v>
      </c>
      <c r="C136" s="70">
        <v>491.55</v>
      </c>
      <c r="D136" s="264">
        <f aca="true" t="shared" si="6" ref="D136:D195">C136-B136</f>
        <v>3.150000000000034</v>
      </c>
      <c r="E136" s="331">
        <f aca="true" t="shared" si="7" ref="E136:E195">D136/B136</f>
        <v>0.0064496314496315195</v>
      </c>
      <c r="F136" s="264">
        <v>4.449999999999989</v>
      </c>
      <c r="G136" s="159">
        <f t="shared" si="5"/>
        <v>-1.2999999999999545</v>
      </c>
    </row>
    <row r="137" spans="1:7" s="69" customFormat="1" ht="13.5">
      <c r="A137" s="193" t="s">
        <v>274</v>
      </c>
      <c r="B137" s="272">
        <f>Volume!J138</f>
        <v>378.1</v>
      </c>
      <c r="C137" s="70">
        <v>379.75</v>
      </c>
      <c r="D137" s="264">
        <f t="shared" si="6"/>
        <v>1.6499999999999773</v>
      </c>
      <c r="E137" s="331">
        <f t="shared" si="7"/>
        <v>0.004363924887595814</v>
      </c>
      <c r="F137" s="264">
        <v>1.25</v>
      </c>
      <c r="G137" s="159">
        <f t="shared" si="5"/>
        <v>0.39999999999997726</v>
      </c>
    </row>
    <row r="138" spans="1:7" s="69" customFormat="1" ht="13.5">
      <c r="A138" s="193" t="s">
        <v>419</v>
      </c>
      <c r="B138" s="272">
        <f>Volume!J139</f>
        <v>463.15</v>
      </c>
      <c r="C138" s="70">
        <v>464.55</v>
      </c>
      <c r="D138" s="264">
        <f t="shared" si="6"/>
        <v>1.400000000000034</v>
      </c>
      <c r="E138" s="331">
        <f t="shared" si="7"/>
        <v>0.003022778797365938</v>
      </c>
      <c r="F138" s="264">
        <v>3.5</v>
      </c>
      <c r="G138" s="159">
        <f t="shared" si="5"/>
        <v>-2.099999999999966</v>
      </c>
    </row>
    <row r="139" spans="1:7" s="69" customFormat="1" ht="13.5">
      <c r="A139" s="193" t="s">
        <v>224</v>
      </c>
      <c r="B139" s="272">
        <f>Volume!J140</f>
        <v>529.45</v>
      </c>
      <c r="C139" s="70">
        <v>530.55</v>
      </c>
      <c r="D139" s="264">
        <f t="shared" si="6"/>
        <v>1.099999999999909</v>
      </c>
      <c r="E139" s="331">
        <f t="shared" si="7"/>
        <v>0.0020776277268862195</v>
      </c>
      <c r="F139" s="264">
        <v>1.5</v>
      </c>
      <c r="G139" s="159">
        <f t="shared" si="5"/>
        <v>-0.40000000000009095</v>
      </c>
    </row>
    <row r="140" spans="1:7" s="69" customFormat="1" ht="13.5">
      <c r="A140" s="193" t="s">
        <v>420</v>
      </c>
      <c r="B140" s="272">
        <f>Volume!J141</f>
        <v>486.15</v>
      </c>
      <c r="C140" s="70">
        <v>489.2</v>
      </c>
      <c r="D140" s="264">
        <f t="shared" si="6"/>
        <v>3.0500000000000114</v>
      </c>
      <c r="E140" s="331">
        <f t="shared" si="7"/>
        <v>0.006273783811580812</v>
      </c>
      <c r="F140" s="264">
        <v>2.7000000000000455</v>
      </c>
      <c r="G140" s="159">
        <f t="shared" si="5"/>
        <v>0.3499999999999659</v>
      </c>
    </row>
    <row r="141" spans="1:7" s="69" customFormat="1" ht="13.5">
      <c r="A141" s="193" t="s">
        <v>421</v>
      </c>
      <c r="B141" s="272">
        <f>Volume!J142</f>
        <v>61.7</v>
      </c>
      <c r="C141" s="70">
        <v>62.1</v>
      </c>
      <c r="D141" s="264">
        <f t="shared" si="6"/>
        <v>0.3999999999999986</v>
      </c>
      <c r="E141" s="331">
        <f t="shared" si="7"/>
        <v>0.006482982171799004</v>
      </c>
      <c r="F141" s="264">
        <v>0.3999999999999986</v>
      </c>
      <c r="G141" s="159">
        <f t="shared" si="5"/>
        <v>0</v>
      </c>
    </row>
    <row r="142" spans="1:7" s="69" customFormat="1" ht="13.5">
      <c r="A142" s="193" t="s">
        <v>393</v>
      </c>
      <c r="B142" s="272">
        <f>Volume!J143</f>
        <v>195.65</v>
      </c>
      <c r="C142" s="70">
        <v>197.1</v>
      </c>
      <c r="D142" s="264">
        <f t="shared" si="6"/>
        <v>1.4499999999999886</v>
      </c>
      <c r="E142" s="331">
        <f t="shared" si="7"/>
        <v>0.0074111934577050275</v>
      </c>
      <c r="F142" s="264">
        <v>-0.05000000000001137</v>
      </c>
      <c r="G142" s="159">
        <f t="shared" si="5"/>
        <v>1.5</v>
      </c>
    </row>
    <row r="143" spans="1:7" s="69" customFormat="1" ht="13.5">
      <c r="A143" s="193" t="s">
        <v>81</v>
      </c>
      <c r="B143" s="272">
        <f>Volume!J144</f>
        <v>572.55</v>
      </c>
      <c r="C143" s="70">
        <v>576.55</v>
      </c>
      <c r="D143" s="264">
        <f t="shared" si="6"/>
        <v>4</v>
      </c>
      <c r="E143" s="331">
        <f t="shared" si="7"/>
        <v>0.006986289407038687</v>
      </c>
      <c r="F143" s="264">
        <v>1.3500000000000227</v>
      </c>
      <c r="G143" s="159">
        <f t="shared" si="5"/>
        <v>2.6499999999999773</v>
      </c>
    </row>
    <row r="144" spans="1:7" s="69" customFormat="1" ht="13.5">
      <c r="A144" s="193" t="s">
        <v>225</v>
      </c>
      <c r="B144" s="272">
        <f>Volume!J145</f>
        <v>148.9</v>
      </c>
      <c r="C144" s="70">
        <v>149.9</v>
      </c>
      <c r="D144" s="264">
        <f t="shared" si="6"/>
        <v>1</v>
      </c>
      <c r="E144" s="331">
        <f t="shared" si="7"/>
        <v>0.006715916722632639</v>
      </c>
      <c r="F144" s="264">
        <v>0.6000000000000227</v>
      </c>
      <c r="G144" s="159">
        <f t="shared" si="5"/>
        <v>0.39999999999997726</v>
      </c>
    </row>
    <row r="145" spans="1:7" s="69" customFormat="1" ht="13.5">
      <c r="A145" s="193" t="s">
        <v>297</v>
      </c>
      <c r="B145" s="272">
        <f>Volume!J146</f>
        <v>450.4</v>
      </c>
      <c r="C145" s="70">
        <v>451.55</v>
      </c>
      <c r="D145" s="264">
        <f t="shared" si="6"/>
        <v>1.150000000000034</v>
      </c>
      <c r="E145" s="331">
        <f t="shared" si="7"/>
        <v>0.0025532859680284952</v>
      </c>
      <c r="F145" s="264">
        <v>0.5</v>
      </c>
      <c r="G145" s="159">
        <f t="shared" si="5"/>
        <v>0.6500000000000341</v>
      </c>
    </row>
    <row r="146" spans="1:7" s="69" customFormat="1" ht="13.5">
      <c r="A146" s="193" t="s">
        <v>226</v>
      </c>
      <c r="B146" s="272">
        <f>Volume!J147</f>
        <v>277.35</v>
      </c>
      <c r="C146" s="70">
        <v>278.95</v>
      </c>
      <c r="D146" s="264">
        <f t="shared" si="6"/>
        <v>1.599999999999966</v>
      </c>
      <c r="E146" s="331">
        <f t="shared" si="7"/>
        <v>0.005768884081485365</v>
      </c>
      <c r="F146" s="264">
        <v>1.0500000000000114</v>
      </c>
      <c r="G146" s="159">
        <f t="shared" si="5"/>
        <v>0.5499999999999545</v>
      </c>
    </row>
    <row r="147" spans="1:7" s="69" customFormat="1" ht="13.5">
      <c r="A147" s="193" t="s">
        <v>422</v>
      </c>
      <c r="B147" s="272">
        <f>Volume!J148</f>
        <v>549.45</v>
      </c>
      <c r="C147" s="70">
        <v>552.1</v>
      </c>
      <c r="D147" s="264">
        <f t="shared" si="6"/>
        <v>2.6499999999999773</v>
      </c>
      <c r="E147" s="331">
        <f t="shared" si="7"/>
        <v>0.004823004823004781</v>
      </c>
      <c r="F147" s="264">
        <v>3.5499999999999545</v>
      </c>
      <c r="G147" s="159">
        <f t="shared" si="5"/>
        <v>-0.8999999999999773</v>
      </c>
    </row>
    <row r="148" spans="1:7" s="69" customFormat="1" ht="13.5">
      <c r="A148" s="193" t="s">
        <v>227</v>
      </c>
      <c r="B148" s="272">
        <f>Volume!J149</f>
        <v>345.9</v>
      </c>
      <c r="C148" s="70">
        <v>348.45</v>
      </c>
      <c r="D148" s="264">
        <f t="shared" si="6"/>
        <v>2.5500000000000114</v>
      </c>
      <c r="E148" s="331">
        <f t="shared" si="7"/>
        <v>0.007372072853425879</v>
      </c>
      <c r="F148" s="264">
        <v>2.099999999999966</v>
      </c>
      <c r="G148" s="159">
        <f t="shared" si="5"/>
        <v>0.4500000000000455</v>
      </c>
    </row>
    <row r="149" spans="1:7" s="69" customFormat="1" ht="13.5">
      <c r="A149" s="193" t="s">
        <v>234</v>
      </c>
      <c r="B149" s="272">
        <f>Volume!J150</f>
        <v>573.55</v>
      </c>
      <c r="C149" s="70">
        <v>574.25</v>
      </c>
      <c r="D149" s="264">
        <f t="shared" si="6"/>
        <v>0.7000000000000455</v>
      </c>
      <c r="E149" s="331">
        <f t="shared" si="7"/>
        <v>0.0012204690088048916</v>
      </c>
      <c r="F149" s="264">
        <v>2.7999999999999545</v>
      </c>
      <c r="G149" s="159">
        <f t="shared" si="5"/>
        <v>-2.099999999999909</v>
      </c>
    </row>
    <row r="150" spans="1:7" s="69" customFormat="1" ht="13.5">
      <c r="A150" s="193" t="s">
        <v>98</v>
      </c>
      <c r="B150" s="272">
        <f>Volume!J151</f>
        <v>704.55</v>
      </c>
      <c r="C150" s="70">
        <v>709.35</v>
      </c>
      <c r="D150" s="264">
        <f t="shared" si="6"/>
        <v>4.800000000000068</v>
      </c>
      <c r="E150" s="331">
        <f t="shared" si="7"/>
        <v>0.0068128592718757625</v>
      </c>
      <c r="F150" s="264">
        <v>2.2000000000000455</v>
      </c>
      <c r="G150" s="159">
        <f t="shared" si="5"/>
        <v>2.6000000000000227</v>
      </c>
    </row>
    <row r="151" spans="1:7" s="69" customFormat="1" ht="13.5">
      <c r="A151" s="193" t="s">
        <v>149</v>
      </c>
      <c r="B151" s="272">
        <f>Volume!J152</f>
        <v>1178.2</v>
      </c>
      <c r="C151" s="70">
        <v>1181.5</v>
      </c>
      <c r="D151" s="264">
        <f t="shared" si="6"/>
        <v>3.2999999999999545</v>
      </c>
      <c r="E151" s="331">
        <f t="shared" si="7"/>
        <v>0.002800882702427393</v>
      </c>
      <c r="F151" s="264">
        <v>7.7999999999999545</v>
      </c>
      <c r="G151" s="159">
        <f t="shared" si="5"/>
        <v>-4.5</v>
      </c>
    </row>
    <row r="152" spans="1:7" s="69" customFormat="1" ht="13.5">
      <c r="A152" s="193" t="s">
        <v>203</v>
      </c>
      <c r="B152" s="272">
        <f>Volume!J153</f>
        <v>1776.7</v>
      </c>
      <c r="C152" s="70">
        <v>1778.55</v>
      </c>
      <c r="D152" s="264">
        <f t="shared" si="6"/>
        <v>1.849999999999909</v>
      </c>
      <c r="E152" s="331">
        <f t="shared" si="7"/>
        <v>0.001041256261608549</v>
      </c>
      <c r="F152" s="264">
        <v>0.6000000000001364</v>
      </c>
      <c r="G152" s="159">
        <f aca="true" t="shared" si="8" ref="G152:G195">D152-F152</f>
        <v>1.2499999999997726</v>
      </c>
    </row>
    <row r="153" spans="1:7" s="69" customFormat="1" ht="13.5">
      <c r="A153" s="193" t="s">
        <v>298</v>
      </c>
      <c r="B153" s="272">
        <f>Volume!J154</f>
        <v>650.4</v>
      </c>
      <c r="C153" s="70">
        <v>654.3</v>
      </c>
      <c r="D153" s="264">
        <f t="shared" si="6"/>
        <v>3.8999999999999773</v>
      </c>
      <c r="E153" s="331">
        <f t="shared" si="7"/>
        <v>0.005996309963099597</v>
      </c>
      <c r="F153" s="264">
        <v>3.9500000000000455</v>
      </c>
      <c r="G153" s="159">
        <f t="shared" si="8"/>
        <v>-0.05000000000006821</v>
      </c>
    </row>
    <row r="154" spans="1:7" s="69" customFormat="1" ht="13.5">
      <c r="A154" s="193" t="s">
        <v>423</v>
      </c>
      <c r="B154" s="272">
        <f>Volume!J155</f>
        <v>41.65</v>
      </c>
      <c r="C154" s="70">
        <v>41.85</v>
      </c>
      <c r="D154" s="264">
        <f t="shared" si="6"/>
        <v>0.20000000000000284</v>
      </c>
      <c r="E154" s="331">
        <f t="shared" si="7"/>
        <v>0.004801920768307391</v>
      </c>
      <c r="F154" s="264">
        <v>0.15000000000000568</v>
      </c>
      <c r="G154" s="159">
        <f t="shared" si="8"/>
        <v>0.04999999999999716</v>
      </c>
    </row>
    <row r="155" spans="1:7" s="69" customFormat="1" ht="13.5">
      <c r="A155" s="193" t="s">
        <v>424</v>
      </c>
      <c r="B155" s="272">
        <f>Volume!J156</f>
        <v>463.85</v>
      </c>
      <c r="C155" s="70">
        <v>463.45</v>
      </c>
      <c r="D155" s="264">
        <f t="shared" si="6"/>
        <v>-0.4000000000000341</v>
      </c>
      <c r="E155" s="331">
        <f t="shared" si="7"/>
        <v>-0.0008623477417269249</v>
      </c>
      <c r="F155" s="264">
        <v>-0.19999999999998863</v>
      </c>
      <c r="G155" s="159">
        <f t="shared" si="8"/>
        <v>-0.20000000000004547</v>
      </c>
    </row>
    <row r="156" spans="1:7" s="69" customFormat="1" ht="13.5">
      <c r="A156" s="193" t="s">
        <v>216</v>
      </c>
      <c r="B156" s="272">
        <f>Volume!J157</f>
        <v>115.1</v>
      </c>
      <c r="C156" s="70">
        <v>115.55</v>
      </c>
      <c r="D156" s="264">
        <f t="shared" si="6"/>
        <v>0.45000000000000284</v>
      </c>
      <c r="E156" s="331">
        <f t="shared" si="7"/>
        <v>0.00390964378801045</v>
      </c>
      <c r="F156" s="264">
        <v>0.25</v>
      </c>
      <c r="G156" s="159">
        <f t="shared" si="8"/>
        <v>0.20000000000000284</v>
      </c>
    </row>
    <row r="157" spans="1:7" s="69" customFormat="1" ht="13.5">
      <c r="A157" s="193" t="s">
        <v>235</v>
      </c>
      <c r="B157" s="272">
        <f>Volume!J158</f>
        <v>157.75</v>
      </c>
      <c r="C157" s="70">
        <v>158.05</v>
      </c>
      <c r="D157" s="264">
        <f t="shared" si="6"/>
        <v>0.30000000000001137</v>
      </c>
      <c r="E157" s="331">
        <f t="shared" si="7"/>
        <v>0.001901743264659343</v>
      </c>
      <c r="F157" s="264">
        <v>-3.450000000000017</v>
      </c>
      <c r="G157" s="159">
        <f t="shared" si="8"/>
        <v>3.7500000000000284</v>
      </c>
    </row>
    <row r="158" spans="1:7" s="69" customFormat="1" ht="13.5">
      <c r="A158" s="193" t="s">
        <v>204</v>
      </c>
      <c r="B158" s="272">
        <f>Volume!J159</f>
        <v>481.75</v>
      </c>
      <c r="C158" s="70">
        <v>482.45</v>
      </c>
      <c r="D158" s="264">
        <f t="shared" si="6"/>
        <v>0.6999999999999886</v>
      </c>
      <c r="E158" s="331">
        <f t="shared" si="7"/>
        <v>0.0014530358069537906</v>
      </c>
      <c r="F158" s="264">
        <v>-2.75</v>
      </c>
      <c r="G158" s="159">
        <f t="shared" si="8"/>
        <v>3.4499999999999886</v>
      </c>
    </row>
    <row r="159" spans="1:7" s="69" customFormat="1" ht="13.5">
      <c r="A159" s="193" t="s">
        <v>205</v>
      </c>
      <c r="B159" s="272">
        <f>Volume!J160</f>
        <v>1611.75</v>
      </c>
      <c r="C159" s="70">
        <v>1620.45</v>
      </c>
      <c r="D159" s="264">
        <f t="shared" si="6"/>
        <v>8.700000000000045</v>
      </c>
      <c r="E159" s="331">
        <f t="shared" si="7"/>
        <v>0.005397859469520735</v>
      </c>
      <c r="F159" s="264">
        <v>5.349999999999909</v>
      </c>
      <c r="G159" s="159">
        <f t="shared" si="8"/>
        <v>3.3500000000001364</v>
      </c>
    </row>
    <row r="160" spans="1:7" s="69" customFormat="1" ht="13.5">
      <c r="A160" s="193" t="s">
        <v>37</v>
      </c>
      <c r="B160" s="272">
        <f>Volume!J161</f>
        <v>224.2</v>
      </c>
      <c r="C160" s="70">
        <v>224.2</v>
      </c>
      <c r="D160" s="264">
        <f t="shared" si="6"/>
        <v>0</v>
      </c>
      <c r="E160" s="331">
        <f t="shared" si="7"/>
        <v>0</v>
      </c>
      <c r="F160" s="264">
        <v>-0.6999999999999886</v>
      </c>
      <c r="G160" s="159">
        <f t="shared" si="8"/>
        <v>0.6999999999999886</v>
      </c>
    </row>
    <row r="161" spans="1:12" s="69" customFormat="1" ht="13.5">
      <c r="A161" s="193" t="s">
        <v>299</v>
      </c>
      <c r="B161" s="272">
        <f>Volume!J162</f>
        <v>1904.45</v>
      </c>
      <c r="C161" s="70">
        <v>1913.15</v>
      </c>
      <c r="D161" s="264">
        <f t="shared" si="6"/>
        <v>8.700000000000045</v>
      </c>
      <c r="E161" s="331">
        <f t="shared" si="7"/>
        <v>0.004568248050618313</v>
      </c>
      <c r="F161" s="264">
        <v>4.75</v>
      </c>
      <c r="G161" s="159">
        <f t="shared" si="8"/>
        <v>3.9500000000000455</v>
      </c>
      <c r="L161" s="267"/>
    </row>
    <row r="162" spans="1:12" s="69" customFormat="1" ht="13.5">
      <c r="A162" s="193" t="s">
        <v>425</v>
      </c>
      <c r="B162" s="272">
        <f>Volume!J163</f>
        <v>1493.2</v>
      </c>
      <c r="C162" s="70">
        <v>1501.45</v>
      </c>
      <c r="D162" s="264">
        <f t="shared" si="6"/>
        <v>8.25</v>
      </c>
      <c r="E162" s="331">
        <f t="shared" si="7"/>
        <v>0.005525046879185641</v>
      </c>
      <c r="F162" s="264">
        <v>3.3500000000001364</v>
      </c>
      <c r="G162" s="159">
        <f t="shared" si="8"/>
        <v>4.899999999999864</v>
      </c>
      <c r="L162" s="267"/>
    </row>
    <row r="163" spans="1:12" s="69" customFormat="1" ht="13.5">
      <c r="A163" s="193" t="s">
        <v>228</v>
      </c>
      <c r="B163" s="272">
        <f>Volume!J164</f>
        <v>1455.3</v>
      </c>
      <c r="C163" s="70">
        <v>1438.95</v>
      </c>
      <c r="D163" s="264">
        <f t="shared" si="6"/>
        <v>-16.34999999999991</v>
      </c>
      <c r="E163" s="331">
        <f t="shared" si="7"/>
        <v>-0.0112347969490826</v>
      </c>
      <c r="F163" s="264">
        <v>-15.399999999999864</v>
      </c>
      <c r="G163" s="159">
        <f t="shared" si="8"/>
        <v>-0.9500000000000455</v>
      </c>
      <c r="L163" s="267"/>
    </row>
    <row r="164" spans="1:12" s="69" customFormat="1" ht="13.5">
      <c r="A164" s="193" t="s">
        <v>426</v>
      </c>
      <c r="B164" s="272">
        <f>Volume!J165</f>
        <v>106.8</v>
      </c>
      <c r="C164" s="70">
        <v>107.85</v>
      </c>
      <c r="D164" s="264">
        <f t="shared" si="6"/>
        <v>1.0499999999999972</v>
      </c>
      <c r="E164" s="331">
        <f t="shared" si="7"/>
        <v>0.009831460674157277</v>
      </c>
      <c r="F164" s="264">
        <v>1.3500000000000085</v>
      </c>
      <c r="G164" s="159">
        <f t="shared" si="8"/>
        <v>-0.30000000000001137</v>
      </c>
      <c r="L164" s="267"/>
    </row>
    <row r="165" spans="1:12" s="69" customFormat="1" ht="13.5">
      <c r="A165" s="193" t="s">
        <v>276</v>
      </c>
      <c r="B165" s="272">
        <f>Volume!J166</f>
        <v>927.25</v>
      </c>
      <c r="C165" s="70">
        <v>933.5</v>
      </c>
      <c r="D165" s="264">
        <f t="shared" si="6"/>
        <v>6.25</v>
      </c>
      <c r="E165" s="331">
        <f t="shared" si="7"/>
        <v>0.0067403612833647885</v>
      </c>
      <c r="F165" s="264">
        <v>7.9500000000000455</v>
      </c>
      <c r="G165" s="159">
        <f t="shared" si="8"/>
        <v>-1.7000000000000455</v>
      </c>
      <c r="L165" s="267"/>
    </row>
    <row r="166" spans="1:12" s="69" customFormat="1" ht="13.5">
      <c r="A166" s="193" t="s">
        <v>180</v>
      </c>
      <c r="B166" s="272">
        <f>Volume!J167</f>
        <v>174.95</v>
      </c>
      <c r="C166" s="70">
        <v>176.15</v>
      </c>
      <c r="D166" s="264">
        <f t="shared" si="6"/>
        <v>1.200000000000017</v>
      </c>
      <c r="E166" s="331">
        <f t="shared" si="7"/>
        <v>0.006859102600743168</v>
      </c>
      <c r="F166" s="264">
        <v>1.200000000000017</v>
      </c>
      <c r="G166" s="159">
        <f t="shared" si="8"/>
        <v>0</v>
      </c>
      <c r="L166" s="267"/>
    </row>
    <row r="167" spans="1:12" s="69" customFormat="1" ht="13.5">
      <c r="A167" s="193" t="s">
        <v>181</v>
      </c>
      <c r="B167" s="272">
        <f>Volume!J168</f>
        <v>322.45</v>
      </c>
      <c r="C167" s="70">
        <v>326.9</v>
      </c>
      <c r="D167" s="264">
        <f t="shared" si="6"/>
        <v>4.449999999999989</v>
      </c>
      <c r="E167" s="331">
        <f t="shared" si="7"/>
        <v>0.013800589238641615</v>
      </c>
      <c r="F167" s="264">
        <v>2.1999999999999886</v>
      </c>
      <c r="G167" s="159">
        <f t="shared" si="8"/>
        <v>2.25</v>
      </c>
      <c r="L167" s="267"/>
    </row>
    <row r="168" spans="1:12" s="69" customFormat="1" ht="13.5">
      <c r="A168" s="193" t="s">
        <v>150</v>
      </c>
      <c r="B168" s="272">
        <f>Volume!J169</f>
        <v>665.55</v>
      </c>
      <c r="C168" s="70">
        <v>665.4</v>
      </c>
      <c r="D168" s="264">
        <f t="shared" si="6"/>
        <v>-0.14999999999997726</v>
      </c>
      <c r="E168" s="331">
        <f t="shared" si="7"/>
        <v>-0.00022537750732473484</v>
      </c>
      <c r="F168" s="264">
        <v>0.6499999999999773</v>
      </c>
      <c r="G168" s="159">
        <f t="shared" si="8"/>
        <v>-0.7999999999999545</v>
      </c>
      <c r="L168" s="267"/>
    </row>
    <row r="169" spans="1:12" s="69" customFormat="1" ht="13.5">
      <c r="A169" s="193" t="s">
        <v>427</v>
      </c>
      <c r="B169" s="272">
        <f>Volume!J170</f>
        <v>179.1</v>
      </c>
      <c r="C169" s="70">
        <v>180.3</v>
      </c>
      <c r="D169" s="264">
        <f t="shared" si="6"/>
        <v>1.200000000000017</v>
      </c>
      <c r="E169" s="331">
        <f t="shared" si="7"/>
        <v>0.0067001675041877</v>
      </c>
      <c r="F169" s="264">
        <v>1.8999999999999773</v>
      </c>
      <c r="G169" s="159">
        <f t="shared" si="8"/>
        <v>-0.6999999999999602</v>
      </c>
      <c r="L169" s="267"/>
    </row>
    <row r="170" spans="1:12" s="69" customFormat="1" ht="13.5">
      <c r="A170" s="193" t="s">
        <v>428</v>
      </c>
      <c r="B170" s="272">
        <f>Volume!J171</f>
        <v>242.35</v>
      </c>
      <c r="C170" s="70">
        <v>244.35</v>
      </c>
      <c r="D170" s="264">
        <f t="shared" si="6"/>
        <v>2</v>
      </c>
      <c r="E170" s="331">
        <f t="shared" si="7"/>
        <v>0.008252527336496802</v>
      </c>
      <c r="F170" s="264">
        <v>1.0999999999999943</v>
      </c>
      <c r="G170" s="159">
        <f t="shared" si="8"/>
        <v>0.9000000000000057</v>
      </c>
      <c r="L170" s="267"/>
    </row>
    <row r="171" spans="1:12" s="69" customFormat="1" ht="13.5">
      <c r="A171" s="193" t="s">
        <v>151</v>
      </c>
      <c r="B171" s="272">
        <f>Volume!J172</f>
        <v>1000.15</v>
      </c>
      <c r="C171" s="70">
        <v>995.05</v>
      </c>
      <c r="D171" s="264">
        <f t="shared" si="6"/>
        <v>-5.100000000000023</v>
      </c>
      <c r="E171" s="331">
        <f t="shared" si="7"/>
        <v>-0.005099235114732813</v>
      </c>
      <c r="F171" s="264">
        <v>-8.25</v>
      </c>
      <c r="G171" s="159">
        <f t="shared" si="8"/>
        <v>3.1499999999999773</v>
      </c>
      <c r="L171" s="267"/>
    </row>
    <row r="172" spans="1:12" s="69" customFormat="1" ht="13.5">
      <c r="A172" s="193" t="s">
        <v>214</v>
      </c>
      <c r="B172" s="272">
        <f>Volume!J173</f>
        <v>1725.1</v>
      </c>
      <c r="C172" s="70">
        <v>1732.75</v>
      </c>
      <c r="D172" s="264">
        <f t="shared" si="6"/>
        <v>7.650000000000091</v>
      </c>
      <c r="E172" s="331">
        <f t="shared" si="7"/>
        <v>0.004434525534751661</v>
      </c>
      <c r="F172" s="264">
        <v>9.5</v>
      </c>
      <c r="G172" s="159">
        <f t="shared" si="8"/>
        <v>-1.849999999999909</v>
      </c>
      <c r="L172" s="267"/>
    </row>
    <row r="173" spans="1:12" s="69" customFormat="1" ht="13.5">
      <c r="A173" s="193" t="s">
        <v>229</v>
      </c>
      <c r="B173" s="272">
        <f>Volume!J174</f>
        <v>1463.2</v>
      </c>
      <c r="C173" s="70">
        <v>1460.05</v>
      </c>
      <c r="D173" s="264">
        <f t="shared" si="6"/>
        <v>-3.150000000000091</v>
      </c>
      <c r="E173" s="331">
        <f t="shared" si="7"/>
        <v>-0.002152815746309521</v>
      </c>
      <c r="F173" s="264">
        <v>1.7999999999999545</v>
      </c>
      <c r="G173" s="159">
        <f t="shared" si="8"/>
        <v>-4.9500000000000455</v>
      </c>
      <c r="L173" s="267"/>
    </row>
    <row r="174" spans="1:12" s="69" customFormat="1" ht="13.5">
      <c r="A174" s="193" t="s">
        <v>91</v>
      </c>
      <c r="B174" s="272">
        <f>Volume!J175</f>
        <v>88.4</v>
      </c>
      <c r="C174" s="70">
        <v>89.05</v>
      </c>
      <c r="D174" s="264">
        <f t="shared" si="6"/>
        <v>0.6499999999999915</v>
      </c>
      <c r="E174" s="331">
        <f t="shared" si="7"/>
        <v>0.007352941176470491</v>
      </c>
      <c r="F174" s="264">
        <v>0.45000000000000284</v>
      </c>
      <c r="G174" s="159">
        <f t="shared" si="8"/>
        <v>0.19999999999998863</v>
      </c>
      <c r="L174" s="267"/>
    </row>
    <row r="175" spans="1:12" s="69" customFormat="1" ht="13.5">
      <c r="A175" s="193" t="s">
        <v>152</v>
      </c>
      <c r="B175" s="272">
        <f>Volume!J176</f>
        <v>252.65</v>
      </c>
      <c r="C175" s="70">
        <v>253</v>
      </c>
      <c r="D175" s="264">
        <f t="shared" si="6"/>
        <v>0.3499999999999943</v>
      </c>
      <c r="E175" s="331">
        <f t="shared" si="7"/>
        <v>0.0013853156540668684</v>
      </c>
      <c r="F175" s="264">
        <v>-0.75</v>
      </c>
      <c r="G175" s="159">
        <f t="shared" si="8"/>
        <v>1.0999999999999943</v>
      </c>
      <c r="L175" s="267"/>
    </row>
    <row r="176" spans="1:12" s="69" customFormat="1" ht="13.5">
      <c r="A176" s="193" t="s">
        <v>208</v>
      </c>
      <c r="B176" s="272">
        <f>Volume!J177</f>
        <v>759.5</v>
      </c>
      <c r="C176" s="70">
        <v>761.15</v>
      </c>
      <c r="D176" s="264">
        <f t="shared" si="6"/>
        <v>1.6499999999999773</v>
      </c>
      <c r="E176" s="331">
        <f t="shared" si="7"/>
        <v>0.00217248189598417</v>
      </c>
      <c r="F176" s="264">
        <v>-0.5</v>
      </c>
      <c r="G176" s="159">
        <f t="shared" si="8"/>
        <v>2.1499999999999773</v>
      </c>
      <c r="L176" s="267"/>
    </row>
    <row r="177" spans="1:12" s="69" customFormat="1" ht="13.5">
      <c r="A177" s="193" t="s">
        <v>230</v>
      </c>
      <c r="B177" s="272">
        <f>Volume!J178</f>
        <v>694.15</v>
      </c>
      <c r="C177" s="70">
        <v>682.65</v>
      </c>
      <c r="D177" s="264">
        <f t="shared" si="6"/>
        <v>-11.5</v>
      </c>
      <c r="E177" s="331">
        <f t="shared" si="7"/>
        <v>-0.016567024418353383</v>
      </c>
      <c r="F177" s="264">
        <v>-13.25</v>
      </c>
      <c r="G177" s="159">
        <f t="shared" si="8"/>
        <v>1.75</v>
      </c>
      <c r="L177" s="267"/>
    </row>
    <row r="178" spans="1:12" s="69" customFormat="1" ht="13.5">
      <c r="A178" s="193" t="s">
        <v>185</v>
      </c>
      <c r="B178" s="272">
        <f>Volume!J179</f>
        <v>694.8</v>
      </c>
      <c r="C178" s="70">
        <v>697.65</v>
      </c>
      <c r="D178" s="264">
        <f t="shared" si="6"/>
        <v>2.8500000000000227</v>
      </c>
      <c r="E178" s="331">
        <f t="shared" si="7"/>
        <v>0.004101899827288462</v>
      </c>
      <c r="F178" s="264">
        <v>3.2000000000000455</v>
      </c>
      <c r="G178" s="159">
        <f t="shared" si="8"/>
        <v>-0.35000000000002274</v>
      </c>
      <c r="L178" s="267"/>
    </row>
    <row r="179" spans="1:12" s="69" customFormat="1" ht="13.5">
      <c r="A179" s="193" t="s">
        <v>206</v>
      </c>
      <c r="B179" s="272">
        <f>Volume!J180</f>
        <v>854.25</v>
      </c>
      <c r="C179" s="70">
        <v>847</v>
      </c>
      <c r="D179" s="264">
        <f t="shared" si="6"/>
        <v>-7.25</v>
      </c>
      <c r="E179" s="331">
        <f t="shared" si="7"/>
        <v>-0.008486976880304361</v>
      </c>
      <c r="F179" s="264">
        <v>-9.099999999999909</v>
      </c>
      <c r="G179" s="159">
        <f t="shared" si="8"/>
        <v>1.849999999999909</v>
      </c>
      <c r="L179" s="267"/>
    </row>
    <row r="180" spans="1:12" s="69" customFormat="1" ht="13.5">
      <c r="A180" s="193" t="s">
        <v>118</v>
      </c>
      <c r="B180" s="272">
        <f>Volume!J181</f>
        <v>1128.3</v>
      </c>
      <c r="C180" s="70">
        <v>1128.5</v>
      </c>
      <c r="D180" s="264">
        <f t="shared" si="6"/>
        <v>0.20000000000004547</v>
      </c>
      <c r="E180" s="331">
        <f t="shared" si="7"/>
        <v>0.00017725782150141407</v>
      </c>
      <c r="F180" s="264">
        <v>1.7999999999999545</v>
      </c>
      <c r="G180" s="159">
        <f t="shared" si="8"/>
        <v>-1.599999999999909</v>
      </c>
      <c r="L180" s="267"/>
    </row>
    <row r="181" spans="1:12" s="69" customFormat="1" ht="13.5">
      <c r="A181" s="193" t="s">
        <v>231</v>
      </c>
      <c r="B181" s="272">
        <f>Volume!J182</f>
        <v>1276.6</v>
      </c>
      <c r="C181" s="70">
        <v>1285.15</v>
      </c>
      <c r="D181" s="264">
        <f t="shared" si="6"/>
        <v>8.550000000000182</v>
      </c>
      <c r="E181" s="331">
        <f t="shared" si="7"/>
        <v>0.006697477675074559</v>
      </c>
      <c r="F181" s="264">
        <v>8.049999999999955</v>
      </c>
      <c r="G181" s="159">
        <f t="shared" si="8"/>
        <v>0.5000000000002274</v>
      </c>
      <c r="L181" s="267"/>
    </row>
    <row r="182" spans="1:12" s="69" customFormat="1" ht="13.5">
      <c r="A182" s="193" t="s">
        <v>300</v>
      </c>
      <c r="B182" s="272">
        <f>Volume!J183</f>
        <v>56.6</v>
      </c>
      <c r="C182" s="70">
        <v>56.95</v>
      </c>
      <c r="D182" s="264">
        <f t="shared" si="6"/>
        <v>0.3500000000000014</v>
      </c>
      <c r="E182" s="331">
        <f t="shared" si="7"/>
        <v>0.006183745583038894</v>
      </c>
      <c r="F182" s="264">
        <v>0.14999999999999858</v>
      </c>
      <c r="G182" s="159">
        <f t="shared" si="8"/>
        <v>0.20000000000000284</v>
      </c>
      <c r="L182" s="267"/>
    </row>
    <row r="183" spans="1:12" s="69" customFormat="1" ht="13.5">
      <c r="A183" s="193" t="s">
        <v>301</v>
      </c>
      <c r="B183" s="272">
        <f>Volume!J184</f>
        <v>28.15</v>
      </c>
      <c r="C183" s="70">
        <v>28.2</v>
      </c>
      <c r="D183" s="264">
        <f t="shared" si="6"/>
        <v>0.05000000000000071</v>
      </c>
      <c r="E183" s="331">
        <f t="shared" si="7"/>
        <v>0.0017761989342806649</v>
      </c>
      <c r="F183" s="264">
        <v>0.10000000000000142</v>
      </c>
      <c r="G183" s="159">
        <f t="shared" si="8"/>
        <v>-0.05000000000000071</v>
      </c>
      <c r="L183" s="267"/>
    </row>
    <row r="184" spans="1:12" s="69" customFormat="1" ht="13.5">
      <c r="A184" s="193" t="s">
        <v>173</v>
      </c>
      <c r="B184" s="272">
        <f>Volume!J185</f>
        <v>63</v>
      </c>
      <c r="C184" s="70">
        <v>63.25</v>
      </c>
      <c r="D184" s="264">
        <f t="shared" si="6"/>
        <v>0.25</v>
      </c>
      <c r="E184" s="331">
        <f t="shared" si="7"/>
        <v>0.003968253968253968</v>
      </c>
      <c r="F184" s="264">
        <v>0.29999999999999716</v>
      </c>
      <c r="G184" s="159">
        <f t="shared" si="8"/>
        <v>-0.04999999999999716</v>
      </c>
      <c r="L184" s="267"/>
    </row>
    <row r="185" spans="1:12" s="69" customFormat="1" ht="13.5">
      <c r="A185" s="193" t="s">
        <v>302</v>
      </c>
      <c r="B185" s="272">
        <f>Volume!J186</f>
        <v>965.75</v>
      </c>
      <c r="C185" s="70">
        <v>967.65</v>
      </c>
      <c r="D185" s="264">
        <f t="shared" si="6"/>
        <v>1.8999999999999773</v>
      </c>
      <c r="E185" s="331">
        <f t="shared" si="7"/>
        <v>0.0019673828630597744</v>
      </c>
      <c r="F185" s="264">
        <v>1.7000000000000455</v>
      </c>
      <c r="G185" s="159">
        <f t="shared" si="8"/>
        <v>0.1999999999999318</v>
      </c>
      <c r="L185" s="267"/>
    </row>
    <row r="186" spans="1:12" s="69" customFormat="1" ht="13.5">
      <c r="A186" s="193" t="s">
        <v>82</v>
      </c>
      <c r="B186" s="272">
        <f>Volume!J187</f>
        <v>156.9</v>
      </c>
      <c r="C186" s="70">
        <v>157.8</v>
      </c>
      <c r="D186" s="264">
        <f t="shared" si="6"/>
        <v>0.9000000000000057</v>
      </c>
      <c r="E186" s="331">
        <f t="shared" si="7"/>
        <v>0.005736137667304051</v>
      </c>
      <c r="F186" s="264">
        <v>1.049999999999983</v>
      </c>
      <c r="G186" s="159">
        <f t="shared" si="8"/>
        <v>-0.14999999999997726</v>
      </c>
      <c r="L186" s="267"/>
    </row>
    <row r="187" spans="1:12" s="69" customFormat="1" ht="13.5">
      <c r="A187" s="193" t="s">
        <v>429</v>
      </c>
      <c r="B187" s="272">
        <f>Volume!J188</f>
        <v>305.05</v>
      </c>
      <c r="C187" s="70">
        <v>307.25</v>
      </c>
      <c r="D187" s="264">
        <f t="shared" si="6"/>
        <v>2.1999999999999886</v>
      </c>
      <c r="E187" s="331">
        <f t="shared" si="7"/>
        <v>0.007211932470086833</v>
      </c>
      <c r="F187" s="264">
        <v>1</v>
      </c>
      <c r="G187" s="159">
        <f t="shared" si="8"/>
        <v>1.1999999999999886</v>
      </c>
      <c r="L187" s="267"/>
    </row>
    <row r="188" spans="1:12" s="69" customFormat="1" ht="13.5">
      <c r="A188" s="193" t="s">
        <v>430</v>
      </c>
      <c r="B188" s="272">
        <f>Volume!J189</f>
        <v>558.75</v>
      </c>
      <c r="C188" s="70">
        <v>558.8</v>
      </c>
      <c r="D188" s="264">
        <f t="shared" si="6"/>
        <v>0.049999999999954525</v>
      </c>
      <c r="E188" s="331">
        <f t="shared" si="7"/>
        <v>8.9485458612894E-05</v>
      </c>
      <c r="F188" s="264">
        <v>-0.6499999999999773</v>
      </c>
      <c r="G188" s="159">
        <f t="shared" si="8"/>
        <v>0.6999999999999318</v>
      </c>
      <c r="L188" s="267"/>
    </row>
    <row r="189" spans="1:12" s="69" customFormat="1" ht="13.5">
      <c r="A189" s="193" t="s">
        <v>153</v>
      </c>
      <c r="B189" s="272">
        <f>Volume!J190</f>
        <v>645.75</v>
      </c>
      <c r="C189" s="70">
        <v>648.1</v>
      </c>
      <c r="D189" s="264">
        <f t="shared" si="6"/>
        <v>2.3500000000000227</v>
      </c>
      <c r="E189" s="331">
        <f t="shared" si="7"/>
        <v>0.0036391792489353816</v>
      </c>
      <c r="F189" s="264">
        <v>-1.7999999999999545</v>
      </c>
      <c r="G189" s="159">
        <f t="shared" si="8"/>
        <v>4.149999999999977</v>
      </c>
      <c r="L189" s="267"/>
    </row>
    <row r="190" spans="1:12" s="69" customFormat="1" ht="13.5">
      <c r="A190" s="193" t="s">
        <v>154</v>
      </c>
      <c r="B190" s="272">
        <f>Volume!J191</f>
        <v>56.55</v>
      </c>
      <c r="C190" s="70">
        <v>57</v>
      </c>
      <c r="D190" s="264">
        <f t="shared" si="6"/>
        <v>0.45000000000000284</v>
      </c>
      <c r="E190" s="331">
        <f t="shared" si="7"/>
        <v>0.007957559681697663</v>
      </c>
      <c r="F190" s="264">
        <v>0.45000000000000284</v>
      </c>
      <c r="G190" s="159">
        <f t="shared" si="8"/>
        <v>0</v>
      </c>
      <c r="L190" s="267"/>
    </row>
    <row r="191" spans="1:12" s="69" customFormat="1" ht="13.5">
      <c r="A191" s="193" t="s">
        <v>303</v>
      </c>
      <c r="B191" s="272">
        <f>Volume!J192</f>
        <v>130.85</v>
      </c>
      <c r="C191" s="70">
        <v>131.95</v>
      </c>
      <c r="D191" s="264">
        <f t="shared" si="6"/>
        <v>1.0999999999999943</v>
      </c>
      <c r="E191" s="331">
        <f t="shared" si="7"/>
        <v>0.008406572411157772</v>
      </c>
      <c r="F191" s="264">
        <v>0.75</v>
      </c>
      <c r="G191" s="159">
        <f t="shared" si="8"/>
        <v>0.3499999999999943</v>
      </c>
      <c r="L191" s="267"/>
    </row>
    <row r="192" spans="1:12" s="69" customFormat="1" ht="13.5">
      <c r="A192" s="193" t="s">
        <v>155</v>
      </c>
      <c r="B192" s="272">
        <f>Volume!J193</f>
        <v>483.55</v>
      </c>
      <c r="C192" s="70">
        <v>480.45</v>
      </c>
      <c r="D192" s="264">
        <f t="shared" si="6"/>
        <v>-3.1000000000000227</v>
      </c>
      <c r="E192" s="331">
        <f t="shared" si="7"/>
        <v>-0.006410919243097968</v>
      </c>
      <c r="F192" s="264">
        <v>-3.900000000000034</v>
      </c>
      <c r="G192" s="159">
        <f t="shared" si="8"/>
        <v>0.8000000000000114</v>
      </c>
      <c r="L192" s="267"/>
    </row>
    <row r="193" spans="1:12" s="69" customFormat="1" ht="13.5">
      <c r="A193" s="193" t="s">
        <v>38</v>
      </c>
      <c r="B193" s="272">
        <f>Volume!J194</f>
        <v>502.45</v>
      </c>
      <c r="C193" s="70">
        <v>497.8</v>
      </c>
      <c r="D193" s="264">
        <f t="shared" si="6"/>
        <v>-4.649999999999977</v>
      </c>
      <c r="E193" s="331">
        <f t="shared" si="7"/>
        <v>-0.009254652204199378</v>
      </c>
      <c r="F193" s="264">
        <v>-2.249999999999943</v>
      </c>
      <c r="G193" s="159">
        <f t="shared" si="8"/>
        <v>-2.400000000000034</v>
      </c>
      <c r="L193" s="267"/>
    </row>
    <row r="194" spans="1:7" ht="13.5">
      <c r="A194" s="193" t="s">
        <v>156</v>
      </c>
      <c r="B194" s="272">
        <f>Volume!J195</f>
        <v>390.9</v>
      </c>
      <c r="C194" s="70">
        <v>389.95</v>
      </c>
      <c r="D194" s="264">
        <f t="shared" si="6"/>
        <v>-0.9499999999999886</v>
      </c>
      <c r="E194" s="331">
        <f t="shared" si="7"/>
        <v>-0.002430289076490122</v>
      </c>
      <c r="F194" s="264">
        <v>0.44999999999998863</v>
      </c>
      <c r="G194" s="159">
        <f t="shared" si="8"/>
        <v>-1.3999999999999773</v>
      </c>
    </row>
    <row r="195" spans="1:7" ht="14.25" thickBot="1">
      <c r="A195" s="194" t="s">
        <v>394</v>
      </c>
      <c r="B195" s="272">
        <f>Volume!J196</f>
        <v>335.8</v>
      </c>
      <c r="C195" s="70">
        <v>337.25</v>
      </c>
      <c r="D195" s="264">
        <f t="shared" si="6"/>
        <v>1.4499999999999886</v>
      </c>
      <c r="E195" s="331">
        <f t="shared" si="7"/>
        <v>0.004318046456223909</v>
      </c>
      <c r="F195" s="264">
        <v>0.75</v>
      </c>
      <c r="G195" s="159">
        <f t="shared" si="8"/>
        <v>0.6999999999999886</v>
      </c>
    </row>
    <row r="196" ht="11.25" customHeight="1" hidden="1">
      <c r="C196" s="70">
        <v>2366.7</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K94" sqref="K94"/>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9.140625" style="70" customWidth="1"/>
    <col min="7" max="8" width="0" style="70" hidden="1" customWidth="1"/>
    <col min="9" max="16384" width="9.140625" style="70" customWidth="1"/>
  </cols>
  <sheetData>
    <row r="1" spans="1:9" s="133" customFormat="1" ht="19.5" customHeight="1" thickBot="1">
      <c r="A1" s="421" t="s">
        <v>209</v>
      </c>
      <c r="B1" s="422"/>
      <c r="C1" s="422"/>
      <c r="D1" s="422"/>
      <c r="E1" s="422"/>
      <c r="F1" s="421"/>
      <c r="G1" s="422"/>
      <c r="H1" s="422"/>
      <c r="I1" s="422"/>
    </row>
    <row r="2" spans="1:9" s="69" customFormat="1" ht="14.25" thickBot="1">
      <c r="A2" s="134" t="s">
        <v>113</v>
      </c>
      <c r="B2" s="268" t="s">
        <v>213</v>
      </c>
      <c r="C2" s="33" t="s">
        <v>99</v>
      </c>
      <c r="D2" s="268" t="s">
        <v>123</v>
      </c>
      <c r="E2" s="205" t="s">
        <v>215</v>
      </c>
      <c r="F2" s="205" t="s">
        <v>59</v>
      </c>
      <c r="G2" s="205" t="s">
        <v>471</v>
      </c>
      <c r="H2" s="205" t="s">
        <v>469</v>
      </c>
      <c r="I2" s="205" t="s">
        <v>107</v>
      </c>
    </row>
    <row r="3" spans="1:9" s="69" customFormat="1" ht="13.5">
      <c r="A3" s="271" t="s">
        <v>212</v>
      </c>
      <c r="B3" s="179">
        <f>VLOOKUP(A3,Margins!$A$2:$M$196,2,FALSE)</f>
        <v>50</v>
      </c>
      <c r="C3" s="270">
        <f>VLOOKUP(A3,Basis!$A$3:$G$195,2,FALSE)</f>
        <v>4512.15</v>
      </c>
      <c r="D3" s="270">
        <f>VLOOKUP(A3,Basis!$A$3:$G$195,3,FALSE)</f>
        <v>4496.8</v>
      </c>
      <c r="E3" s="179">
        <f>VLOOKUP(A3,Margins!$A$2:$M$196,7,FALSE)</f>
        <v>22686.225</v>
      </c>
      <c r="F3" s="69">
        <f>VLOOKUP(A3,'Open Int.'!$A$4:$D$196,2,FALSE)</f>
        <v>39693450</v>
      </c>
      <c r="G3" s="69">
        <f>VLOOKUP(A3,'Open Int.'!$A$4:$D$196,3,FALSE)</f>
        <v>925500</v>
      </c>
      <c r="H3" s="69">
        <f>F3-G3</f>
        <v>38767950</v>
      </c>
      <c r="I3" s="331">
        <f>VLOOKUP(A3,'Open Int.'!$A$4:$D$196,4,FALSE)</f>
        <v>0.02</v>
      </c>
    </row>
    <row r="4" spans="1:9" s="69" customFormat="1" ht="13.5">
      <c r="A4" s="201" t="s">
        <v>134</v>
      </c>
      <c r="B4" s="179">
        <f>VLOOKUP(A4,Margins!$A$2:$M$196,2,FALSE)</f>
        <v>500</v>
      </c>
      <c r="C4" s="272">
        <f>VLOOKUP(A4,Basis!$A$3:$G$195,2,FALSE)</f>
        <v>1112.95</v>
      </c>
      <c r="D4" s="273">
        <f>VLOOKUP(A4,Basis!$A$3:$G$195,3,FALSE)</f>
        <v>1109.4</v>
      </c>
      <c r="E4" s="374">
        <f>VLOOKUP(A4,Margins!$A$2:$M$196,7,FALSE)</f>
        <v>90753.75</v>
      </c>
      <c r="F4" s="69">
        <f>VLOOKUP(A4,'Open Int.'!$A$4:$D$196,2,FALSE)</f>
        <v>1833000</v>
      </c>
      <c r="G4" s="69">
        <f>VLOOKUP(A4,'Open Int.'!$A$4:$D$196,3,FALSE)</f>
        <v>23000</v>
      </c>
      <c r="H4" s="69">
        <f aca="true" t="shared" si="0" ref="H4:H53">F4-G4</f>
        <v>1810000</v>
      </c>
      <c r="I4" s="331">
        <f>VLOOKUP(A4,'Open Int.'!$A$4:$D$196,4,FALSE)</f>
        <v>0.01</v>
      </c>
    </row>
    <row r="5" spans="1:9" s="69" customFormat="1" ht="13.5">
      <c r="A5" s="201" t="s">
        <v>0</v>
      </c>
      <c r="B5" s="179">
        <f>VLOOKUP(A5,Margins!$A$2:$M$196,2,FALSE)</f>
        <v>375</v>
      </c>
      <c r="C5" s="272">
        <f>VLOOKUP(A5,Basis!$A$3:$G$195,2,FALSE)</f>
        <v>1121.4</v>
      </c>
      <c r="D5" s="273">
        <f>VLOOKUP(A5,Basis!$A$3:$G$195,3,FALSE)</f>
        <v>1115.25</v>
      </c>
      <c r="E5" s="374">
        <f>VLOOKUP(A5,Margins!$A$2:$M$196,7,FALSE)</f>
        <v>79680</v>
      </c>
      <c r="F5" s="69">
        <f>VLOOKUP(A5,'Open Int.'!$A$4:$D$196,2,FALSE)</f>
        <v>3175875</v>
      </c>
      <c r="G5" s="69">
        <f>VLOOKUP(A5,'Open Int.'!$A$4:$D$196,3,FALSE)</f>
        <v>66750</v>
      </c>
      <c r="H5" s="69">
        <f t="shared" si="0"/>
        <v>3109125</v>
      </c>
      <c r="I5" s="331">
        <f>VLOOKUP(A5,'Open Int.'!$A$4:$D$196,4,FALSE)</f>
        <v>0.02</v>
      </c>
    </row>
    <row r="6" spans="1:9" s="69" customFormat="1" ht="13.5">
      <c r="A6" s="193" t="s">
        <v>193</v>
      </c>
      <c r="B6" s="179">
        <f>VLOOKUP(A6,Margins!$A$2:$M$196,2,FALSE)</f>
        <v>100</v>
      </c>
      <c r="C6" s="272">
        <f>VLOOKUP(A6,Basis!$A$3:$G$195,2,FALSE)</f>
        <v>2255.95</v>
      </c>
      <c r="D6" s="273">
        <f>VLOOKUP(A6,Basis!$A$3:$G$195,3,FALSE)</f>
        <v>2241.35</v>
      </c>
      <c r="E6" s="374">
        <f>VLOOKUP(A6,Margins!$A$2:$M$196,7,FALSE)</f>
        <v>34995.464</v>
      </c>
      <c r="F6" s="69">
        <f>VLOOKUP(A6,'Open Int.'!$A$4:$D$196,2,FALSE)</f>
        <v>1483700</v>
      </c>
      <c r="G6" s="69">
        <f>VLOOKUP(A6,'Open Int.'!$A$4:$D$196,3,FALSE)</f>
        <v>-39900</v>
      </c>
      <c r="H6" s="69">
        <f t="shared" si="0"/>
        <v>1523600</v>
      </c>
      <c r="I6" s="331">
        <f>VLOOKUP(A6,'Open Int.'!$A$4:$D$196,4,FALSE)</f>
        <v>-0.03</v>
      </c>
    </row>
    <row r="7" spans="1:9" s="14" customFormat="1" ht="13.5">
      <c r="A7" s="201" t="s">
        <v>232</v>
      </c>
      <c r="B7" s="179">
        <f>VLOOKUP(A7,Margins!$A$2:$M$196,2,FALSE)</f>
        <v>500</v>
      </c>
      <c r="C7" s="272">
        <f>VLOOKUP(A7,Basis!$A$3:$G$195,2,FALSE)</f>
        <v>878.65</v>
      </c>
      <c r="D7" s="273">
        <f>VLOOKUP(A7,Basis!$A$3:$G$195,3,FALSE)</f>
        <v>879.3</v>
      </c>
      <c r="E7" s="374">
        <f>VLOOKUP(A7,Margins!$A$2:$M$196,7,FALSE)</f>
        <v>69361.25</v>
      </c>
      <c r="F7" s="69">
        <f>VLOOKUP(A7,'Open Int.'!$A$4:$D$196,2,FALSE)</f>
        <v>11453000</v>
      </c>
      <c r="G7" s="69">
        <f>VLOOKUP(A7,'Open Int.'!$A$4:$D$196,3,FALSE)</f>
        <v>442500</v>
      </c>
      <c r="H7" s="69">
        <f t="shared" si="0"/>
        <v>11010500</v>
      </c>
      <c r="I7" s="331">
        <f>VLOOKUP(A7,'Open Int.'!$A$4:$D$196,4,FALSE)</f>
        <v>0.04</v>
      </c>
    </row>
    <row r="8" spans="1:9" s="69" customFormat="1" ht="13.5">
      <c r="A8" s="201" t="s">
        <v>1</v>
      </c>
      <c r="B8" s="179">
        <f>VLOOKUP(A8,Margins!$A$2:$M$196,2,FALSE)</f>
        <v>300</v>
      </c>
      <c r="C8" s="272">
        <f>VLOOKUP(A8,Basis!$A$3:$G$195,2,FALSE)</f>
        <v>1660.95</v>
      </c>
      <c r="D8" s="273">
        <f>VLOOKUP(A8,Basis!$A$3:$G$195,3,FALSE)</f>
        <v>1663.6</v>
      </c>
      <c r="E8" s="374">
        <f>VLOOKUP(A8,Margins!$A$2:$M$196,7,FALSE)</f>
        <v>79190.25</v>
      </c>
      <c r="F8" s="69">
        <f>VLOOKUP(A8,'Open Int.'!$A$4:$D$196,2,FALSE)</f>
        <v>3109800</v>
      </c>
      <c r="G8" s="69">
        <f>VLOOKUP(A8,'Open Int.'!$A$4:$D$196,3,FALSE)</f>
        <v>156600</v>
      </c>
      <c r="H8" s="69">
        <f t="shared" si="0"/>
        <v>2953200</v>
      </c>
      <c r="I8" s="331">
        <f>VLOOKUP(A8,'Open Int.'!$A$4:$D$196,4,FALSE)</f>
        <v>0.05</v>
      </c>
    </row>
    <row r="9" spans="1:9" s="69" customFormat="1" ht="13.5">
      <c r="A9" s="201" t="s">
        <v>2</v>
      </c>
      <c r="B9" s="179">
        <f>VLOOKUP(A9,Margins!$A$2:$M$196,2,FALSE)</f>
        <v>1100</v>
      </c>
      <c r="C9" s="272">
        <f>VLOOKUP(A9,Basis!$A$3:$G$195,2,FALSE)</f>
        <v>333.45</v>
      </c>
      <c r="D9" s="273">
        <f>VLOOKUP(A9,Basis!$A$3:$G$195,3,FALSE)</f>
        <v>332.95</v>
      </c>
      <c r="E9" s="374">
        <f>VLOOKUP(A9,Margins!$A$2:$M$196,7,FALSE)</f>
        <v>58291.75</v>
      </c>
      <c r="F9" s="69">
        <f>VLOOKUP(A9,'Open Int.'!$A$4:$D$196,2,FALSE)</f>
        <v>2638900</v>
      </c>
      <c r="G9" s="69">
        <f>VLOOKUP(A9,'Open Int.'!$A$4:$D$196,3,FALSE)</f>
        <v>138600</v>
      </c>
      <c r="H9" s="69">
        <f t="shared" si="0"/>
        <v>2500300</v>
      </c>
      <c r="I9" s="331">
        <f>VLOOKUP(A9,'Open Int.'!$A$4:$D$196,4,FALSE)</f>
        <v>0.06</v>
      </c>
    </row>
    <row r="10" spans="1:9" s="69" customFormat="1" ht="13.5">
      <c r="A10" s="201" t="s">
        <v>3</v>
      </c>
      <c r="B10" s="179">
        <f>VLOOKUP(A10,Margins!$A$2:$M$196,2,FALSE)</f>
        <v>1250</v>
      </c>
      <c r="C10" s="272">
        <f>VLOOKUP(A10,Basis!$A$3:$G$195,2,FALSE)</f>
        <v>208.55</v>
      </c>
      <c r="D10" s="273">
        <f>VLOOKUP(A10,Basis!$A$3:$G$195,3,FALSE)</f>
        <v>209.9</v>
      </c>
      <c r="E10" s="374">
        <f>VLOOKUP(A10,Margins!$A$2:$M$196,7,FALSE)</f>
        <v>41584.375</v>
      </c>
      <c r="F10" s="69">
        <f>VLOOKUP(A10,'Open Int.'!$A$4:$D$196,2,FALSE)</f>
        <v>15007500</v>
      </c>
      <c r="G10" s="69">
        <f>VLOOKUP(A10,'Open Int.'!$A$4:$D$196,3,FALSE)</f>
        <v>613750</v>
      </c>
      <c r="H10" s="69">
        <f t="shared" si="0"/>
        <v>14393750</v>
      </c>
      <c r="I10" s="331">
        <f>VLOOKUP(A10,'Open Int.'!$A$4:$D$196,4,FALSE)</f>
        <v>0.04</v>
      </c>
    </row>
    <row r="11" spans="1:9" s="69" customFormat="1" ht="13.5">
      <c r="A11" s="201" t="s">
        <v>139</v>
      </c>
      <c r="B11" s="179">
        <f>VLOOKUP(A11,Margins!$A$2:$M$196,2,FALSE)</f>
        <v>2700</v>
      </c>
      <c r="C11" s="272">
        <f>VLOOKUP(A11,Basis!$A$3:$G$195,2,FALSE)</f>
        <v>102.3</v>
      </c>
      <c r="D11" s="273">
        <f>VLOOKUP(A11,Basis!$A$3:$G$195,3,FALSE)</f>
        <v>100.95</v>
      </c>
      <c r="E11" s="374">
        <f>VLOOKUP(A11,Margins!$A$2:$M$196,7,FALSE)</f>
        <v>43699.5</v>
      </c>
      <c r="F11" s="69">
        <f>VLOOKUP(A11,'Open Int.'!$A$4:$D$196,2,FALSE)</f>
        <v>6939000</v>
      </c>
      <c r="G11" s="69">
        <f>VLOOKUP(A11,'Open Int.'!$A$4:$D$196,3,FALSE)</f>
        <v>210600</v>
      </c>
      <c r="H11" s="69">
        <f t="shared" si="0"/>
        <v>6728400</v>
      </c>
      <c r="I11" s="331">
        <f>VLOOKUP(A11,'Open Int.'!$A$4:$D$196,4,FALSE)</f>
        <v>0.03</v>
      </c>
    </row>
    <row r="12" spans="1:9" s="69" customFormat="1" ht="13.5">
      <c r="A12" s="201" t="s">
        <v>304</v>
      </c>
      <c r="B12" s="179">
        <f>VLOOKUP(A12,Margins!$A$2:$M$196,2,FALSE)</f>
        <v>400</v>
      </c>
      <c r="C12" s="272">
        <f>VLOOKUP(A12,Basis!$A$3:$G$195,2,FALSE)</f>
        <v>662.45</v>
      </c>
      <c r="D12" s="273">
        <f>VLOOKUP(A12,Basis!$A$3:$G$195,3,FALSE)</f>
        <v>666.45</v>
      </c>
      <c r="E12" s="374">
        <f>VLOOKUP(A12,Margins!$A$2:$M$196,7,FALSE)</f>
        <v>42532.462</v>
      </c>
      <c r="F12" s="69">
        <f>VLOOKUP(A12,'Open Int.'!$A$4:$D$196,2,FALSE)</f>
        <v>2782000</v>
      </c>
      <c r="G12" s="69">
        <f>VLOOKUP(A12,'Open Int.'!$A$4:$D$196,3,FALSE)</f>
        <v>32000</v>
      </c>
      <c r="H12" s="69">
        <f t="shared" si="0"/>
        <v>2750000</v>
      </c>
      <c r="I12" s="331">
        <f>VLOOKUP(A12,'Open Int.'!$A$4:$D$196,4,FALSE)</f>
        <v>0.01</v>
      </c>
    </row>
    <row r="13" spans="1:9" s="69" customFormat="1" ht="13.5">
      <c r="A13" s="201" t="s">
        <v>89</v>
      </c>
      <c r="B13" s="179">
        <f>VLOOKUP(A13,Margins!$A$2:$M$196,2,FALSE)</f>
        <v>750</v>
      </c>
      <c r="C13" s="272">
        <f>VLOOKUP(A13,Basis!$A$3:$G$195,2,FALSE)</f>
        <v>324.2</v>
      </c>
      <c r="D13" s="273">
        <f>VLOOKUP(A13,Basis!$A$3:$G$195,3,FALSE)</f>
        <v>318.15</v>
      </c>
      <c r="E13" s="374">
        <f>VLOOKUP(A13,Margins!$A$2:$M$196,7,FALSE)</f>
        <v>38230.409999999996</v>
      </c>
      <c r="F13" s="69">
        <f>VLOOKUP(A13,'Open Int.'!$A$4:$D$196,2,FALSE)</f>
        <v>4930500</v>
      </c>
      <c r="G13" s="69">
        <f>VLOOKUP(A13,'Open Int.'!$A$4:$D$196,3,FALSE)</f>
        <v>108000</v>
      </c>
      <c r="H13" s="69">
        <f t="shared" si="0"/>
        <v>4822500</v>
      </c>
      <c r="I13" s="331">
        <f>VLOOKUP(A13,'Open Int.'!$A$4:$D$196,4,FALSE)</f>
        <v>0.02</v>
      </c>
    </row>
    <row r="14" spans="1:9" s="69" customFormat="1" ht="13.5">
      <c r="A14" s="201" t="s">
        <v>140</v>
      </c>
      <c r="B14" s="179">
        <f>VLOOKUP(A14,Margins!$A$2:$M$196,2,FALSE)</f>
        <v>300</v>
      </c>
      <c r="C14" s="272">
        <f>VLOOKUP(A14,Basis!$A$3:$G$195,2,FALSE)</f>
        <v>1255.5</v>
      </c>
      <c r="D14" s="273">
        <f>VLOOKUP(A14,Basis!$A$3:$G$195,3,FALSE)</f>
        <v>1243.8</v>
      </c>
      <c r="E14" s="374">
        <f>VLOOKUP(A14,Margins!$A$2:$M$196,7,FALSE)</f>
        <v>59071.5</v>
      </c>
      <c r="F14" s="69">
        <f>VLOOKUP(A14,'Open Int.'!$A$4:$D$196,2,FALSE)</f>
        <v>642600</v>
      </c>
      <c r="G14" s="69">
        <f>VLOOKUP(A14,'Open Int.'!$A$4:$D$196,3,FALSE)</f>
        <v>26400</v>
      </c>
      <c r="H14" s="69">
        <f t="shared" si="0"/>
        <v>616200</v>
      </c>
      <c r="I14" s="331">
        <f>VLOOKUP(A14,'Open Int.'!$A$4:$D$196,4,FALSE)</f>
        <v>0.04</v>
      </c>
    </row>
    <row r="15" spans="1:9" s="69" customFormat="1" ht="13.5">
      <c r="A15" s="201" t="s">
        <v>24</v>
      </c>
      <c r="B15" s="179">
        <f>VLOOKUP(A15,Margins!$A$2:$M$196,2,FALSE)</f>
        <v>88</v>
      </c>
      <c r="C15" s="272">
        <f>VLOOKUP(A15,Basis!$A$3:$G$195,2,FALSE)</f>
        <v>2894.25</v>
      </c>
      <c r="D15" s="273">
        <f>VLOOKUP(A15,Basis!$A$3:$G$195,3,FALSE)</f>
        <v>2897.5</v>
      </c>
      <c r="E15" s="374">
        <f>VLOOKUP(A15,Margins!$A$2:$M$196,7,FALSE)</f>
        <v>39883.58</v>
      </c>
      <c r="F15" s="69">
        <f>VLOOKUP(A15,'Open Int.'!$A$4:$D$196,2,FALSE)</f>
        <v>848584</v>
      </c>
      <c r="G15" s="69">
        <f>VLOOKUP(A15,'Open Int.'!$A$4:$D$196,3,FALSE)</f>
        <v>29568</v>
      </c>
      <c r="H15" s="69">
        <f t="shared" si="0"/>
        <v>819016</v>
      </c>
      <c r="I15" s="331">
        <f>VLOOKUP(A15,'Open Int.'!$A$4:$D$196,4,FALSE)</f>
        <v>0.04</v>
      </c>
    </row>
    <row r="16" spans="1:9" s="69" customFormat="1" ht="13.5">
      <c r="A16" s="193" t="s">
        <v>195</v>
      </c>
      <c r="B16" s="179">
        <f>VLOOKUP(A16,Margins!$A$2:$M$196,2,FALSE)</f>
        <v>2062</v>
      </c>
      <c r="C16" s="272">
        <f>VLOOKUP(A16,Basis!$A$3:$G$195,2,FALSE)</f>
        <v>133.75</v>
      </c>
      <c r="D16" s="273">
        <f>VLOOKUP(A16,Basis!$A$3:$G$195,3,FALSE)</f>
        <v>134.35</v>
      </c>
      <c r="E16" s="374">
        <f>VLOOKUP(A16,Margins!$A$2:$M$196,7,FALSE)</f>
        <v>43255.604999999996</v>
      </c>
      <c r="F16" s="69">
        <f>VLOOKUP(A16,'Open Int.'!$A$4:$D$196,2,FALSE)</f>
        <v>17792998</v>
      </c>
      <c r="G16" s="69">
        <f>VLOOKUP(A16,'Open Int.'!$A$4:$D$196,3,FALSE)</f>
        <v>699018</v>
      </c>
      <c r="H16" s="69">
        <f t="shared" si="0"/>
        <v>17093980</v>
      </c>
      <c r="I16" s="331">
        <f>VLOOKUP(A16,'Open Int.'!$A$4:$D$196,4,FALSE)</f>
        <v>0.04</v>
      </c>
    </row>
    <row r="17" spans="1:9" s="69" customFormat="1" ht="13.5">
      <c r="A17" s="201" t="s">
        <v>197</v>
      </c>
      <c r="B17" s="179">
        <f>VLOOKUP(A17,Margins!$A$2:$M$196,2,FALSE)</f>
        <v>650</v>
      </c>
      <c r="C17" s="272">
        <f>VLOOKUP(A17,Basis!$A$3:$G$195,2,FALSE)</f>
        <v>327</v>
      </c>
      <c r="D17" s="273">
        <f>VLOOKUP(A17,Basis!$A$3:$G$195,3,FALSE)</f>
        <v>325.65</v>
      </c>
      <c r="E17" s="374">
        <f>VLOOKUP(A17,Margins!$A$2:$M$196,7,FALSE)</f>
        <v>34040.5</v>
      </c>
      <c r="F17" s="69">
        <f>VLOOKUP(A17,'Open Int.'!$A$4:$D$196,2,FALSE)</f>
        <v>3984500</v>
      </c>
      <c r="G17" s="69">
        <f>VLOOKUP(A17,'Open Int.'!$A$4:$D$196,3,FALSE)</f>
        <v>238550</v>
      </c>
      <c r="H17" s="69">
        <f t="shared" si="0"/>
        <v>3745950</v>
      </c>
      <c r="I17" s="331">
        <f>VLOOKUP(A17,'Open Int.'!$A$4:$D$196,4,FALSE)</f>
        <v>0.06</v>
      </c>
    </row>
    <row r="18" spans="1:9" s="69" customFormat="1" ht="13.5">
      <c r="A18" s="201" t="s">
        <v>4</v>
      </c>
      <c r="B18" s="179">
        <f>VLOOKUP(A18,Margins!$A$2:$M$196,2,FALSE)</f>
        <v>150</v>
      </c>
      <c r="C18" s="272">
        <f>VLOOKUP(A18,Basis!$A$3:$G$195,2,FALSE)</f>
        <v>1995.25</v>
      </c>
      <c r="D18" s="273">
        <f>VLOOKUP(A18,Basis!$A$3:$G$195,3,FALSE)</f>
        <v>1995.45</v>
      </c>
      <c r="E18" s="374">
        <f>VLOOKUP(A18,Margins!$A$2:$M$196,7,FALSE)</f>
        <v>46962.375</v>
      </c>
      <c r="F18" s="69">
        <f>VLOOKUP(A18,'Open Int.'!$A$4:$D$196,2,FALSE)</f>
        <v>1519800</v>
      </c>
      <c r="G18" s="69">
        <f>VLOOKUP(A18,'Open Int.'!$A$4:$D$196,3,FALSE)</f>
        <v>81750</v>
      </c>
      <c r="H18" s="69">
        <f t="shared" si="0"/>
        <v>1438050</v>
      </c>
      <c r="I18" s="331">
        <f>VLOOKUP(A18,'Open Int.'!$A$4:$D$196,4,FALSE)</f>
        <v>0.06</v>
      </c>
    </row>
    <row r="19" spans="1:9" s="69" customFormat="1" ht="13.5">
      <c r="A19" s="201" t="s">
        <v>79</v>
      </c>
      <c r="B19" s="179">
        <f>VLOOKUP(A19,Margins!$A$2:$M$196,2,FALSE)</f>
        <v>200</v>
      </c>
      <c r="C19" s="272">
        <f>VLOOKUP(A19,Basis!$A$3:$G$195,2,FALSE)</f>
        <v>1217.65</v>
      </c>
      <c r="D19" s="273">
        <f>VLOOKUP(A19,Basis!$A$3:$G$195,3,FALSE)</f>
        <v>1208</v>
      </c>
      <c r="E19" s="374">
        <f>VLOOKUP(A19,Margins!$A$2:$M$196,7,FALSE)</f>
        <v>38500.5</v>
      </c>
      <c r="F19" s="69">
        <f>VLOOKUP(A19,'Open Int.'!$A$4:$D$196,2,FALSE)</f>
        <v>1970200</v>
      </c>
      <c r="G19" s="69">
        <f>VLOOKUP(A19,'Open Int.'!$A$4:$D$196,3,FALSE)</f>
        <v>121800</v>
      </c>
      <c r="H19" s="69">
        <f t="shared" si="0"/>
        <v>1848400</v>
      </c>
      <c r="I19" s="331">
        <f>VLOOKUP(A19,'Open Int.'!$A$4:$D$196,4,FALSE)</f>
        <v>0.07</v>
      </c>
    </row>
    <row r="20" spans="1:9" s="69" customFormat="1" ht="13.5">
      <c r="A20" s="201" t="s">
        <v>196</v>
      </c>
      <c r="B20" s="179">
        <f>VLOOKUP(A20,Margins!$A$2:$M$196,2,FALSE)</f>
        <v>400</v>
      </c>
      <c r="C20" s="272">
        <f>VLOOKUP(A20,Basis!$A$3:$G$195,2,FALSE)</f>
        <v>685.2</v>
      </c>
      <c r="D20" s="273">
        <f>VLOOKUP(A20,Basis!$A$3:$G$195,3,FALSE)</f>
        <v>683.05</v>
      </c>
      <c r="E20" s="374">
        <f>VLOOKUP(A20,Margins!$A$2:$M$196,7,FALSE)</f>
        <v>42844</v>
      </c>
      <c r="F20" s="69">
        <f>VLOOKUP(A20,'Open Int.'!$A$4:$D$196,2,FALSE)</f>
        <v>1608000</v>
      </c>
      <c r="G20" s="69">
        <f>VLOOKUP(A20,'Open Int.'!$A$4:$D$196,3,FALSE)</f>
        <v>17200</v>
      </c>
      <c r="H20" s="69">
        <f t="shared" si="0"/>
        <v>1590800</v>
      </c>
      <c r="I20" s="331">
        <f>VLOOKUP(A20,'Open Int.'!$A$4:$D$196,4,FALSE)</f>
        <v>0.01</v>
      </c>
    </row>
    <row r="21" spans="1:9" s="69" customFormat="1" ht="13.5">
      <c r="A21" s="201" t="s">
        <v>5</v>
      </c>
      <c r="B21" s="179">
        <f>VLOOKUP(A21,Margins!$A$2:$M$196,2,FALSE)</f>
        <v>1595</v>
      </c>
      <c r="C21" s="272">
        <f>VLOOKUP(A21,Basis!$A$3:$G$195,2,FALSE)</f>
        <v>180.4</v>
      </c>
      <c r="D21" s="273">
        <f>VLOOKUP(A21,Basis!$A$3:$G$195,3,FALSE)</f>
        <v>180.85</v>
      </c>
      <c r="E21" s="374">
        <f>VLOOKUP(A21,Margins!$A$2:$M$196,7,FALSE)</f>
        <v>49030.3</v>
      </c>
      <c r="F21" s="69">
        <f>VLOOKUP(A21,'Open Int.'!$A$4:$D$196,2,FALSE)</f>
        <v>37286315</v>
      </c>
      <c r="G21" s="69">
        <f>VLOOKUP(A21,'Open Int.'!$A$4:$D$196,3,FALSE)</f>
        <v>-942645</v>
      </c>
      <c r="H21" s="69">
        <f t="shared" si="0"/>
        <v>38228960</v>
      </c>
      <c r="I21" s="331">
        <f>VLOOKUP(A21,'Open Int.'!$A$4:$D$196,4,FALSE)</f>
        <v>-0.02</v>
      </c>
    </row>
    <row r="22" spans="1:9" s="69" customFormat="1" ht="13.5">
      <c r="A22" s="201" t="s">
        <v>198</v>
      </c>
      <c r="B22" s="179">
        <f>VLOOKUP(A22,Margins!$A$2:$M$196,2,FALSE)</f>
        <v>1000</v>
      </c>
      <c r="C22" s="272">
        <f>VLOOKUP(A22,Basis!$A$3:$G$195,2,FALSE)</f>
        <v>198.35</v>
      </c>
      <c r="D22" s="273">
        <f>VLOOKUP(A22,Basis!$A$3:$G$195,3,FALSE)</f>
        <v>196.95</v>
      </c>
      <c r="E22" s="374">
        <f>VLOOKUP(A22,Margins!$A$2:$M$196,7,FALSE)</f>
        <v>31647.5</v>
      </c>
      <c r="F22" s="69">
        <f>VLOOKUP(A22,'Open Int.'!$A$4:$D$196,2,FALSE)</f>
        <v>12904000</v>
      </c>
      <c r="G22" s="69">
        <f>VLOOKUP(A22,'Open Int.'!$A$4:$D$196,3,FALSE)</f>
        <v>353000</v>
      </c>
      <c r="H22" s="69">
        <f t="shared" si="0"/>
        <v>12551000</v>
      </c>
      <c r="I22" s="331">
        <f>VLOOKUP(A22,'Open Int.'!$A$4:$D$196,4,FALSE)</f>
        <v>0.03</v>
      </c>
    </row>
    <row r="23" spans="1:9" s="69" customFormat="1" ht="13.5">
      <c r="A23" s="201" t="s">
        <v>199</v>
      </c>
      <c r="B23" s="179">
        <f>VLOOKUP(A23,Margins!$A$2:$M$196,2,FALSE)</f>
        <v>1300</v>
      </c>
      <c r="C23" s="272">
        <f>VLOOKUP(A23,Basis!$A$3:$G$195,2,FALSE)</f>
        <v>260.3</v>
      </c>
      <c r="D23" s="273">
        <f>VLOOKUP(A23,Basis!$A$3:$G$195,3,FALSE)</f>
        <v>261.05</v>
      </c>
      <c r="E23" s="374">
        <f>VLOOKUP(A23,Margins!$A$2:$M$196,7,FALSE)</f>
        <v>53410.5</v>
      </c>
      <c r="F23" s="69">
        <f>VLOOKUP(A23,'Open Int.'!$A$4:$D$196,2,FALSE)</f>
        <v>5423600</v>
      </c>
      <c r="G23" s="69">
        <f>VLOOKUP(A23,'Open Int.'!$A$4:$D$196,3,FALSE)</f>
        <v>234000</v>
      </c>
      <c r="H23" s="69">
        <f t="shared" si="0"/>
        <v>5189600</v>
      </c>
      <c r="I23" s="331">
        <f>VLOOKUP(A23,'Open Int.'!$A$4:$D$196,4,FALSE)</f>
        <v>0.05</v>
      </c>
    </row>
    <row r="24" spans="1:9" s="69" customFormat="1" ht="13.5">
      <c r="A24" s="201" t="s">
        <v>305</v>
      </c>
      <c r="B24" s="179">
        <f>VLOOKUP(A24,Margins!$A$2:$M$196,2,FALSE)</f>
        <v>350</v>
      </c>
      <c r="C24" s="272">
        <f>VLOOKUP(A24,Basis!$A$3:$G$195,2,FALSE)</f>
        <v>970.9</v>
      </c>
      <c r="D24" s="273">
        <f>VLOOKUP(A24,Basis!$A$3:$G$195,3,FALSE)</f>
        <v>977.5</v>
      </c>
      <c r="E24" s="374">
        <f>VLOOKUP(A24,Margins!$A$2:$M$196,7,FALSE)</f>
        <v>53548.25</v>
      </c>
      <c r="F24" s="69">
        <f>VLOOKUP(A24,'Open Int.'!$A$4:$D$196,2,FALSE)</f>
        <v>15824550</v>
      </c>
      <c r="G24" s="69">
        <f>VLOOKUP(A24,'Open Int.'!$A$4:$D$196,3,FALSE)</f>
        <v>605150</v>
      </c>
      <c r="H24" s="69">
        <f t="shared" si="0"/>
        <v>15219400</v>
      </c>
      <c r="I24" s="331">
        <f>VLOOKUP(A24,'Open Int.'!$A$4:$D$196,4,FALSE)</f>
        <v>0.04</v>
      </c>
    </row>
    <row r="25" spans="1:9" s="69" customFormat="1" ht="13.5">
      <c r="A25" s="193" t="s">
        <v>201</v>
      </c>
      <c r="B25" s="179">
        <f>VLOOKUP(A25,Margins!$A$2:$M$196,2,FALSE)</f>
        <v>100</v>
      </c>
      <c r="C25" s="272">
        <f>VLOOKUP(A25,Basis!$A$3:$G$195,2,FALSE)</f>
        <v>1935.85</v>
      </c>
      <c r="D25" s="273">
        <f>VLOOKUP(A25,Basis!$A$3:$G$195,3,FALSE)</f>
        <v>1930.9</v>
      </c>
      <c r="E25" s="374">
        <f>VLOOKUP(A25,Margins!$A$2:$M$196,7,FALSE)</f>
        <v>30368.25</v>
      </c>
      <c r="F25" s="69">
        <f>VLOOKUP(A25,'Open Int.'!$A$4:$D$196,2,FALSE)</f>
        <v>5577900</v>
      </c>
      <c r="G25" s="69">
        <f>VLOOKUP(A25,'Open Int.'!$A$4:$D$196,3,FALSE)</f>
        <v>-159900</v>
      </c>
      <c r="H25" s="69">
        <f t="shared" si="0"/>
        <v>5737800</v>
      </c>
      <c r="I25" s="331">
        <f>VLOOKUP(A25,'Open Int.'!$A$4:$D$196,4,FALSE)</f>
        <v>-0.03</v>
      </c>
    </row>
    <row r="26" spans="1:9" s="69" customFormat="1" ht="13.5">
      <c r="A26" s="201" t="s">
        <v>35</v>
      </c>
      <c r="B26" s="179">
        <f>VLOOKUP(A26,Margins!$A$2:$M$196,2,FALSE)</f>
        <v>1100</v>
      </c>
      <c r="C26" s="272">
        <f>VLOOKUP(A26,Basis!$A$3:$G$195,2,FALSE)</f>
        <v>352.8</v>
      </c>
      <c r="D26" s="273">
        <f>VLOOKUP(A26,Basis!$A$3:$G$195,3,FALSE)</f>
        <v>353.85</v>
      </c>
      <c r="E26" s="374">
        <f>VLOOKUP(A26,Margins!$A$2:$M$196,7,FALSE)</f>
        <v>61017</v>
      </c>
      <c r="F26" s="69">
        <f>VLOOKUP(A26,'Open Int.'!$A$4:$D$196,2,FALSE)</f>
        <v>2264900</v>
      </c>
      <c r="G26" s="69">
        <f>VLOOKUP(A26,'Open Int.'!$A$4:$D$196,3,FALSE)</f>
        <v>64900</v>
      </c>
      <c r="H26" s="69">
        <f t="shared" si="0"/>
        <v>2200000</v>
      </c>
      <c r="I26" s="331">
        <f>VLOOKUP(A26,'Open Int.'!$A$4:$D$196,4,FALSE)</f>
        <v>0.03</v>
      </c>
    </row>
    <row r="27" spans="1:9" s="69" customFormat="1" ht="13.5">
      <c r="A27" s="201" t="s">
        <v>6</v>
      </c>
      <c r="B27" s="179">
        <f>VLOOKUP(A27,Margins!$A$2:$M$196,2,FALSE)</f>
        <v>2250</v>
      </c>
      <c r="C27" s="272">
        <f>VLOOKUP(A27,Basis!$A$3:$G$195,2,FALSE)</f>
        <v>154.25</v>
      </c>
      <c r="D27" s="273">
        <f>VLOOKUP(A27,Basis!$A$3:$G$195,3,FALSE)</f>
        <v>154.6</v>
      </c>
      <c r="E27" s="374">
        <f>VLOOKUP(A27,Margins!$A$2:$M$196,7,FALSE)</f>
        <v>54928.125</v>
      </c>
      <c r="F27" s="69">
        <f>VLOOKUP(A27,'Open Int.'!$A$4:$D$196,2,FALSE)</f>
        <v>26246250</v>
      </c>
      <c r="G27" s="69">
        <f>VLOOKUP(A27,'Open Int.'!$A$4:$D$196,3,FALSE)</f>
        <v>643500</v>
      </c>
      <c r="H27" s="69">
        <f t="shared" si="0"/>
        <v>25602750</v>
      </c>
      <c r="I27" s="331">
        <f>VLOOKUP(A27,'Open Int.'!$A$4:$D$196,4,FALSE)</f>
        <v>0.03</v>
      </c>
    </row>
    <row r="28" spans="1:9" s="69" customFormat="1" ht="13.5">
      <c r="A28" s="201" t="s">
        <v>210</v>
      </c>
      <c r="B28" s="179">
        <f>VLOOKUP(A28,Margins!$A$2:$M$196,2,FALSE)</f>
        <v>200</v>
      </c>
      <c r="C28" s="272">
        <f>VLOOKUP(A28,Basis!$A$3:$G$195,2,FALSE)</f>
        <v>2415.35</v>
      </c>
      <c r="D28" s="273">
        <f>VLOOKUP(A28,Basis!$A$3:$G$195,3,FALSE)</f>
        <v>2418.75</v>
      </c>
      <c r="E28" s="374">
        <f>VLOOKUP(A28,Margins!$A$2:$M$196,7,FALSE)</f>
        <v>75713.5</v>
      </c>
      <c r="F28" s="69">
        <f>VLOOKUP(A28,'Open Int.'!$A$4:$D$196,2,FALSE)</f>
        <v>2948200</v>
      </c>
      <c r="G28" s="69">
        <f>VLOOKUP(A28,'Open Int.'!$A$4:$D$196,3,FALSE)</f>
        <v>69400</v>
      </c>
      <c r="H28" s="69">
        <f t="shared" si="0"/>
        <v>2878800</v>
      </c>
      <c r="I28" s="331">
        <f>VLOOKUP(A28,'Open Int.'!$A$4:$D$196,4,FALSE)</f>
        <v>0.02</v>
      </c>
    </row>
    <row r="29" spans="1:9" s="69" customFormat="1" ht="13.5">
      <c r="A29" s="201" t="s">
        <v>7</v>
      </c>
      <c r="B29" s="179">
        <f>VLOOKUP(A29,Margins!$A$2:$M$196,2,FALSE)</f>
        <v>312</v>
      </c>
      <c r="C29" s="272">
        <f>VLOOKUP(A29,Basis!$A$3:$G$195,2,FALSE)</f>
        <v>824.95</v>
      </c>
      <c r="D29" s="273">
        <f>VLOOKUP(A29,Basis!$A$3:$G$195,3,FALSE)</f>
        <v>819.4</v>
      </c>
      <c r="E29" s="374">
        <f>VLOOKUP(A29,Margins!$A$2:$M$196,7,FALSE)</f>
        <v>40528.020000000004</v>
      </c>
      <c r="F29" s="69">
        <f>VLOOKUP(A29,'Open Int.'!$A$4:$D$196,2,FALSE)</f>
        <v>2190240</v>
      </c>
      <c r="G29" s="69">
        <f>VLOOKUP(A29,'Open Int.'!$A$4:$D$196,3,FALSE)</f>
        <v>77376</v>
      </c>
      <c r="H29" s="69">
        <f t="shared" si="0"/>
        <v>2112864</v>
      </c>
      <c r="I29" s="331">
        <f>VLOOKUP(A29,'Open Int.'!$A$4:$D$196,4,FALSE)</f>
        <v>0.04</v>
      </c>
    </row>
    <row r="30" spans="1:9" s="69" customFormat="1" ht="13.5">
      <c r="A30" s="201" t="s">
        <v>44</v>
      </c>
      <c r="B30" s="179">
        <f>VLOOKUP(A30,Margins!$A$2:$M$196,2,FALSE)</f>
        <v>400</v>
      </c>
      <c r="C30" s="272">
        <f>VLOOKUP(A30,Basis!$A$3:$G$195,2,FALSE)</f>
        <v>827.65</v>
      </c>
      <c r="D30" s="273">
        <f>VLOOKUP(A30,Basis!$A$3:$G$195,3,FALSE)</f>
        <v>830.55</v>
      </c>
      <c r="E30" s="374">
        <f>VLOOKUP(A30,Margins!$A$2:$M$196,7,FALSE)</f>
        <v>52253</v>
      </c>
      <c r="F30" s="69">
        <f>VLOOKUP(A30,'Open Int.'!$A$4:$D$196,2,FALSE)</f>
        <v>2230000</v>
      </c>
      <c r="G30" s="69">
        <f>VLOOKUP(A30,'Open Int.'!$A$4:$D$196,3,FALSE)</f>
        <v>252800</v>
      </c>
      <c r="H30" s="69">
        <f t="shared" si="0"/>
        <v>1977200</v>
      </c>
      <c r="I30" s="331">
        <f>VLOOKUP(A30,'Open Int.'!$A$4:$D$196,4,FALSE)</f>
        <v>0.13</v>
      </c>
    </row>
    <row r="31" spans="1:9" s="69" customFormat="1" ht="13.5">
      <c r="A31" s="201" t="s">
        <v>8</v>
      </c>
      <c r="B31" s="179">
        <f>VLOOKUP(A31,Margins!$A$2:$M$196,2,FALSE)</f>
        <v>1600</v>
      </c>
      <c r="C31" s="272">
        <f>VLOOKUP(A31,Basis!$A$3:$G$195,2,FALSE)</f>
        <v>168</v>
      </c>
      <c r="D31" s="273">
        <f>VLOOKUP(A31,Basis!$A$3:$G$195,3,FALSE)</f>
        <v>169.25</v>
      </c>
      <c r="E31" s="374">
        <f>VLOOKUP(A31,Margins!$A$2:$M$196,7,FALSE)</f>
        <v>41616</v>
      </c>
      <c r="F31" s="69">
        <f>VLOOKUP(A31,'Open Int.'!$A$4:$D$196,2,FALSE)</f>
        <v>21600000</v>
      </c>
      <c r="G31" s="69">
        <f>VLOOKUP(A31,'Open Int.'!$A$4:$D$196,3,FALSE)</f>
        <v>1833600</v>
      </c>
      <c r="H31" s="69">
        <f t="shared" si="0"/>
        <v>19766400</v>
      </c>
      <c r="I31" s="331">
        <f>VLOOKUP(A31,'Open Int.'!$A$4:$D$196,4,FALSE)</f>
        <v>0.09</v>
      </c>
    </row>
    <row r="32" spans="1:9" s="69" customFormat="1" ht="13.5">
      <c r="A32" s="193" t="s">
        <v>202</v>
      </c>
      <c r="B32" s="179">
        <f>VLOOKUP(A32,Margins!$A$2:$M$196,2,FALSE)</f>
        <v>1150</v>
      </c>
      <c r="C32" s="272">
        <f>VLOOKUP(A32,Basis!$A$3:$G$195,2,FALSE)</f>
        <v>299.35</v>
      </c>
      <c r="D32" s="273">
        <f>VLOOKUP(A32,Basis!$A$3:$G$195,3,FALSE)</f>
        <v>289.75</v>
      </c>
      <c r="E32" s="374">
        <f>VLOOKUP(A32,Margins!$A$2:$M$196,7,FALSE)</f>
        <v>51356.125</v>
      </c>
      <c r="F32" s="69">
        <f>VLOOKUP(A32,'Open Int.'!$A$4:$D$196,2,FALSE)</f>
        <v>4665550</v>
      </c>
      <c r="G32" s="69">
        <f>VLOOKUP(A32,'Open Int.'!$A$4:$D$196,3,FALSE)</f>
        <v>363400</v>
      </c>
      <c r="H32" s="69">
        <f t="shared" si="0"/>
        <v>4302150</v>
      </c>
      <c r="I32" s="331">
        <f>VLOOKUP(A32,'Open Int.'!$A$4:$D$196,4,FALSE)</f>
        <v>0.08</v>
      </c>
    </row>
    <row r="33" spans="1:9" s="69" customFormat="1" ht="13.5">
      <c r="A33" s="201" t="s">
        <v>36</v>
      </c>
      <c r="B33" s="179">
        <f>VLOOKUP(A33,Margins!$A$2:$M$196,2,FALSE)</f>
        <v>225</v>
      </c>
      <c r="C33" s="272">
        <f>VLOOKUP(A33,Basis!$A$3:$G$195,2,FALSE)</f>
        <v>914.85</v>
      </c>
      <c r="D33" s="273">
        <f>VLOOKUP(A33,Basis!$A$3:$G$195,3,FALSE)</f>
        <v>894.55</v>
      </c>
      <c r="E33" s="374">
        <f>VLOOKUP(A33,Margins!$A$2:$M$196,7,FALSE)</f>
        <v>31507.3125</v>
      </c>
      <c r="F33" s="69">
        <f>VLOOKUP(A33,'Open Int.'!$A$4:$D$196,2,FALSE)</f>
        <v>11296575</v>
      </c>
      <c r="G33" s="69">
        <f>VLOOKUP(A33,'Open Int.'!$A$4:$D$196,3,FALSE)</f>
        <v>799425</v>
      </c>
      <c r="H33" s="69">
        <f t="shared" si="0"/>
        <v>10497150</v>
      </c>
      <c r="I33" s="331">
        <f>VLOOKUP(A33,'Open Int.'!$A$4:$D$196,4,FALSE)</f>
        <v>0.08</v>
      </c>
    </row>
    <row r="34" spans="1:9" s="69" customFormat="1" ht="13.5">
      <c r="A34" s="201" t="s">
        <v>81</v>
      </c>
      <c r="B34" s="179">
        <f>VLOOKUP(A34,Margins!$A$2:$M$196,2,FALSE)</f>
        <v>600</v>
      </c>
      <c r="C34" s="272">
        <f>VLOOKUP(A34,Basis!$A$3:$G$195,2,FALSE)</f>
        <v>572.55</v>
      </c>
      <c r="D34" s="273">
        <f>VLOOKUP(A34,Basis!$A$3:$G$195,3,FALSE)</f>
        <v>576.55</v>
      </c>
      <c r="E34" s="374">
        <f>VLOOKUP(A34,Margins!$A$2:$M$196,7,FALSE)</f>
        <v>54778.5</v>
      </c>
      <c r="F34" s="69">
        <f>VLOOKUP(A34,'Open Int.'!$A$4:$D$196,2,FALSE)</f>
        <v>6039000</v>
      </c>
      <c r="G34" s="69">
        <f>VLOOKUP(A34,'Open Int.'!$A$4:$D$196,3,FALSE)</f>
        <v>661800</v>
      </c>
      <c r="H34" s="69">
        <f t="shared" si="0"/>
        <v>5377200</v>
      </c>
      <c r="I34" s="331">
        <f>VLOOKUP(A34,'Open Int.'!$A$4:$D$196,4,FALSE)</f>
        <v>0.12</v>
      </c>
    </row>
    <row r="35" spans="1:9" s="69" customFormat="1" ht="13.5">
      <c r="A35" s="201" t="s">
        <v>23</v>
      </c>
      <c r="B35" s="179">
        <f>VLOOKUP(A35,Margins!$A$2:$M$196,2,FALSE)</f>
        <v>800</v>
      </c>
      <c r="C35" s="272">
        <f>VLOOKUP(A35,Basis!$A$3:$G$195,2,FALSE)</f>
        <v>345.9</v>
      </c>
      <c r="D35" s="273">
        <f>VLOOKUP(A35,Basis!$A$3:$G$195,3,FALSE)</f>
        <v>348.45</v>
      </c>
      <c r="E35" s="374">
        <f>VLOOKUP(A35,Margins!$A$2:$M$196,7,FALSE)</f>
        <v>44268</v>
      </c>
      <c r="F35" s="69">
        <f>VLOOKUP(A35,'Open Int.'!$A$4:$D$196,2,FALSE)</f>
        <v>6752800</v>
      </c>
      <c r="G35" s="69">
        <f>VLOOKUP(A35,'Open Int.'!$A$4:$D$196,3,FALSE)</f>
        <v>452000</v>
      </c>
      <c r="H35" s="69">
        <f t="shared" si="0"/>
        <v>6300800</v>
      </c>
      <c r="I35" s="331">
        <f>VLOOKUP(A35,'Open Int.'!$A$4:$D$196,4,FALSE)</f>
        <v>0.07</v>
      </c>
    </row>
    <row r="36" spans="1:9" s="69" customFormat="1" ht="13.5">
      <c r="A36" s="201" t="s">
        <v>234</v>
      </c>
      <c r="B36" s="179">
        <f>VLOOKUP(A36,Margins!$A$2:$M$196,2,FALSE)</f>
        <v>700</v>
      </c>
      <c r="C36" s="272">
        <f>VLOOKUP(A36,Basis!$A$3:$G$195,2,FALSE)</f>
        <v>573.55</v>
      </c>
      <c r="D36" s="273">
        <f>VLOOKUP(A36,Basis!$A$3:$G$195,3,FALSE)</f>
        <v>574.25</v>
      </c>
      <c r="E36" s="374">
        <f>VLOOKUP(A36,Margins!$A$2:$M$196,7,FALSE)</f>
        <v>61913.25</v>
      </c>
      <c r="F36" s="69">
        <f>VLOOKUP(A36,'Open Int.'!$A$4:$D$196,2,FALSE)</f>
        <v>21729400</v>
      </c>
      <c r="G36" s="69">
        <f>VLOOKUP(A36,'Open Int.'!$A$4:$D$196,3,FALSE)</f>
        <v>1222200</v>
      </c>
      <c r="H36" s="69">
        <f t="shared" si="0"/>
        <v>20507200</v>
      </c>
      <c r="I36" s="331">
        <f>VLOOKUP(A36,'Open Int.'!$A$4:$D$196,4,FALSE)</f>
        <v>0.06</v>
      </c>
    </row>
    <row r="37" spans="1:9" s="69" customFormat="1" ht="13.5">
      <c r="A37" s="201" t="s">
        <v>98</v>
      </c>
      <c r="B37" s="179">
        <f>VLOOKUP(A37,Margins!$A$2:$M$196,2,FALSE)</f>
        <v>550</v>
      </c>
      <c r="C37" s="272">
        <f>VLOOKUP(A37,Basis!$A$3:$G$195,2,FALSE)</f>
        <v>704.55</v>
      </c>
      <c r="D37" s="273">
        <f>VLOOKUP(A37,Basis!$A$3:$G$195,3,FALSE)</f>
        <v>709.35</v>
      </c>
      <c r="E37" s="374">
        <f>VLOOKUP(A37,Margins!$A$2:$M$196,7,FALSE)</f>
        <v>69804.625</v>
      </c>
      <c r="F37" s="69">
        <f>VLOOKUP(A37,'Open Int.'!$A$4:$D$196,2,FALSE)</f>
        <v>8364950</v>
      </c>
      <c r="G37" s="69">
        <f>VLOOKUP(A37,'Open Int.'!$A$4:$D$196,3,FALSE)</f>
        <v>213400</v>
      </c>
      <c r="H37" s="69">
        <f t="shared" si="0"/>
        <v>8151550</v>
      </c>
      <c r="I37" s="331">
        <f>VLOOKUP(A37,'Open Int.'!$A$4:$D$196,4,FALSE)</f>
        <v>0.03</v>
      </c>
    </row>
    <row r="38" spans="1:9" s="69" customFormat="1" ht="13.5">
      <c r="A38" s="193" t="s">
        <v>203</v>
      </c>
      <c r="B38" s="179">
        <f>VLOOKUP(A38,Margins!$A$2:$M$196,2,FALSE)</f>
        <v>150</v>
      </c>
      <c r="C38" s="272">
        <f>VLOOKUP(A38,Basis!$A$3:$G$195,2,FALSE)</f>
        <v>1776.7</v>
      </c>
      <c r="D38" s="273">
        <f>VLOOKUP(A38,Basis!$A$3:$G$195,3,FALSE)</f>
        <v>1778.55</v>
      </c>
      <c r="E38" s="374">
        <f>VLOOKUP(A38,Margins!$A$2:$M$196,7,FALSE)</f>
        <v>41822.25</v>
      </c>
      <c r="F38" s="69">
        <f>VLOOKUP(A38,'Open Int.'!$A$4:$D$196,2,FALSE)</f>
        <v>10238700</v>
      </c>
      <c r="G38" s="69">
        <f>VLOOKUP(A38,'Open Int.'!$A$4:$D$196,3,FALSE)</f>
        <v>95400</v>
      </c>
      <c r="H38" s="69">
        <f t="shared" si="0"/>
        <v>10143300</v>
      </c>
      <c r="I38" s="331">
        <f>VLOOKUP(A38,'Open Int.'!$A$4:$D$196,4,FALSE)</f>
        <v>0.01</v>
      </c>
    </row>
    <row r="39" spans="1:9" s="69" customFormat="1" ht="13.5">
      <c r="A39" s="201" t="s">
        <v>216</v>
      </c>
      <c r="B39" s="179">
        <f>VLOOKUP(A39,Margins!$A$2:$M$196,2,FALSE)</f>
        <v>3350</v>
      </c>
      <c r="C39" s="272">
        <f>VLOOKUP(A39,Basis!$A$3:$G$195,2,FALSE)</f>
        <v>115.1</v>
      </c>
      <c r="D39" s="273">
        <f>VLOOKUP(A39,Basis!$A$3:$G$195,3,FALSE)</f>
        <v>115.55</v>
      </c>
      <c r="E39" s="374">
        <f>VLOOKUP(A39,Margins!$A$2:$M$196,7,FALSE)</f>
        <v>61757.25</v>
      </c>
      <c r="F39" s="69">
        <f>VLOOKUP(A39,'Open Int.'!$A$4:$D$196,2,FALSE)</f>
        <v>59753950</v>
      </c>
      <c r="G39" s="69">
        <f>VLOOKUP(A39,'Open Int.'!$A$4:$D$196,3,FALSE)</f>
        <v>3862550</v>
      </c>
      <c r="H39" s="69">
        <f t="shared" si="0"/>
        <v>55891400</v>
      </c>
      <c r="I39" s="331">
        <f>VLOOKUP(A39,'Open Int.'!$A$4:$D$196,4,FALSE)</f>
        <v>0.07</v>
      </c>
    </row>
    <row r="40" spans="1:9" s="69" customFormat="1" ht="13.5">
      <c r="A40" s="201" t="s">
        <v>211</v>
      </c>
      <c r="B40" s="179">
        <f>VLOOKUP(A40,Margins!$A$2:$M$196,2,FALSE)</f>
        <v>2700</v>
      </c>
      <c r="C40" s="272">
        <f>VLOOKUP(A40,Basis!$A$3:$G$195,2,FALSE)</f>
        <v>157.75</v>
      </c>
      <c r="D40" s="273">
        <f>VLOOKUP(A40,Basis!$A$3:$G$195,3,FALSE)</f>
        <v>158.05</v>
      </c>
      <c r="E40" s="374">
        <f>VLOOKUP(A40,Margins!$A$2:$M$196,7,FALSE)</f>
        <v>89660.25</v>
      </c>
      <c r="F40" s="69">
        <f>VLOOKUP(A40,'Open Int.'!$A$4:$D$196,2,FALSE)</f>
        <v>33085800</v>
      </c>
      <c r="G40" s="69">
        <f>VLOOKUP(A40,'Open Int.'!$A$4:$D$196,3,FALSE)</f>
        <v>1171800</v>
      </c>
      <c r="H40" s="69">
        <f t="shared" si="0"/>
        <v>31914000</v>
      </c>
      <c r="I40" s="331">
        <f>VLOOKUP(A40,'Open Int.'!$A$4:$D$196,4,FALSE)</f>
        <v>0.04</v>
      </c>
    </row>
    <row r="41" spans="1:9" s="69" customFormat="1" ht="13.5">
      <c r="A41" s="201" t="s">
        <v>204</v>
      </c>
      <c r="B41" s="179">
        <f>VLOOKUP(A41,Margins!$A$2:$M$196,2,FALSE)</f>
        <v>600</v>
      </c>
      <c r="C41" s="272">
        <f>VLOOKUP(A41,Basis!$A$3:$G$195,2,FALSE)</f>
        <v>481.75</v>
      </c>
      <c r="D41" s="273">
        <f>VLOOKUP(A41,Basis!$A$3:$G$195,3,FALSE)</f>
        <v>482.45</v>
      </c>
      <c r="E41" s="374">
        <f>VLOOKUP(A41,Margins!$A$2:$M$196,7,FALSE)</f>
        <v>45970.5</v>
      </c>
      <c r="F41" s="69">
        <f>VLOOKUP(A41,'Open Int.'!$A$4:$D$196,2,FALSE)</f>
        <v>10957200</v>
      </c>
      <c r="G41" s="69">
        <f>VLOOKUP(A41,'Open Int.'!$A$4:$D$196,3,FALSE)</f>
        <v>1153800</v>
      </c>
      <c r="H41" s="69">
        <f t="shared" si="0"/>
        <v>9803400</v>
      </c>
      <c r="I41" s="331">
        <f>VLOOKUP(A41,'Open Int.'!$A$4:$D$196,4,FALSE)</f>
        <v>0.12</v>
      </c>
    </row>
    <row r="42" spans="1:9" s="69" customFormat="1" ht="13.5">
      <c r="A42" s="193" t="s">
        <v>205</v>
      </c>
      <c r="B42" s="179">
        <f>VLOOKUP(A42,Margins!$A$2:$M$196,2,FALSE)</f>
        <v>250</v>
      </c>
      <c r="C42" s="272">
        <f>VLOOKUP(A42,Basis!$A$3:$G$195,2,FALSE)</f>
        <v>1611.75</v>
      </c>
      <c r="D42" s="273">
        <f>VLOOKUP(A42,Basis!$A$3:$G$195,3,FALSE)</f>
        <v>1620.45</v>
      </c>
      <c r="E42" s="374">
        <f>VLOOKUP(A42,Margins!$A$2:$M$196,7,FALSE)</f>
        <v>62081.875</v>
      </c>
      <c r="F42" s="69">
        <f>VLOOKUP(A42,'Open Int.'!$A$4:$D$196,2,FALSE)</f>
        <v>10983500</v>
      </c>
      <c r="G42" s="69">
        <f>VLOOKUP(A42,'Open Int.'!$A$4:$D$196,3,FALSE)</f>
        <v>690500</v>
      </c>
      <c r="H42" s="69">
        <f t="shared" si="0"/>
        <v>10293000</v>
      </c>
      <c r="I42" s="331">
        <f>VLOOKUP(A42,'Open Int.'!$A$4:$D$196,4,FALSE)</f>
        <v>0.07</v>
      </c>
    </row>
    <row r="43" spans="1:9" s="69" customFormat="1" ht="13.5">
      <c r="A43" s="201" t="s">
        <v>228</v>
      </c>
      <c r="B43" s="179">
        <f>VLOOKUP(A43,Margins!$A$2:$M$196,2,FALSE)</f>
        <v>188</v>
      </c>
      <c r="C43" s="272">
        <f>VLOOKUP(A43,Basis!$A$3:$G$195,2,FALSE)</f>
        <v>1455.3</v>
      </c>
      <c r="D43" s="273">
        <f>VLOOKUP(A43,Basis!$A$3:$G$195,3,FALSE)</f>
        <v>1438.95</v>
      </c>
      <c r="E43" s="374">
        <f>VLOOKUP(A43,Margins!$A$2:$M$196,7,FALSE)</f>
        <v>52649.77976</v>
      </c>
      <c r="F43" s="69">
        <f>VLOOKUP(A43,'Open Int.'!$A$4:$D$196,2,FALSE)</f>
        <v>1146236</v>
      </c>
      <c r="G43" s="69">
        <f>VLOOKUP(A43,'Open Int.'!$A$4:$D$196,3,FALSE)</f>
        <v>153408</v>
      </c>
      <c r="H43" s="69">
        <f t="shared" si="0"/>
        <v>992828</v>
      </c>
      <c r="I43" s="331">
        <f>VLOOKUP(A43,'Open Int.'!$A$4:$D$196,4,FALSE)</f>
        <v>0.15</v>
      </c>
    </row>
    <row r="44" spans="1:9" s="69" customFormat="1" ht="13.5">
      <c r="A44" s="201" t="s">
        <v>150</v>
      </c>
      <c r="B44" s="179">
        <f>VLOOKUP(A44,Margins!$A$2:$M$196,2,FALSE)</f>
        <v>438</v>
      </c>
      <c r="C44" s="272">
        <f>VLOOKUP(A44,Basis!$A$3:$G$195,2,FALSE)</f>
        <v>665.55</v>
      </c>
      <c r="D44" s="273">
        <f>VLOOKUP(A44,Basis!$A$3:$G$195,3,FALSE)</f>
        <v>665.4</v>
      </c>
      <c r="E44" s="374">
        <f>VLOOKUP(A44,Margins!$A$2:$M$196,7,FALSE)</f>
        <v>51442.005</v>
      </c>
      <c r="F44" s="69">
        <f>VLOOKUP(A44,'Open Int.'!$A$4:$D$196,2,FALSE)</f>
        <v>4241154</v>
      </c>
      <c r="G44" s="69">
        <f>VLOOKUP(A44,'Open Int.'!$A$4:$D$196,3,FALSE)</f>
        <v>68766</v>
      </c>
      <c r="H44" s="69">
        <f t="shared" si="0"/>
        <v>4172388</v>
      </c>
      <c r="I44" s="331">
        <f>VLOOKUP(A44,'Open Int.'!$A$4:$D$196,4,FALSE)</f>
        <v>0.02</v>
      </c>
    </row>
    <row r="45" spans="1:9" s="69" customFormat="1" ht="13.5">
      <c r="A45" s="201" t="s">
        <v>151</v>
      </c>
      <c r="B45" s="179">
        <f>VLOOKUP(A45,Margins!$A$2:$M$196,2,FALSE)</f>
        <v>225</v>
      </c>
      <c r="C45" s="272">
        <f>VLOOKUP(A45,Basis!$A$3:$G$195,2,FALSE)</f>
        <v>1000.15</v>
      </c>
      <c r="D45" s="273">
        <f>VLOOKUP(A45,Basis!$A$3:$G$195,3,FALSE)</f>
        <v>995.05</v>
      </c>
      <c r="E45" s="374">
        <f>VLOOKUP(A45,Margins!$A$2:$M$196,7,FALSE)</f>
        <v>35794.6875</v>
      </c>
      <c r="F45" s="69">
        <f>VLOOKUP(A45,'Open Int.'!$A$4:$D$196,2,FALSE)</f>
        <v>2034450</v>
      </c>
      <c r="G45" s="69">
        <f>VLOOKUP(A45,'Open Int.'!$A$4:$D$196,3,FALSE)</f>
        <v>89550</v>
      </c>
      <c r="H45" s="69">
        <f t="shared" si="0"/>
        <v>1944900</v>
      </c>
      <c r="I45" s="331">
        <f>VLOOKUP(A45,'Open Int.'!$A$4:$D$196,4,FALSE)</f>
        <v>0.05</v>
      </c>
    </row>
    <row r="46" spans="1:9" s="69" customFormat="1" ht="13.5">
      <c r="A46" s="201" t="s">
        <v>229</v>
      </c>
      <c r="B46" s="179">
        <f>VLOOKUP(A46,Margins!$A$2:$M$196,2,FALSE)</f>
        <v>200</v>
      </c>
      <c r="C46" s="272">
        <f>VLOOKUP(A46,Basis!$A$3:$G$195,2,FALSE)</f>
        <v>1463.2</v>
      </c>
      <c r="D46" s="273">
        <f>VLOOKUP(A46,Basis!$A$3:$G$195,3,FALSE)</f>
        <v>1460.05</v>
      </c>
      <c r="E46" s="374">
        <f>VLOOKUP(A46,Margins!$A$2:$M$196,7,FALSE)</f>
        <v>57732</v>
      </c>
      <c r="F46" s="69">
        <f>VLOOKUP(A46,'Open Int.'!$A$4:$D$196,2,FALSE)</f>
        <v>2399200</v>
      </c>
      <c r="G46" s="69">
        <f>VLOOKUP(A46,'Open Int.'!$A$4:$D$196,3,FALSE)</f>
        <v>34400</v>
      </c>
      <c r="H46" s="69">
        <f t="shared" si="0"/>
        <v>2364800</v>
      </c>
      <c r="I46" s="331">
        <f>VLOOKUP(A46,'Open Int.'!$A$4:$D$196,4,FALSE)</f>
        <v>0.01</v>
      </c>
    </row>
    <row r="47" spans="1:9" s="69" customFormat="1" ht="13.5">
      <c r="A47" s="201" t="s">
        <v>306</v>
      </c>
      <c r="B47" s="179">
        <f>VLOOKUP(A47,Margins!$A$2:$M$196,2,FALSE)</f>
        <v>412</v>
      </c>
      <c r="C47" s="272">
        <f>VLOOKUP(A47,Basis!$A$3:$G$195,2,FALSE)</f>
        <v>759.5</v>
      </c>
      <c r="D47" s="273">
        <f>VLOOKUP(A47,Basis!$A$3:$G$195,3,FALSE)</f>
        <v>761.15</v>
      </c>
      <c r="E47" s="374">
        <f>VLOOKUP(A47,Margins!$A$2:$M$196,7,FALSE)</f>
        <v>49598.619999999995</v>
      </c>
      <c r="F47" s="69">
        <f>VLOOKUP(A47,'Open Int.'!$A$4:$D$196,2,FALSE)</f>
        <v>6382704</v>
      </c>
      <c r="G47" s="69">
        <f>VLOOKUP(A47,'Open Int.'!$A$4:$D$196,3,FALSE)</f>
        <v>1031648</v>
      </c>
      <c r="H47" s="69">
        <f t="shared" si="0"/>
        <v>5351056</v>
      </c>
      <c r="I47" s="331">
        <f>VLOOKUP(A47,'Open Int.'!$A$4:$D$196,4,FALSE)</f>
        <v>0.19</v>
      </c>
    </row>
    <row r="48" spans="1:9" s="69" customFormat="1" ht="13.5">
      <c r="A48" s="201" t="s">
        <v>307</v>
      </c>
      <c r="B48" s="179">
        <f>VLOOKUP(A48,Margins!$A$2:$M$196,2,FALSE)</f>
        <v>400</v>
      </c>
      <c r="C48" s="272">
        <f>VLOOKUP(A48,Basis!$A$3:$G$195,2,FALSE)</f>
        <v>694.15</v>
      </c>
      <c r="D48" s="273">
        <f>VLOOKUP(A48,Basis!$A$3:$G$195,3,FALSE)</f>
        <v>682.65</v>
      </c>
      <c r="E48" s="374">
        <f>VLOOKUP(A48,Margins!$A$2:$M$196,7,FALSE)</f>
        <v>43427</v>
      </c>
      <c r="F48" s="69">
        <f>VLOOKUP(A48,'Open Int.'!$A$4:$D$196,2,FALSE)</f>
        <v>1987200</v>
      </c>
      <c r="G48" s="69">
        <f>VLOOKUP(A48,'Open Int.'!$A$4:$D$196,3,FALSE)</f>
        <v>68000</v>
      </c>
      <c r="H48" s="69">
        <f t="shared" si="0"/>
        <v>1919200</v>
      </c>
      <c r="I48" s="331">
        <f>VLOOKUP(A48,'Open Int.'!$A$4:$D$196,4,FALSE)</f>
        <v>0.04</v>
      </c>
    </row>
    <row r="49" spans="1:9" s="69" customFormat="1" ht="13.5">
      <c r="A49" s="201" t="s">
        <v>185</v>
      </c>
      <c r="B49" s="179">
        <f>VLOOKUP(A49,Margins!$A$2:$M$196,2,FALSE)</f>
        <v>675</v>
      </c>
      <c r="C49" s="272">
        <f>VLOOKUP(A49,Basis!$A$3:$G$195,2,FALSE)</f>
        <v>694.8</v>
      </c>
      <c r="D49" s="273">
        <f>VLOOKUP(A49,Basis!$A$3:$G$195,3,FALSE)</f>
        <v>697.65</v>
      </c>
      <c r="E49" s="374">
        <f>VLOOKUP(A49,Margins!$A$2:$M$196,7,FALSE)</f>
        <v>73980</v>
      </c>
      <c r="F49" s="69">
        <f>VLOOKUP(A49,'Open Int.'!$A$4:$D$196,2,FALSE)</f>
        <v>10424025</v>
      </c>
      <c r="G49" s="69">
        <f>VLOOKUP(A49,'Open Int.'!$A$4:$D$196,3,FALSE)</f>
        <v>353025</v>
      </c>
      <c r="H49" s="69">
        <f t="shared" si="0"/>
        <v>10071000</v>
      </c>
      <c r="I49" s="331">
        <f>VLOOKUP(A49,'Open Int.'!$A$4:$D$196,4,FALSE)</f>
        <v>0.04</v>
      </c>
    </row>
    <row r="50" spans="1:9" ht="13.5">
      <c r="A50" s="201" t="s">
        <v>118</v>
      </c>
      <c r="B50" s="179">
        <f>VLOOKUP(A50,Margins!$A$2:$M$196,2,FALSE)</f>
        <v>250</v>
      </c>
      <c r="C50" s="272">
        <f>VLOOKUP(A50,Basis!$A$3:$G$195,2,FALSE)</f>
        <v>1128.3</v>
      </c>
      <c r="D50" s="273">
        <f>VLOOKUP(A50,Basis!$A$3:$G$195,3,FALSE)</f>
        <v>1128.5</v>
      </c>
      <c r="E50" s="374">
        <f>VLOOKUP(A50,Margins!$A$2:$M$196,7,FALSE)</f>
        <v>44543.75</v>
      </c>
      <c r="F50" s="69">
        <f>VLOOKUP(A50,'Open Int.'!$A$4:$D$196,2,FALSE)</f>
        <v>5285000</v>
      </c>
      <c r="G50" s="69">
        <f>VLOOKUP(A50,'Open Int.'!$A$4:$D$196,3,FALSE)</f>
        <v>383000</v>
      </c>
      <c r="H50" s="69">
        <f t="shared" si="0"/>
        <v>4902000</v>
      </c>
      <c r="I50" s="331">
        <f>VLOOKUP(A50,'Open Int.'!$A$4:$D$196,4,FALSE)</f>
        <v>0.08</v>
      </c>
    </row>
    <row r="51" spans="1:9" ht="13.5">
      <c r="A51" s="201" t="s">
        <v>155</v>
      </c>
      <c r="B51" s="179">
        <f>VLOOKUP(A51,Margins!$A$2:$M$196,2,FALSE)</f>
        <v>525</v>
      </c>
      <c r="C51" s="272">
        <f>VLOOKUP(A51,Basis!$A$3:$G$195,2,FALSE)</f>
        <v>483.55</v>
      </c>
      <c r="D51" s="273">
        <f>VLOOKUP(A51,Basis!$A$3:$G$195,3,FALSE)</f>
        <v>480.45</v>
      </c>
      <c r="E51" s="374">
        <f>VLOOKUP(A51,Margins!$A$2:$M$196,7,FALSE)</f>
        <v>39793.6875</v>
      </c>
      <c r="F51" s="69">
        <f>VLOOKUP(A51,'Open Int.'!$A$4:$D$196,2,FALSE)</f>
        <v>2064300</v>
      </c>
      <c r="G51" s="69">
        <f>VLOOKUP(A51,'Open Int.'!$A$4:$D$196,3,FALSE)</f>
        <v>85050</v>
      </c>
      <c r="H51" s="69">
        <f t="shared" si="0"/>
        <v>1979250</v>
      </c>
      <c r="I51" s="331">
        <f>VLOOKUP(A51,'Open Int.'!$A$4:$D$196,4,FALSE)</f>
        <v>0.04</v>
      </c>
    </row>
    <row r="52" spans="1:9" ht="13.5">
      <c r="A52" s="201" t="s">
        <v>38</v>
      </c>
      <c r="B52" s="179">
        <f>VLOOKUP(A52,Margins!$A$2:$M$196,2,FALSE)</f>
        <v>600</v>
      </c>
      <c r="C52" s="272">
        <f>VLOOKUP(A52,Basis!$A$3:$G$195,2,FALSE)</f>
        <v>502.45</v>
      </c>
      <c r="D52" s="273">
        <f>VLOOKUP(A52,Basis!$A$3:$G$195,3,FALSE)</f>
        <v>497.8</v>
      </c>
      <c r="E52" s="374">
        <f>VLOOKUP(A52,Margins!$A$2:$M$196,7,FALSE)</f>
        <v>48097.5</v>
      </c>
      <c r="F52" s="69">
        <f>VLOOKUP(A52,'Open Int.'!$A$4:$D$196,2,FALSE)</f>
        <v>8236200</v>
      </c>
      <c r="G52" s="69">
        <f>VLOOKUP(A52,'Open Int.'!$A$4:$D$196,3,FALSE)</f>
        <v>478200</v>
      </c>
      <c r="H52" s="69">
        <f t="shared" si="0"/>
        <v>7758000</v>
      </c>
      <c r="I52" s="331">
        <f>VLOOKUP(A52,'Open Int.'!$A$4:$D$196,4,FALSE)</f>
        <v>0.06</v>
      </c>
    </row>
    <row r="53" spans="1:9" ht="14.25" thickBot="1">
      <c r="A53" s="201" t="s">
        <v>394</v>
      </c>
      <c r="B53" s="179">
        <f>VLOOKUP(A53,Margins!$A$2:$M$196,2,FALSE)</f>
        <v>700</v>
      </c>
      <c r="C53" s="166">
        <f>VLOOKUP(A53,Basis!$A$3:$G$195,2,FALSE)</f>
        <v>335.8</v>
      </c>
      <c r="D53" s="273">
        <f>VLOOKUP(A53,Basis!$A$3:$G$195,3,FALSE)</f>
        <v>337.25</v>
      </c>
      <c r="E53" s="374">
        <f>VLOOKUP(A53,Margins!$A$2:$M$196,7,FALSE)</f>
        <v>41111</v>
      </c>
      <c r="F53" s="69">
        <f>VLOOKUP(A53,'Open Int.'!$A$4:$D$196,2,FALSE)</f>
        <v>4634700</v>
      </c>
      <c r="G53" s="69">
        <f>VLOOKUP(A53,'Open Int.'!$A$4:$D$196,3,FALSE)</f>
        <v>345800</v>
      </c>
      <c r="H53" s="69">
        <f t="shared" si="0"/>
        <v>4288900</v>
      </c>
      <c r="I53" s="331">
        <f>VLOOKUP(A53,'Open Int.'!$A$4:$D$196,4,FALSE)</f>
        <v>0.08</v>
      </c>
    </row>
    <row r="54" spans="6:8" ht="11.25" hidden="1">
      <c r="F54" s="70">
        <f>SUM(F4:F53)</f>
        <v>448918506</v>
      </c>
      <c r="G54" s="70">
        <f>F54-H54</f>
        <v>19774489</v>
      </c>
      <c r="H54" s="70">
        <f>SUM(H4:H53)</f>
        <v>429144017</v>
      </c>
    </row>
    <row r="57" spans="1:3" ht="14.25" thickBot="1">
      <c r="A57" s="421" t="s">
        <v>472</v>
      </c>
      <c r="B57" s="422"/>
      <c r="C57" s="422"/>
    </row>
    <row r="58" spans="1:3" ht="13.5">
      <c r="A58" s="201" t="s">
        <v>59</v>
      </c>
      <c r="B58" s="201" t="s">
        <v>473</v>
      </c>
      <c r="C58" s="201" t="s">
        <v>474</v>
      </c>
    </row>
    <row r="59" spans="1:3" ht="11.25">
      <c r="A59" s="384">
        <f>F54</f>
        <v>448918506</v>
      </c>
      <c r="B59" s="385">
        <f>G54</f>
        <v>19774489</v>
      </c>
      <c r="C59" s="386">
        <f>(F54-H54)/H54</f>
        <v>0.0460789110803332</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90"/>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P255" sqref="P255"/>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1013600</v>
      </c>
      <c r="C3" s="236">
        <f>'Open Int.'!R9</f>
        <v>307.480628</v>
      </c>
      <c r="D3" s="239">
        <f>B3/H3</f>
        <v>0.36438594712665</v>
      </c>
      <c r="E3" s="240">
        <f>'Open Int.'!B9/'Open Int.'!K9</f>
        <v>0.9962509865824783</v>
      </c>
      <c r="F3" s="241">
        <f>'Open Int.'!E9/'Open Int.'!K9</f>
        <v>0.003749013417521705</v>
      </c>
      <c r="G3" s="242">
        <f>'Open Int.'!H9/'Open Int.'!K9</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c r="M3"/>
      <c r="N3"/>
    </row>
    <row r="4" spans="1:11" s="7" customFormat="1" ht="15">
      <c r="A4" s="201" t="s">
        <v>134</v>
      </c>
      <c r="B4" s="235">
        <f>'Open Int.'!K10</f>
        <v>1852000</v>
      </c>
      <c r="C4" s="237">
        <f>'Open Int.'!R10</f>
        <v>206.11834</v>
      </c>
      <c r="D4" s="161">
        <f aca="true" t="shared" si="0" ref="D4:D68">B4/H4</f>
        <v>0.45621123466968905</v>
      </c>
      <c r="E4" s="243">
        <f>'Open Int.'!B10/'Open Int.'!K10</f>
        <v>0.9897408207343412</v>
      </c>
      <c r="F4" s="228">
        <f>'Open Int.'!E10/'Open Int.'!K10</f>
        <v>0.008369330453563716</v>
      </c>
      <c r="G4" s="244">
        <f>'Open Int.'!H10/'Open Int.'!K10</f>
        <v>0.0018898488120950325</v>
      </c>
      <c r="H4" s="247">
        <v>4059523</v>
      </c>
      <c r="I4" s="231">
        <v>734000</v>
      </c>
      <c r="J4" s="354">
        <v>367000</v>
      </c>
      <c r="K4" s="117" t="str">
        <f aca="true" t="shared" si="1" ref="K4:K68">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building up andcrpsses 40% mark</v>
      </c>
    </row>
    <row r="5" spans="1:14" s="7" customFormat="1" ht="15">
      <c r="A5" s="201" t="s">
        <v>400</v>
      </c>
      <c r="B5" s="235">
        <f>'Open Int.'!K11</f>
        <v>523200</v>
      </c>
      <c r="C5" s="237">
        <f>'Open Int.'!R11</f>
        <v>79.63104</v>
      </c>
      <c r="D5" s="161">
        <f t="shared" si="0"/>
        <v>0.04886854650539922</v>
      </c>
      <c r="E5" s="243">
        <f>'Open Int.'!B11/'Open Int.'!K11</f>
        <v>0.9977064220183486</v>
      </c>
      <c r="F5" s="228">
        <f>'Open Int.'!E11/'Open Int.'!K11</f>
        <v>0.0022935779816513763</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3467625</v>
      </c>
      <c r="C6" s="237">
        <f>'Open Int.'!R12</f>
        <v>388.85946750000005</v>
      </c>
      <c r="D6" s="161">
        <f t="shared" si="0"/>
        <v>0.1495655853259776</v>
      </c>
      <c r="E6" s="243">
        <f>'Open Int.'!B12/'Open Int.'!K12</f>
        <v>0.9158646047366713</v>
      </c>
      <c r="F6" s="228">
        <f>'Open Int.'!E12/'Open Int.'!K12</f>
        <v>0.05363901805991132</v>
      </c>
      <c r="G6" s="244">
        <f>'Open Int.'!H12/'Open Int.'!K12</f>
        <v>0.030496377203417326</v>
      </c>
      <c r="H6" s="165">
        <v>23184645</v>
      </c>
      <c r="I6" s="230">
        <v>3574500</v>
      </c>
      <c r="J6" s="355">
        <v>1787250</v>
      </c>
      <c r="K6" s="117" t="str">
        <f t="shared" si="1"/>
        <v>Gross Exposure is less then 30%</v>
      </c>
      <c r="M6"/>
      <c r="N6"/>
    </row>
    <row r="7" spans="1:14" s="7" customFormat="1" ht="15">
      <c r="A7" s="201" t="s">
        <v>401</v>
      </c>
      <c r="B7" s="235">
        <f>'Open Int.'!K13</f>
        <v>2119050</v>
      </c>
      <c r="C7" s="237">
        <f>'Open Int.'!R13</f>
        <v>120.28787325</v>
      </c>
      <c r="D7" s="161">
        <f t="shared" si="0"/>
        <v>0.5904044133011994</v>
      </c>
      <c r="E7" s="243">
        <f>'Open Int.'!B13/'Open Int.'!K13</f>
        <v>0.9891696750902527</v>
      </c>
      <c r="F7" s="228">
        <f>'Open Int.'!E13/'Open Int.'!K13</f>
        <v>0.010617965597791464</v>
      </c>
      <c r="G7" s="244">
        <f>'Open Int.'!H13/'Open Int.'!K13</f>
        <v>0.00021235931195582927</v>
      </c>
      <c r="H7" s="165">
        <v>3589150</v>
      </c>
      <c r="I7" s="230">
        <v>717750</v>
      </c>
      <c r="J7" s="355">
        <v>717750</v>
      </c>
      <c r="K7" s="117" t="str">
        <f t="shared" si="1"/>
        <v>Gross exposure is building up andcrpsses 40% mark</v>
      </c>
      <c r="M7"/>
      <c r="N7"/>
    </row>
    <row r="8" spans="1:14" s="7" customFormat="1" ht="27">
      <c r="A8" s="201" t="s">
        <v>402</v>
      </c>
      <c r="B8" s="235">
        <f>'Open Int.'!K14</f>
        <v>781400</v>
      </c>
      <c r="C8" s="237">
        <f>'Open Int.'!R14</f>
        <v>131.068129</v>
      </c>
      <c r="D8" s="161">
        <f t="shared" si="0"/>
        <v>0.6840608738890795</v>
      </c>
      <c r="E8" s="243">
        <f>'Open Int.'!B14/'Open Int.'!K14</f>
        <v>1</v>
      </c>
      <c r="F8" s="228">
        <f>'Open Int.'!E14/'Open Int.'!K14</f>
        <v>0</v>
      </c>
      <c r="G8" s="244">
        <f>'Open Int.'!H14/'Open Int.'!K14</f>
        <v>0</v>
      </c>
      <c r="H8" s="165">
        <v>1142296</v>
      </c>
      <c r="I8" s="230">
        <v>228400</v>
      </c>
      <c r="J8" s="355">
        <v>228400</v>
      </c>
      <c r="K8" s="117" t="str">
        <f t="shared" si="1"/>
        <v>Gross exposure is Substantial as Open interest has crossed 60%</v>
      </c>
      <c r="M8"/>
      <c r="N8"/>
    </row>
    <row r="9" spans="1:14" s="7" customFormat="1" ht="15">
      <c r="A9" s="201" t="s">
        <v>403</v>
      </c>
      <c r="B9" s="235">
        <f>'Open Int.'!K15</f>
        <v>4012000</v>
      </c>
      <c r="C9" s="237">
        <f>'Open Int.'!R15</f>
        <v>58.174</v>
      </c>
      <c r="D9" s="161">
        <f t="shared" si="0"/>
        <v>0.2572350730404628</v>
      </c>
      <c r="E9" s="243">
        <f>'Open Int.'!B15/'Open Int.'!K15</f>
        <v>0.8902542372881356</v>
      </c>
      <c r="F9" s="228">
        <f>'Open Int.'!E15/'Open Int.'!K15</f>
        <v>0.09872881355932203</v>
      </c>
      <c r="G9" s="244">
        <f>'Open Int.'!H15/'Open Int.'!K15</f>
        <v>0.011016949152542373</v>
      </c>
      <c r="H9" s="165">
        <v>15596629</v>
      </c>
      <c r="I9" s="230">
        <v>3117800</v>
      </c>
      <c r="J9" s="355">
        <v>3117800</v>
      </c>
      <c r="K9" s="117" t="str">
        <f t="shared" si="1"/>
        <v>Gross Exposure is less then 30%</v>
      </c>
      <c r="M9"/>
      <c r="N9"/>
    </row>
    <row r="10" spans="1:14" s="7" customFormat="1" ht="15">
      <c r="A10" s="201" t="s">
        <v>135</v>
      </c>
      <c r="B10" s="235">
        <f>'Open Int.'!K16</f>
        <v>5590900</v>
      </c>
      <c r="C10" s="237">
        <f>'Open Int.'!R16</f>
        <v>55.853091</v>
      </c>
      <c r="D10" s="161">
        <f t="shared" si="0"/>
        <v>0.1397725</v>
      </c>
      <c r="E10" s="243">
        <f>'Open Int.'!B16/'Open Int.'!K16</f>
        <v>0.8553900087642419</v>
      </c>
      <c r="F10" s="228">
        <f>'Open Int.'!E16/'Open Int.'!K16</f>
        <v>0.13891323400525854</v>
      </c>
      <c r="G10" s="244">
        <f>'Open Int.'!H16/'Open Int.'!K16</f>
        <v>0.0056967572304995615</v>
      </c>
      <c r="H10" s="188">
        <v>40000000</v>
      </c>
      <c r="I10" s="168">
        <v>7999250</v>
      </c>
      <c r="J10" s="356">
        <v>6323450</v>
      </c>
      <c r="K10" s="367" t="str">
        <f t="shared" si="1"/>
        <v>Gross Exposure is less then 30%</v>
      </c>
      <c r="M10"/>
      <c r="N10"/>
    </row>
    <row r="11" spans="1:14" s="7" customFormat="1" ht="15">
      <c r="A11" s="201" t="s">
        <v>174</v>
      </c>
      <c r="B11" s="235">
        <f>'Open Int.'!K17</f>
        <v>7309700</v>
      </c>
      <c r="C11" s="237">
        <f>'Open Int.'!R17</f>
        <v>42.030775</v>
      </c>
      <c r="D11" s="161">
        <f t="shared" si="0"/>
        <v>0.30619236430461466</v>
      </c>
      <c r="E11" s="243">
        <f>'Open Int.'!B17/'Open Int.'!K17</f>
        <v>0.9477543538038496</v>
      </c>
      <c r="F11" s="228">
        <f>'Open Int.'!E17/'Open Int.'!K17</f>
        <v>0.05178735105407883</v>
      </c>
      <c r="G11" s="244">
        <f>'Open Int.'!H17/'Open Int.'!K17</f>
        <v>0.00045829514207149406</v>
      </c>
      <c r="H11" s="247">
        <v>23872901</v>
      </c>
      <c r="I11" s="231">
        <v>4773750</v>
      </c>
      <c r="J11" s="354">
        <v>4773750</v>
      </c>
      <c r="K11" s="117" t="str">
        <f t="shared" si="1"/>
        <v>Some sign of build up Gross exposure crosses 30%</v>
      </c>
      <c r="M11"/>
      <c r="N11"/>
    </row>
    <row r="12" spans="1:14" s="7" customFormat="1" ht="15">
      <c r="A12" s="201" t="s">
        <v>280</v>
      </c>
      <c r="B12" s="235">
        <f>'Open Int.'!K18</f>
        <v>1525200</v>
      </c>
      <c r="C12" s="237">
        <f>'Open Int.'!R18</f>
        <v>62.19003</v>
      </c>
      <c r="D12" s="161">
        <f t="shared" si="0"/>
        <v>0.08847939355996248</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5027800</v>
      </c>
      <c r="C13" s="237">
        <f>'Open Int.'!R19</f>
        <v>47.26132</v>
      </c>
      <c r="D13" s="161">
        <f t="shared" si="0"/>
        <v>0.10697446808510638</v>
      </c>
      <c r="E13" s="243">
        <f>'Open Int.'!B19/'Open Int.'!K19</f>
        <v>0.9240622140896615</v>
      </c>
      <c r="F13" s="228">
        <f>'Open Int.'!E19/'Open Int.'!K19</f>
        <v>0.07227813357731015</v>
      </c>
      <c r="G13" s="244">
        <f>'Open Int.'!H19/'Open Int.'!K19</f>
        <v>0.0036596523330283625</v>
      </c>
      <c r="H13" s="165">
        <v>47000000</v>
      </c>
      <c r="I13" s="230">
        <v>9397800</v>
      </c>
      <c r="J13" s="355">
        <v>6129500</v>
      </c>
      <c r="K13" s="117" t="str">
        <f t="shared" si="1"/>
        <v>Gross Exposure is less then 30%</v>
      </c>
      <c r="M13"/>
      <c r="N13"/>
    </row>
    <row r="14" spans="1:14" s="7" customFormat="1" ht="15">
      <c r="A14" s="201" t="s">
        <v>404</v>
      </c>
      <c r="B14" s="235">
        <f>'Open Int.'!K20</f>
        <v>1912950</v>
      </c>
      <c r="C14" s="237">
        <f>'Open Int.'!R20</f>
        <v>57.618054</v>
      </c>
      <c r="D14" s="161">
        <f t="shared" si="0"/>
        <v>0.49742504950327704</v>
      </c>
      <c r="E14" s="243">
        <f>'Open Int.'!B20/'Open Int.'!K20</f>
        <v>0.9969418960244648</v>
      </c>
      <c r="F14" s="228">
        <f>'Open Int.'!E20/'Open Int.'!K20</f>
        <v>0.002378525314305131</v>
      </c>
      <c r="G14" s="244">
        <f>'Open Int.'!H20/'Open Int.'!K20</f>
        <v>0.0006795786612300374</v>
      </c>
      <c r="H14" s="165">
        <v>3845705</v>
      </c>
      <c r="I14" s="230">
        <v>768950</v>
      </c>
      <c r="J14" s="355">
        <v>768950</v>
      </c>
      <c r="K14" s="117" t="str">
        <f t="shared" si="1"/>
        <v>Gross exposure is building up andcrpsses 40% mark</v>
      </c>
      <c r="M14"/>
      <c r="N14"/>
    </row>
    <row r="15" spans="1:14" s="7" customFormat="1" ht="15">
      <c r="A15" s="201" t="s">
        <v>405</v>
      </c>
      <c r="B15" s="235">
        <f>'Open Int.'!K21</f>
        <v>1573200</v>
      </c>
      <c r="C15" s="237">
        <f>'Open Int.'!R21</f>
        <v>134.610858</v>
      </c>
      <c r="D15" s="161">
        <f t="shared" si="0"/>
        <v>0.3501415522675071</v>
      </c>
      <c r="E15" s="243">
        <f>'Open Int.'!B21/'Open Int.'!K21</f>
        <v>0.9987287058225274</v>
      </c>
      <c r="F15" s="228">
        <f>'Open Int.'!E21/'Open Int.'!K21</f>
        <v>0.0012712941774726673</v>
      </c>
      <c r="G15" s="244">
        <f>'Open Int.'!H21/'Open Int.'!K21</f>
        <v>0</v>
      </c>
      <c r="H15" s="165">
        <v>4493040</v>
      </c>
      <c r="I15" s="230">
        <v>898400</v>
      </c>
      <c r="J15" s="355">
        <v>898400</v>
      </c>
      <c r="K15" s="117" t="str">
        <f t="shared" si="1"/>
        <v>Some sign of build up Gross exposure crosses 30%</v>
      </c>
      <c r="M15"/>
      <c r="N15"/>
    </row>
    <row r="16" spans="1:14" s="7" customFormat="1" ht="15">
      <c r="A16" s="201" t="s">
        <v>88</v>
      </c>
      <c r="B16" s="235">
        <f>'Open Int.'!K22</f>
        <v>23783300</v>
      </c>
      <c r="C16" s="237">
        <f>'Open Int.'!R22</f>
        <v>118.678667</v>
      </c>
      <c r="D16" s="161">
        <f t="shared" si="0"/>
        <v>0.8639288064514394</v>
      </c>
      <c r="E16" s="243">
        <f>'Open Int.'!B22/'Open Int.'!K22</f>
        <v>0.8627734586873983</v>
      </c>
      <c r="F16" s="228">
        <f>'Open Int.'!E22/'Open Int.'!K22</f>
        <v>0.12203941421081178</v>
      </c>
      <c r="G16" s="244">
        <f>'Open Int.'!H22/'Open Int.'!K22</f>
        <v>0.015187127101789911</v>
      </c>
      <c r="H16" s="165">
        <v>27529236</v>
      </c>
      <c r="I16" s="230">
        <v>5504000</v>
      </c>
      <c r="J16" s="355">
        <v>5504000</v>
      </c>
      <c r="K16" s="367" t="str">
        <f t="shared" si="1"/>
        <v>Gross exposure has crossed 80%,Margin double</v>
      </c>
      <c r="M16"/>
      <c r="N16"/>
    </row>
    <row r="17" spans="1:14" s="7" customFormat="1" ht="15">
      <c r="A17" s="201" t="s">
        <v>136</v>
      </c>
      <c r="B17" s="235">
        <f>'Open Int.'!K23</f>
        <v>23698325</v>
      </c>
      <c r="C17" s="237">
        <f>'Open Int.'!R23</f>
        <v>93.72687537499999</v>
      </c>
      <c r="D17" s="161">
        <f t="shared" si="0"/>
        <v>0.1876247847437316</v>
      </c>
      <c r="E17" s="243">
        <f>'Open Int.'!B23/'Open Int.'!K23</f>
        <v>0.7743300423131171</v>
      </c>
      <c r="F17" s="228">
        <f>'Open Int.'!E23/'Open Int.'!K23</f>
        <v>0.19504332057223453</v>
      </c>
      <c r="G17" s="244">
        <f>'Open Int.'!H23/'Open Int.'!K23</f>
        <v>0.030626637114648397</v>
      </c>
      <c r="H17" s="247">
        <v>126307007</v>
      </c>
      <c r="I17" s="231">
        <v>25259750</v>
      </c>
      <c r="J17" s="354">
        <v>12835200</v>
      </c>
      <c r="K17" s="117" t="str">
        <f t="shared" si="1"/>
        <v>Gross Exposure is less then 30%</v>
      </c>
      <c r="M17"/>
      <c r="N17"/>
    </row>
    <row r="18" spans="1:14" s="7" customFormat="1" ht="15">
      <c r="A18" s="201" t="s">
        <v>157</v>
      </c>
      <c r="B18" s="235">
        <f>'Open Int.'!K24</f>
        <v>1931650</v>
      </c>
      <c r="C18" s="237">
        <f>'Open Int.'!R24</f>
        <v>139.9866755</v>
      </c>
      <c r="D18" s="161">
        <f t="shared" si="0"/>
        <v>0.40861755415004947</v>
      </c>
      <c r="E18" s="243">
        <f>'Open Int.'!B24/'Open Int.'!K24</f>
        <v>0.9992752310201123</v>
      </c>
      <c r="F18" s="228">
        <f>'Open Int.'!E24/'Open Int.'!K24</f>
        <v>0.0007247689798876608</v>
      </c>
      <c r="G18" s="244">
        <f>'Open Int.'!H24/'Open Int.'!K24</f>
        <v>0</v>
      </c>
      <c r="H18" s="247">
        <v>4727281</v>
      </c>
      <c r="I18" s="231">
        <v>945350</v>
      </c>
      <c r="J18" s="354">
        <v>729750</v>
      </c>
      <c r="K18" s="117" t="str">
        <f t="shared" si="1"/>
        <v>Gross exposure is building up andcrpsses 40% mark</v>
      </c>
      <c r="M18"/>
      <c r="N18"/>
    </row>
    <row r="19" spans="1:14" s="7" customFormat="1" ht="15">
      <c r="A19" s="201" t="s">
        <v>193</v>
      </c>
      <c r="B19" s="235">
        <f>'Open Int.'!K25</f>
        <v>1550500</v>
      </c>
      <c r="C19" s="237">
        <f>'Open Int.'!R25</f>
        <v>349.78504749999996</v>
      </c>
      <c r="D19" s="161">
        <f t="shared" si="0"/>
        <v>0.11237678235519992</v>
      </c>
      <c r="E19" s="243">
        <f>'Open Int.'!B25/'Open Int.'!K25</f>
        <v>0.9569171235085456</v>
      </c>
      <c r="F19" s="228">
        <f>'Open Int.'!E25/'Open Int.'!K25</f>
        <v>0.03940664301838117</v>
      </c>
      <c r="G19" s="244">
        <f>'Open Int.'!H25/'Open Int.'!K25</f>
        <v>0.0036762334730732022</v>
      </c>
      <c r="H19" s="247">
        <v>13797334</v>
      </c>
      <c r="I19" s="231">
        <v>1225700</v>
      </c>
      <c r="J19" s="354">
        <v>612800</v>
      </c>
      <c r="K19" s="117" t="str">
        <f t="shared" si="1"/>
        <v>Gross Exposure is less then 30%</v>
      </c>
      <c r="M19"/>
      <c r="N19"/>
    </row>
    <row r="20" spans="1:14" s="7" customFormat="1" ht="15">
      <c r="A20" s="201" t="s">
        <v>281</v>
      </c>
      <c r="B20" s="235">
        <f>'Open Int.'!K26</f>
        <v>10043400</v>
      </c>
      <c r="C20" s="237">
        <f>'Open Int.'!R26</f>
        <v>166.419138</v>
      </c>
      <c r="D20" s="161">
        <f t="shared" si="0"/>
        <v>0.6129658443376552</v>
      </c>
      <c r="E20" s="243">
        <f>'Open Int.'!B26/'Open Int.'!K26</f>
        <v>0.9097616345062429</v>
      </c>
      <c r="F20" s="228">
        <f>'Open Int.'!E26/'Open Int.'!K26</f>
        <v>0.08569807037457434</v>
      </c>
      <c r="G20" s="244">
        <f>'Open Int.'!H26/'Open Int.'!K26</f>
        <v>0.004540295119182747</v>
      </c>
      <c r="H20" s="247">
        <v>16384926</v>
      </c>
      <c r="I20" s="231">
        <v>3275600</v>
      </c>
      <c r="J20" s="354">
        <v>3091300</v>
      </c>
      <c r="K20" s="117" t="str">
        <f t="shared" si="1"/>
        <v>Gross exposure is Substantial as Open interest has crossed 60%</v>
      </c>
      <c r="M20"/>
      <c r="N20"/>
    </row>
    <row r="21" spans="1:14" s="8" customFormat="1" ht="15">
      <c r="A21" s="201" t="s">
        <v>282</v>
      </c>
      <c r="B21" s="235">
        <f>'Open Int.'!K27</f>
        <v>16296000</v>
      </c>
      <c r="C21" s="237">
        <f>'Open Int.'!R27</f>
        <v>122.46444</v>
      </c>
      <c r="D21" s="161">
        <f t="shared" si="0"/>
        <v>0.48160021779583734</v>
      </c>
      <c r="E21" s="243">
        <f>'Open Int.'!B27/'Open Int.'!K27</f>
        <v>0.7908689248895434</v>
      </c>
      <c r="F21" s="228">
        <f>'Open Int.'!E27/'Open Int.'!K27</f>
        <v>0.17172312223858616</v>
      </c>
      <c r="G21" s="244">
        <f>'Open Int.'!H27/'Open Int.'!K27</f>
        <v>0.0374079528718704</v>
      </c>
      <c r="H21" s="248">
        <v>33837194</v>
      </c>
      <c r="I21" s="232">
        <v>6763200</v>
      </c>
      <c r="J21" s="355">
        <v>6763200</v>
      </c>
      <c r="K21" s="117" t="str">
        <f t="shared" si="1"/>
        <v>Gross exposure is building up andcrpsses 40% mark</v>
      </c>
      <c r="M21"/>
      <c r="N21"/>
    </row>
    <row r="22" spans="1:14" s="8" customFormat="1" ht="15">
      <c r="A22" s="201" t="s">
        <v>76</v>
      </c>
      <c r="B22" s="235">
        <f>'Open Int.'!K28</f>
        <v>7910000</v>
      </c>
      <c r="C22" s="237">
        <f>'Open Int.'!R28</f>
        <v>237.8537</v>
      </c>
      <c r="D22" s="161">
        <f t="shared" si="0"/>
        <v>0.2350445128546468</v>
      </c>
      <c r="E22" s="243">
        <f>'Open Int.'!B28/'Open Int.'!K28</f>
        <v>0.9934513274336283</v>
      </c>
      <c r="F22" s="228">
        <f>'Open Int.'!E28/'Open Int.'!K28</f>
        <v>0.005486725663716814</v>
      </c>
      <c r="G22" s="244">
        <f>'Open Int.'!H28/'Open Int.'!K28</f>
        <v>0.0010619469026548673</v>
      </c>
      <c r="H22" s="248">
        <v>33653200</v>
      </c>
      <c r="I22" s="232">
        <v>6729800</v>
      </c>
      <c r="J22" s="355">
        <v>3364200</v>
      </c>
      <c r="K22" s="117" t="str">
        <f t="shared" si="1"/>
        <v>Gross Exposure is less then 30%</v>
      </c>
      <c r="M22"/>
      <c r="N22"/>
    </row>
    <row r="23" spans="1:14" s="7" customFormat="1" ht="15">
      <c r="A23" s="201" t="s">
        <v>77</v>
      </c>
      <c r="B23" s="235">
        <f>'Open Int.'!K29</f>
        <v>5453000</v>
      </c>
      <c r="C23" s="237">
        <f>'Open Int.'!R29</f>
        <v>147.094675</v>
      </c>
      <c r="D23" s="161">
        <f t="shared" si="0"/>
        <v>0.18320568626370598</v>
      </c>
      <c r="E23" s="243">
        <f>'Open Int.'!B29/'Open Int.'!K29</f>
        <v>0.8749128919860627</v>
      </c>
      <c r="F23" s="228">
        <f>'Open Int.'!E29/'Open Int.'!K29</f>
        <v>0.06724738675958188</v>
      </c>
      <c r="G23" s="244">
        <f>'Open Int.'!H29/'Open Int.'!K29</f>
        <v>0.0578397212543554</v>
      </c>
      <c r="H23" s="247">
        <v>29764360</v>
      </c>
      <c r="I23" s="231">
        <v>5952700</v>
      </c>
      <c r="J23" s="354">
        <v>2975400</v>
      </c>
      <c r="K23" s="117" t="str">
        <f t="shared" si="1"/>
        <v>Gross Exposure is less then 30%</v>
      </c>
      <c r="M23"/>
      <c r="N23"/>
    </row>
    <row r="24" spans="1:14" s="7" customFormat="1" ht="15">
      <c r="A24" s="201" t="s">
        <v>283</v>
      </c>
      <c r="B24" s="235">
        <f>'Open Int.'!K30</f>
        <v>2310000</v>
      </c>
      <c r="C24" s="237">
        <f>'Open Int.'!R30</f>
        <v>39.48945</v>
      </c>
      <c r="D24" s="161">
        <f t="shared" si="0"/>
        <v>0.36691395502429097</v>
      </c>
      <c r="E24" s="243">
        <f>'Open Int.'!B30/'Open Int.'!K30</f>
        <v>0.9945454545454545</v>
      </c>
      <c r="F24" s="228">
        <f>'Open Int.'!E30/'Open Int.'!K30</f>
        <v>0.005454545454545455</v>
      </c>
      <c r="G24" s="244">
        <f>'Open Int.'!H30/'Open Int.'!K30</f>
        <v>0</v>
      </c>
      <c r="H24" s="165">
        <v>6295754</v>
      </c>
      <c r="I24" s="229">
        <v>1258950</v>
      </c>
      <c r="J24" s="355">
        <v>1258950</v>
      </c>
      <c r="K24" s="367" t="str">
        <f t="shared" si="1"/>
        <v>Some sign of build up Gross exposure crosses 30%</v>
      </c>
      <c r="M24"/>
      <c r="N24"/>
    </row>
    <row r="25" spans="1:14" s="7" customFormat="1" ht="15">
      <c r="A25" s="201" t="s">
        <v>34</v>
      </c>
      <c r="B25" s="235">
        <f>'Open Int.'!K31</f>
        <v>1046925</v>
      </c>
      <c r="C25" s="237">
        <f>'Open Int.'!R31</f>
        <v>192.356764875</v>
      </c>
      <c r="D25" s="161">
        <f t="shared" si="0"/>
        <v>0.2710780201342282</v>
      </c>
      <c r="E25" s="243">
        <f>'Open Int.'!B31/'Open Int.'!K31</f>
        <v>0.998949303913843</v>
      </c>
      <c r="F25" s="228">
        <f>'Open Int.'!E31/'Open Int.'!K31</f>
        <v>0.0010506960861570791</v>
      </c>
      <c r="G25" s="244">
        <f>'Open Int.'!H31/'Open Int.'!K31</f>
        <v>0</v>
      </c>
      <c r="H25" s="165">
        <v>3862080</v>
      </c>
      <c r="I25" s="229">
        <v>772200</v>
      </c>
      <c r="J25" s="355">
        <v>386100</v>
      </c>
      <c r="K25" s="367" t="str">
        <f t="shared" si="1"/>
        <v>Gross Exposure is less then 30%</v>
      </c>
      <c r="M25"/>
      <c r="N25"/>
    </row>
    <row r="26" spans="1:14" s="7" customFormat="1" ht="15">
      <c r="A26" s="201" t="s">
        <v>284</v>
      </c>
      <c r="B26" s="235">
        <f>'Open Int.'!K32</f>
        <v>937750</v>
      </c>
      <c r="C26" s="237">
        <f>'Open Int.'!R32</f>
        <v>114.686825</v>
      </c>
      <c r="D26" s="161">
        <f t="shared" si="0"/>
        <v>0.3291621327529924</v>
      </c>
      <c r="E26" s="243">
        <f>'Open Int.'!B32/'Open Int.'!K32</f>
        <v>0.9866702212743268</v>
      </c>
      <c r="F26" s="228">
        <f>'Open Int.'!E32/'Open Int.'!K32</f>
        <v>0.01039722740602506</v>
      </c>
      <c r="G26" s="244">
        <f>'Open Int.'!H32/'Open Int.'!K32</f>
        <v>0.002932551319648094</v>
      </c>
      <c r="H26" s="247">
        <v>2848900</v>
      </c>
      <c r="I26" s="231">
        <v>569750</v>
      </c>
      <c r="J26" s="354">
        <v>505750</v>
      </c>
      <c r="K26" s="117" t="str">
        <f t="shared" si="1"/>
        <v>Some sign of build up Gross exposure crosses 30%</v>
      </c>
      <c r="M26"/>
      <c r="N26"/>
    </row>
    <row r="27" spans="1:14" s="7" customFormat="1" ht="15">
      <c r="A27" s="201" t="s">
        <v>137</v>
      </c>
      <c r="B27" s="235">
        <f>'Open Int.'!K33</f>
        <v>11288000</v>
      </c>
      <c r="C27" s="237">
        <f>'Open Int.'!R33</f>
        <v>357.20876</v>
      </c>
      <c r="D27" s="161">
        <f t="shared" si="0"/>
        <v>0.4180709927360165</v>
      </c>
      <c r="E27" s="243">
        <f>'Open Int.'!B33/'Open Int.'!K33</f>
        <v>0.9893692416725727</v>
      </c>
      <c r="F27" s="228">
        <f>'Open Int.'!E33/'Open Int.'!K33</f>
        <v>0.007973068745570517</v>
      </c>
      <c r="G27" s="244">
        <f>'Open Int.'!H33/'Open Int.'!K33</f>
        <v>0.002657689581856839</v>
      </c>
      <c r="H27" s="247">
        <v>27000199</v>
      </c>
      <c r="I27" s="231">
        <v>5400000</v>
      </c>
      <c r="J27" s="354">
        <v>2700000</v>
      </c>
      <c r="K27" s="117" t="str">
        <f t="shared" si="1"/>
        <v>Gross exposure is building up andcrpsses 40% mark</v>
      </c>
      <c r="M27"/>
      <c r="N27"/>
    </row>
    <row r="28" spans="1:11" s="7" customFormat="1" ht="15">
      <c r="A28" s="201" t="s">
        <v>232</v>
      </c>
      <c r="B28" s="235">
        <f>'Open Int.'!K34</f>
        <v>11785500</v>
      </c>
      <c r="C28" s="237">
        <f>'Open Int.'!R34</f>
        <v>1035.5329575</v>
      </c>
      <c r="D28" s="161">
        <f t="shared" si="0"/>
        <v>0.07960072591971663</v>
      </c>
      <c r="E28" s="243">
        <f>'Open Int.'!B34/'Open Int.'!K34</f>
        <v>0.9717873658308939</v>
      </c>
      <c r="F28" s="228">
        <f>'Open Int.'!E34/'Open Int.'!K34</f>
        <v>0.022527682321496753</v>
      </c>
      <c r="G28" s="244">
        <f>'Open Int.'!H34/'Open Int.'!K34</f>
        <v>0.0056849518476093505</v>
      </c>
      <c r="H28" s="165">
        <v>148057695</v>
      </c>
      <c r="I28" s="230">
        <v>3697500</v>
      </c>
      <c r="J28" s="355">
        <v>1848500</v>
      </c>
      <c r="K28" s="117" t="str">
        <f t="shared" si="1"/>
        <v>Gross Exposure is less then 30%</v>
      </c>
    </row>
    <row r="29" spans="1:11" s="7" customFormat="1" ht="15">
      <c r="A29" s="201" t="s">
        <v>1</v>
      </c>
      <c r="B29" s="235">
        <f>'Open Int.'!K35</f>
        <v>3125100</v>
      </c>
      <c r="C29" s="237">
        <f>'Open Int.'!R35</f>
        <v>519.0634845</v>
      </c>
      <c r="D29" s="161">
        <f t="shared" si="0"/>
        <v>0.0988914387120538</v>
      </c>
      <c r="E29" s="243">
        <f>'Open Int.'!B35/'Open Int.'!K35</f>
        <v>0.9951041566669867</v>
      </c>
      <c r="F29" s="228">
        <f>'Open Int.'!E35/'Open Int.'!K35</f>
        <v>0.0029759047710473264</v>
      </c>
      <c r="G29" s="244">
        <f>'Open Int.'!H35/'Open Int.'!K35</f>
        <v>0.001919938561966017</v>
      </c>
      <c r="H29" s="249">
        <v>31601320</v>
      </c>
      <c r="I29" s="233">
        <v>2411700</v>
      </c>
      <c r="J29" s="355">
        <v>1205700</v>
      </c>
      <c r="K29" s="367" t="str">
        <f t="shared" si="1"/>
        <v>Gross Exposure is less then 30%</v>
      </c>
    </row>
    <row r="30" spans="1:11" s="7" customFormat="1" ht="15">
      <c r="A30" s="201" t="s">
        <v>158</v>
      </c>
      <c r="B30" s="235">
        <f>'Open Int.'!K36</f>
        <v>4632200</v>
      </c>
      <c r="C30" s="237">
        <f>'Open Int.'!R36</f>
        <v>54.335706</v>
      </c>
      <c r="D30" s="161">
        <f t="shared" si="0"/>
        <v>0.2340094746506996</v>
      </c>
      <c r="E30" s="243">
        <f>'Open Int.'!B36/'Open Int.'!K36</f>
        <v>0.9433962264150944</v>
      </c>
      <c r="F30" s="228">
        <f>'Open Int.'!E36/'Open Int.'!K36</f>
        <v>0.054963084495488104</v>
      </c>
      <c r="G30" s="244">
        <f>'Open Int.'!H36/'Open Int.'!K36</f>
        <v>0.0016406890894175555</v>
      </c>
      <c r="H30" s="249">
        <v>19794925</v>
      </c>
      <c r="I30" s="233">
        <v>3957700</v>
      </c>
      <c r="J30" s="355">
        <v>3957700</v>
      </c>
      <c r="K30" s="367" t="str">
        <f t="shared" si="1"/>
        <v>Gross Exposure is less then 30%</v>
      </c>
    </row>
    <row r="31" spans="1:14" s="7" customFormat="1" ht="15">
      <c r="A31" s="201" t="s">
        <v>406</v>
      </c>
      <c r="B31" s="235">
        <f>'Open Int.'!K37</f>
        <v>21512700</v>
      </c>
      <c r="C31" s="237">
        <f>'Open Int.'!R37</f>
        <v>81.64069650000002</v>
      </c>
      <c r="D31" s="161">
        <f t="shared" si="0"/>
        <v>0.8505758597092099</v>
      </c>
      <c r="E31" s="243">
        <f>'Open Int.'!B37/'Open Int.'!K37</f>
        <v>0.9588127013345605</v>
      </c>
      <c r="F31" s="228">
        <f>'Open Int.'!E37/'Open Int.'!K37</f>
        <v>0.04049700874367234</v>
      </c>
      <c r="G31" s="244">
        <f>'Open Int.'!H37/'Open Int.'!K37</f>
        <v>0.0006902899217671422</v>
      </c>
      <c r="H31" s="249">
        <v>25291924</v>
      </c>
      <c r="I31" s="233">
        <v>5053950</v>
      </c>
      <c r="J31" s="355">
        <v>5053950</v>
      </c>
      <c r="K31" s="367" t="str">
        <f t="shared" si="1"/>
        <v>Gross exposure has crossed 80%,Margin double</v>
      </c>
      <c r="M31"/>
      <c r="N31"/>
    </row>
    <row r="32" spans="1:14" s="7" customFormat="1" ht="15">
      <c r="A32" s="201" t="s">
        <v>407</v>
      </c>
      <c r="B32" s="235">
        <f>'Open Int.'!K38</f>
        <v>2049350</v>
      </c>
      <c r="C32" s="237">
        <f>'Open Int.'!R38</f>
        <v>59.7795395</v>
      </c>
      <c r="D32" s="161">
        <f t="shared" si="0"/>
        <v>0.35863968397497403</v>
      </c>
      <c r="E32" s="243">
        <f>'Open Int.'!B38/'Open Int.'!K38</f>
        <v>1</v>
      </c>
      <c r="F32" s="228">
        <f>'Open Int.'!E38/'Open Int.'!K38</f>
        <v>0</v>
      </c>
      <c r="G32" s="244">
        <f>'Open Int.'!H38/'Open Int.'!K38</f>
        <v>0</v>
      </c>
      <c r="H32" s="249">
        <v>5714231</v>
      </c>
      <c r="I32" s="233">
        <v>1142400</v>
      </c>
      <c r="J32" s="355">
        <v>1142400</v>
      </c>
      <c r="K32" s="367" t="str">
        <f t="shared" si="1"/>
        <v>Some sign of build up Gross exposure crosses 30%</v>
      </c>
      <c r="M32"/>
      <c r="N32"/>
    </row>
    <row r="33" spans="1:14" s="7" customFormat="1" ht="15">
      <c r="A33" s="201" t="s">
        <v>285</v>
      </c>
      <c r="B33" s="235">
        <f>'Open Int.'!K39</f>
        <v>980100</v>
      </c>
      <c r="C33" s="237">
        <f>'Open Int.'!R39</f>
        <v>63.079236</v>
      </c>
      <c r="D33" s="161">
        <f t="shared" si="0"/>
        <v>0.22882013000793552</v>
      </c>
      <c r="E33" s="243">
        <f>'Open Int.'!B39/'Open Int.'!K39</f>
        <v>0.9957147229874502</v>
      </c>
      <c r="F33" s="228">
        <f>'Open Int.'!E39/'Open Int.'!K39</f>
        <v>0.003979185797367615</v>
      </c>
      <c r="G33" s="244">
        <f>'Open Int.'!H39/'Open Int.'!K39</f>
        <v>0.00030609121518212427</v>
      </c>
      <c r="H33" s="247">
        <v>4283277</v>
      </c>
      <c r="I33" s="231">
        <v>856500</v>
      </c>
      <c r="J33" s="354">
        <v>856500</v>
      </c>
      <c r="K33" s="117" t="str">
        <f t="shared" si="1"/>
        <v>Gross Exposure is less then 30%</v>
      </c>
      <c r="M33"/>
      <c r="N33"/>
    </row>
    <row r="34" spans="1:14" s="7" customFormat="1" ht="15">
      <c r="A34" s="201" t="s">
        <v>159</v>
      </c>
      <c r="B34" s="235">
        <f>'Open Int.'!K40</f>
        <v>5616000</v>
      </c>
      <c r="C34" s="237">
        <f>'Open Int.'!R40</f>
        <v>28.69776</v>
      </c>
      <c r="D34" s="161">
        <f t="shared" si="0"/>
        <v>0.5503285018227672</v>
      </c>
      <c r="E34" s="243">
        <f>'Open Int.'!B40/'Open Int.'!K40</f>
        <v>0.9086538461538461</v>
      </c>
      <c r="F34" s="228">
        <f>'Open Int.'!E40/'Open Int.'!K40</f>
        <v>0.09134615384615384</v>
      </c>
      <c r="G34" s="244">
        <f>'Open Int.'!H40/'Open Int.'!K40</f>
        <v>0</v>
      </c>
      <c r="H34" s="165">
        <v>10204814</v>
      </c>
      <c r="I34" s="230">
        <v>2038500</v>
      </c>
      <c r="J34" s="355">
        <v>2038500</v>
      </c>
      <c r="K34" s="117" t="str">
        <f t="shared" si="1"/>
        <v>Gross exposure is building up andcrpsses 40% mark</v>
      </c>
      <c r="M34"/>
      <c r="N34"/>
    </row>
    <row r="35" spans="1:14" s="7" customFormat="1" ht="15">
      <c r="A35" s="201" t="s">
        <v>2</v>
      </c>
      <c r="B35" s="235">
        <f>'Open Int.'!K41</f>
        <v>2656500</v>
      </c>
      <c r="C35" s="237">
        <f>'Open Int.'!R41</f>
        <v>88.5809925</v>
      </c>
      <c r="D35" s="161">
        <f t="shared" si="0"/>
        <v>0.10279512581229529</v>
      </c>
      <c r="E35" s="243">
        <f>'Open Int.'!B41/'Open Int.'!K41</f>
        <v>0.9933747412008281</v>
      </c>
      <c r="F35" s="228">
        <f>'Open Int.'!E41/'Open Int.'!K41</f>
        <v>0.006625258799171843</v>
      </c>
      <c r="G35" s="244">
        <f>'Open Int.'!H41/'Open Int.'!K41</f>
        <v>0</v>
      </c>
      <c r="H35" s="249">
        <v>25842665</v>
      </c>
      <c r="I35" s="233">
        <v>5167800</v>
      </c>
      <c r="J35" s="355">
        <v>2583900</v>
      </c>
      <c r="K35" s="367" t="str">
        <f t="shared" si="1"/>
        <v>Gross Exposure is less then 30%</v>
      </c>
      <c r="M35"/>
      <c r="N35"/>
    </row>
    <row r="36" spans="1:14" s="7" customFormat="1" ht="15">
      <c r="A36" s="201" t="s">
        <v>408</v>
      </c>
      <c r="B36" s="235">
        <f>'Open Int.'!K42</f>
        <v>5884550</v>
      </c>
      <c r="C36" s="237">
        <f>'Open Int.'!R42</f>
        <v>137.7573155</v>
      </c>
      <c r="D36" s="161">
        <f t="shared" si="0"/>
        <v>0.8255346955907885</v>
      </c>
      <c r="E36" s="243">
        <f>'Open Int.'!B42/'Open Int.'!K42</f>
        <v>0.999609145983975</v>
      </c>
      <c r="F36" s="228">
        <f>'Open Int.'!E42/'Open Int.'!K42</f>
        <v>0.00039085401602501464</v>
      </c>
      <c r="G36" s="244">
        <f>'Open Int.'!H42/'Open Int.'!K42</f>
        <v>0</v>
      </c>
      <c r="H36" s="249">
        <v>7128168</v>
      </c>
      <c r="I36" s="233">
        <v>1424850</v>
      </c>
      <c r="J36" s="355">
        <v>1424850</v>
      </c>
      <c r="K36" s="367" t="str">
        <f t="shared" si="1"/>
        <v>Gross exposure has crossed 80%,Margin double</v>
      </c>
      <c r="M36"/>
      <c r="N36"/>
    </row>
    <row r="37" spans="1:14" s="7" customFormat="1" ht="15">
      <c r="A37" s="201" t="s">
        <v>391</v>
      </c>
      <c r="B37" s="235">
        <f>'Open Int.'!K43</f>
        <v>13762500</v>
      </c>
      <c r="C37" s="237">
        <f>'Open Int.'!R43</f>
        <v>221.7826875</v>
      </c>
      <c r="D37" s="161">
        <f t="shared" si="0"/>
        <v>0.12476076189051648</v>
      </c>
      <c r="E37" s="243">
        <f>'Open Int.'!B43/'Open Int.'!K43</f>
        <v>0.8815622161671208</v>
      </c>
      <c r="F37" s="228">
        <f>'Open Int.'!E43/'Open Int.'!K43</f>
        <v>0.09936421435059037</v>
      </c>
      <c r="G37" s="244">
        <f>'Open Int.'!H43/'Open Int.'!K43</f>
        <v>0.01907356948228883</v>
      </c>
      <c r="H37" s="249">
        <v>110311125</v>
      </c>
      <c r="I37" s="233">
        <v>22060000</v>
      </c>
      <c r="J37" s="355">
        <v>11030000</v>
      </c>
      <c r="K37" s="367" t="str">
        <f t="shared" si="1"/>
        <v>Gross Exposure is less then 30%</v>
      </c>
      <c r="M37"/>
      <c r="N37"/>
    </row>
    <row r="38" spans="1:14" s="7" customFormat="1" ht="15">
      <c r="A38" s="201" t="s">
        <v>78</v>
      </c>
      <c r="B38" s="235">
        <f>'Open Int.'!K44</f>
        <v>2512000</v>
      </c>
      <c r="C38" s="237">
        <f>'Open Int.'!R44</f>
        <v>73.8528</v>
      </c>
      <c r="D38" s="161">
        <f t="shared" si="0"/>
        <v>0.11418181818181818</v>
      </c>
      <c r="E38" s="243">
        <f>'Open Int.'!B44/'Open Int.'!K44</f>
        <v>0.9904458598726115</v>
      </c>
      <c r="F38" s="228">
        <f>'Open Int.'!E44/'Open Int.'!K44</f>
        <v>0.008280254777070064</v>
      </c>
      <c r="G38" s="244">
        <f>'Open Int.'!H44/'Open Int.'!K44</f>
        <v>0.0012738853503184713</v>
      </c>
      <c r="H38" s="165">
        <v>22000000</v>
      </c>
      <c r="I38" s="230">
        <v>4400000</v>
      </c>
      <c r="J38" s="355">
        <v>2304000</v>
      </c>
      <c r="K38" s="117" t="str">
        <f t="shared" si="1"/>
        <v>Gross Exposure is less then 30%</v>
      </c>
      <c r="M38"/>
      <c r="N38"/>
    </row>
    <row r="39" spans="1:14" s="7" customFormat="1" ht="15">
      <c r="A39" s="201" t="s">
        <v>138</v>
      </c>
      <c r="B39" s="235">
        <f>'Open Int.'!K45</f>
        <v>6661450</v>
      </c>
      <c r="C39" s="237">
        <f>'Open Int.'!R45</f>
        <v>481.05661175</v>
      </c>
      <c r="D39" s="161">
        <f t="shared" si="0"/>
        <v>0.6236930809667648</v>
      </c>
      <c r="E39" s="243">
        <f>'Open Int.'!B45/'Open Int.'!K45</f>
        <v>0.9898558121730254</v>
      </c>
      <c r="F39" s="228">
        <f>'Open Int.'!E45/'Open Int.'!K45</f>
        <v>0.008102590276891667</v>
      </c>
      <c r="G39" s="244">
        <f>'Open Int.'!H45/'Open Int.'!K45</f>
        <v>0.0020415975500829397</v>
      </c>
      <c r="H39" s="165">
        <v>10680654</v>
      </c>
      <c r="I39" s="230">
        <v>2136050</v>
      </c>
      <c r="J39" s="355">
        <v>1068025</v>
      </c>
      <c r="K39" s="117" t="str">
        <f t="shared" si="1"/>
        <v>Gross exposure is Substantial as Open interest has crossed 60%</v>
      </c>
      <c r="M39"/>
      <c r="N39"/>
    </row>
    <row r="40" spans="1:14" s="7" customFormat="1" ht="15">
      <c r="A40" s="201" t="s">
        <v>160</v>
      </c>
      <c r="B40" s="235">
        <f>'Open Int.'!K46</f>
        <v>1405800</v>
      </c>
      <c r="C40" s="237">
        <f>'Open Int.'!R46</f>
        <v>70.233768</v>
      </c>
      <c r="D40" s="161">
        <f t="shared" si="0"/>
        <v>0.1415384702125856</v>
      </c>
      <c r="E40" s="243">
        <f>'Open Int.'!B46/'Open Int.'!K46</f>
        <v>0.9933489827856025</v>
      </c>
      <c r="F40" s="228">
        <f>'Open Int.'!E46/'Open Int.'!K46</f>
        <v>0.006259780907668232</v>
      </c>
      <c r="G40" s="244">
        <f>'Open Int.'!H46/'Open Int.'!K46</f>
        <v>0.0003912363067292645</v>
      </c>
      <c r="H40" s="249">
        <v>9932282</v>
      </c>
      <c r="I40" s="233">
        <v>1986050</v>
      </c>
      <c r="J40" s="355">
        <v>1277100</v>
      </c>
      <c r="K40" s="367" t="str">
        <f t="shared" si="1"/>
        <v>Gross Exposure is less then 30%</v>
      </c>
      <c r="M40"/>
      <c r="N40"/>
    </row>
    <row r="41" spans="1:14" s="7" customFormat="1" ht="15">
      <c r="A41" s="201" t="s">
        <v>161</v>
      </c>
      <c r="B41" s="235">
        <f>'Open Int.'!K47</f>
        <v>8424900</v>
      </c>
      <c r="C41" s="237">
        <f>'Open Int.'!R47</f>
        <v>30.2875155</v>
      </c>
      <c r="D41" s="161">
        <f t="shared" si="0"/>
        <v>0.1960926476022007</v>
      </c>
      <c r="E41" s="243">
        <f>'Open Int.'!B47/'Open Int.'!K47</f>
        <v>0.8042588042588042</v>
      </c>
      <c r="F41" s="228">
        <f>'Open Int.'!E47/'Open Int.'!K47</f>
        <v>0.19328419328419327</v>
      </c>
      <c r="G41" s="244">
        <f>'Open Int.'!H47/'Open Int.'!K47</f>
        <v>0.002457002457002457</v>
      </c>
      <c r="H41" s="247">
        <v>42963875</v>
      </c>
      <c r="I41" s="231">
        <v>8590500</v>
      </c>
      <c r="J41" s="354">
        <v>8590500</v>
      </c>
      <c r="K41" s="117" t="str">
        <f t="shared" si="1"/>
        <v>Gross Exposure is less then 30%</v>
      </c>
      <c r="M41"/>
      <c r="N41"/>
    </row>
    <row r="42" spans="1:14" s="7" customFormat="1" ht="15">
      <c r="A42" s="201" t="s">
        <v>392</v>
      </c>
      <c r="B42" s="235">
        <f>'Open Int.'!K48</f>
        <v>903600</v>
      </c>
      <c r="C42" s="237">
        <f>'Open Int.'!R48</f>
        <v>27.28872</v>
      </c>
      <c r="D42" s="161">
        <f t="shared" si="0"/>
        <v>0.09274674472885229</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15887500</v>
      </c>
      <c r="C43" s="237">
        <f>'Open Int.'!R49</f>
        <v>331.3338125</v>
      </c>
      <c r="D43" s="161">
        <f t="shared" si="0"/>
        <v>0.17185957337222535</v>
      </c>
      <c r="E43" s="243">
        <f>'Open Int.'!B49/'Open Int.'!K49</f>
        <v>0.9446105428796223</v>
      </c>
      <c r="F43" s="228">
        <f>'Open Int.'!E49/'Open Int.'!K49</f>
        <v>0.04917387883556255</v>
      </c>
      <c r="G43" s="244">
        <f>'Open Int.'!H49/'Open Int.'!K49</f>
        <v>0.006215578284815107</v>
      </c>
      <c r="H43" s="188">
        <v>92444661</v>
      </c>
      <c r="I43" s="168">
        <v>14221250</v>
      </c>
      <c r="J43" s="356">
        <v>7110000</v>
      </c>
      <c r="K43" s="367" t="str">
        <f t="shared" si="1"/>
        <v>Gross Exposure is less then 30%</v>
      </c>
      <c r="M43"/>
      <c r="N43"/>
    </row>
    <row r="44" spans="1:14" s="7" customFormat="1" ht="15">
      <c r="A44" s="201" t="s">
        <v>218</v>
      </c>
      <c r="B44" s="235">
        <f>'Open Int.'!K50</f>
        <v>2085300</v>
      </c>
      <c r="C44" s="237">
        <f>'Open Int.'!R50</f>
        <v>78.699222</v>
      </c>
      <c r="D44" s="161">
        <f t="shared" si="0"/>
        <v>0.1564683488683676</v>
      </c>
      <c r="E44" s="243">
        <f>'Open Int.'!B50/'Open Int.'!K50</f>
        <v>0.9884189325276939</v>
      </c>
      <c r="F44" s="228">
        <f>'Open Int.'!E50/'Open Int.'!K50</f>
        <v>0.011077542799597181</v>
      </c>
      <c r="G44" s="244">
        <f>'Open Int.'!H50/'Open Int.'!K50</f>
        <v>0.0005035246727089627</v>
      </c>
      <c r="H44" s="249">
        <v>13327296</v>
      </c>
      <c r="I44" s="233">
        <v>2664900</v>
      </c>
      <c r="J44" s="355">
        <v>1453200</v>
      </c>
      <c r="K44" s="367" t="str">
        <f t="shared" si="1"/>
        <v>Gross Exposure is less then 30%</v>
      </c>
      <c r="M44"/>
      <c r="N44"/>
    </row>
    <row r="45" spans="1:14" s="7" customFormat="1" ht="15">
      <c r="A45" s="201" t="s">
        <v>162</v>
      </c>
      <c r="B45" s="235">
        <f>'Open Int.'!K51</f>
        <v>522000</v>
      </c>
      <c r="C45" s="237">
        <f>'Open Int.'!R51</f>
        <v>19.82817</v>
      </c>
      <c r="D45" s="161">
        <f t="shared" si="0"/>
        <v>0.04248046875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1298000</v>
      </c>
      <c r="C46" s="237">
        <f>'Open Int.'!R52</f>
        <v>33.59224</v>
      </c>
      <c r="D46" s="161">
        <f t="shared" si="0"/>
        <v>0.029420795874234303</v>
      </c>
      <c r="E46" s="243">
        <f>'Open Int.'!B52/'Open Int.'!K52</f>
        <v>1</v>
      </c>
      <c r="F46" s="228">
        <f>'Open Int.'!E52/'Open Int.'!K52</f>
        <v>0</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823650</v>
      </c>
      <c r="C47" s="237">
        <f>'Open Int.'!R53</f>
        <v>29.11190925</v>
      </c>
      <c r="D47" s="161">
        <f t="shared" si="0"/>
        <v>0.042447647900922196</v>
      </c>
      <c r="E47" s="243">
        <f>'Open Int.'!B53/'Open Int.'!K53</f>
        <v>0.9976931949250288</v>
      </c>
      <c r="F47" s="228">
        <f>'Open Int.'!E53/'Open Int.'!K53</f>
        <v>0.002306805074971165</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7384500</v>
      </c>
      <c r="C48" s="237">
        <f>'Open Int.'!R54</f>
        <v>75.543435</v>
      </c>
      <c r="D48" s="161">
        <f t="shared" si="0"/>
        <v>0.16334365715974655</v>
      </c>
      <c r="E48" s="243">
        <f>'Open Int.'!B54/'Open Int.'!K54</f>
        <v>0.9396709323583181</v>
      </c>
      <c r="F48" s="228">
        <f>'Open Int.'!E54/'Open Int.'!K54</f>
        <v>0.04789762340036563</v>
      </c>
      <c r="G48" s="244">
        <f>'Open Int.'!H54/'Open Int.'!K54</f>
        <v>0.01243144424131627</v>
      </c>
      <c r="H48" s="247">
        <v>45208367</v>
      </c>
      <c r="I48" s="231">
        <v>9039600</v>
      </c>
      <c r="J48" s="354">
        <v>5251500</v>
      </c>
      <c r="K48" s="117" t="str">
        <f t="shared" si="1"/>
        <v>Gross Exposure is less then 30%</v>
      </c>
      <c r="M48"/>
      <c r="N48"/>
    </row>
    <row r="49" spans="1:14" s="7" customFormat="1" ht="15">
      <c r="A49" s="201" t="s">
        <v>409</v>
      </c>
      <c r="B49" s="235">
        <f>'Open Int.'!K55</f>
        <v>16705500</v>
      </c>
      <c r="C49" s="237">
        <f>'Open Int.'!R55</f>
        <v>91.713195</v>
      </c>
      <c r="D49" s="161">
        <f t="shared" si="0"/>
        <v>0.5966113631688419</v>
      </c>
      <c r="E49" s="243">
        <f>'Open Int.'!B55/'Open Int.'!K55</f>
        <v>0.8790069138906348</v>
      </c>
      <c r="F49" s="228">
        <f>'Open Int.'!E55/'Open Int.'!K55</f>
        <v>0.09050911376492772</v>
      </c>
      <c r="G49" s="244">
        <f>'Open Int.'!H55/'Open Int.'!K55</f>
        <v>0.03048397234443746</v>
      </c>
      <c r="H49" s="247">
        <v>28000640</v>
      </c>
      <c r="I49" s="231">
        <v>5596500</v>
      </c>
      <c r="J49" s="354">
        <v>5596500</v>
      </c>
      <c r="K49" s="117" t="str">
        <f t="shared" si="1"/>
        <v>Gross exposure is building up andcrpsses 40% mark</v>
      </c>
      <c r="M49"/>
      <c r="N49"/>
    </row>
    <row r="50" spans="1:14" s="7" customFormat="1" ht="15">
      <c r="A50" s="201" t="s">
        <v>163</v>
      </c>
      <c r="B50" s="235">
        <f>'Open Int.'!K56</f>
        <v>522536</v>
      </c>
      <c r="C50" s="237">
        <f>'Open Int.'!R56</f>
        <v>350.39435283999995</v>
      </c>
      <c r="D50" s="161">
        <f t="shared" si="0"/>
        <v>0.4355613644926497</v>
      </c>
      <c r="E50" s="243">
        <f>'Open Int.'!B56/'Open Int.'!K56</f>
        <v>0.9488609397247271</v>
      </c>
      <c r="F50" s="228">
        <f>'Open Int.'!E56/'Open Int.'!K56</f>
        <v>0.044375889890840056</v>
      </c>
      <c r="G50" s="244">
        <f>'Open Int.'!H56/'Open Int.'!K56</f>
        <v>0.006763170384432843</v>
      </c>
      <c r="H50" s="247">
        <v>1199684</v>
      </c>
      <c r="I50" s="231">
        <v>239878</v>
      </c>
      <c r="J50" s="354">
        <v>137020</v>
      </c>
      <c r="K50" s="117" t="str">
        <f t="shared" si="1"/>
        <v>Gross exposure is building up andcrpsses 40% mark</v>
      </c>
      <c r="M50"/>
      <c r="N50"/>
    </row>
    <row r="51" spans="1:14" s="7" customFormat="1" ht="15">
      <c r="A51" s="201" t="s">
        <v>491</v>
      </c>
      <c r="B51" s="235">
        <f>'Open Int.'!K57</f>
        <v>16634000</v>
      </c>
      <c r="C51" s="237">
        <f>'Open Int.'!R57</f>
        <v>1016.17106</v>
      </c>
      <c r="D51" s="161">
        <f>B51/H51</f>
        <v>0.4502570205880659</v>
      </c>
      <c r="E51" s="243">
        <f>'Open Int.'!B57/'Open Int.'!K57</f>
        <v>0.8594685583744138</v>
      </c>
      <c r="F51" s="228">
        <f>'Open Int.'!E57/'Open Int.'!K57</f>
        <v>0.10568714680774317</v>
      </c>
      <c r="G51" s="244">
        <f>'Open Int.'!H57/'Open Int.'!K57</f>
        <v>0.03484429481784297</v>
      </c>
      <c r="H51" s="247">
        <v>36943344</v>
      </c>
      <c r="I51" s="231">
        <v>5714000</v>
      </c>
      <c r="J51" s="354">
        <v>2856800</v>
      </c>
      <c r="K51" s="117" t="str">
        <f t="shared" si="1"/>
        <v>Gross exposure is building up andcrpsses 40% mark</v>
      </c>
      <c r="M51"/>
      <c r="N51"/>
    </row>
    <row r="52" spans="1:14" s="7" customFormat="1" ht="15">
      <c r="A52" s="201" t="s">
        <v>194</v>
      </c>
      <c r="B52" s="235">
        <f>'Open Int.'!K58</f>
        <v>2863200</v>
      </c>
      <c r="C52" s="237">
        <f>'Open Int.'!R58</f>
        <v>189.67268400000003</v>
      </c>
      <c r="D52" s="161">
        <f t="shared" si="0"/>
        <v>0.14645212664528467</v>
      </c>
      <c r="E52" s="243">
        <f>'Open Int.'!B58/'Open Int.'!K58</f>
        <v>0.9716401229393685</v>
      </c>
      <c r="F52" s="228">
        <f>'Open Int.'!E58/'Open Int.'!K58</f>
        <v>0.02738195026543727</v>
      </c>
      <c r="G52" s="244">
        <f>'Open Int.'!H58/'Open Int.'!K58</f>
        <v>0.0009779267951941883</v>
      </c>
      <c r="H52" s="247">
        <v>19550416</v>
      </c>
      <c r="I52" s="231">
        <v>3910000</v>
      </c>
      <c r="J52" s="354">
        <v>1954800</v>
      </c>
      <c r="K52" s="117" t="str">
        <f t="shared" si="1"/>
        <v>Gross Exposure is less then 30%</v>
      </c>
      <c r="M52"/>
      <c r="N52"/>
    </row>
    <row r="53" spans="1:14" s="7" customFormat="1" ht="15">
      <c r="A53" s="201" t="s">
        <v>410</v>
      </c>
      <c r="B53" s="235">
        <f>'Open Int.'!K59</f>
        <v>634950</v>
      </c>
      <c r="C53" s="237">
        <f>'Open Int.'!R59</f>
        <v>141.377967</v>
      </c>
      <c r="D53" s="161">
        <f t="shared" si="0"/>
        <v>0.5329556185080264</v>
      </c>
      <c r="E53" s="243">
        <f>'Open Int.'!B59/'Open Int.'!K59</f>
        <v>1</v>
      </c>
      <c r="F53" s="228">
        <f>'Open Int.'!E59/'Open Int.'!K59</f>
        <v>0</v>
      </c>
      <c r="G53" s="244">
        <f>'Open Int.'!H59/'Open Int.'!K59</f>
        <v>0</v>
      </c>
      <c r="H53" s="247">
        <v>1191375</v>
      </c>
      <c r="I53" s="231">
        <v>238200</v>
      </c>
      <c r="J53" s="354">
        <v>238200</v>
      </c>
      <c r="K53" s="117" t="str">
        <f t="shared" si="1"/>
        <v>Gross exposure is building up andcrpsses 40% mark</v>
      </c>
      <c r="M53"/>
      <c r="N53"/>
    </row>
    <row r="54" spans="1:14" s="7" customFormat="1" ht="15">
      <c r="A54" s="201" t="s">
        <v>411</v>
      </c>
      <c r="B54" s="235">
        <f>'Open Int.'!K60</f>
        <v>410400</v>
      </c>
      <c r="C54" s="237">
        <f>'Open Int.'!R60</f>
        <v>44.69256</v>
      </c>
      <c r="D54" s="161">
        <f t="shared" si="0"/>
        <v>0.2752540935998058</v>
      </c>
      <c r="E54" s="243">
        <f>'Open Int.'!B60/'Open Int.'!K60</f>
        <v>0.9985380116959064</v>
      </c>
      <c r="F54" s="228">
        <f>'Open Int.'!E60/'Open Int.'!K60</f>
        <v>0.0014619883040935672</v>
      </c>
      <c r="G54" s="244">
        <f>'Open Int.'!H60/'Open Int.'!K60</f>
        <v>0</v>
      </c>
      <c r="H54" s="247">
        <v>1490986</v>
      </c>
      <c r="I54" s="231">
        <v>298000</v>
      </c>
      <c r="J54" s="354">
        <v>298000</v>
      </c>
      <c r="K54" s="117" t="str">
        <f t="shared" si="1"/>
        <v>Gross Exposure is less then 30%</v>
      </c>
      <c r="M54"/>
      <c r="N54"/>
    </row>
    <row r="55" spans="1:14" s="7" customFormat="1" ht="15">
      <c r="A55" s="201" t="s">
        <v>220</v>
      </c>
      <c r="B55" s="235">
        <f>'Open Int.'!K61</f>
        <v>7051200</v>
      </c>
      <c r="C55" s="237">
        <f>'Open Int.'!R61</f>
        <v>82.957368</v>
      </c>
      <c r="D55" s="161">
        <f t="shared" si="0"/>
        <v>0.6958065596188457</v>
      </c>
      <c r="E55" s="243">
        <f>'Open Int.'!B61/'Open Int.'!K61</f>
        <v>0.9465622872702518</v>
      </c>
      <c r="F55" s="228">
        <f>'Open Int.'!E61/'Open Int.'!K61</f>
        <v>0.05003403675970047</v>
      </c>
      <c r="G55" s="244">
        <f>'Open Int.'!H61/'Open Int.'!K61</f>
        <v>0.0034036759700476512</v>
      </c>
      <c r="H55" s="247">
        <v>10133851</v>
      </c>
      <c r="I55" s="231">
        <v>2025600</v>
      </c>
      <c r="J55" s="354">
        <v>2025600</v>
      </c>
      <c r="K55" s="117" t="str">
        <f t="shared" si="1"/>
        <v>Gross exposure is Substantial as Open interest has crossed 60%</v>
      </c>
      <c r="M55"/>
      <c r="N55"/>
    </row>
    <row r="56" spans="1:14" s="7" customFormat="1" ht="15">
      <c r="A56" s="201" t="s">
        <v>164</v>
      </c>
      <c r="B56" s="235">
        <f>'Open Int.'!K62</f>
        <v>25295050</v>
      </c>
      <c r="C56" s="237">
        <f>'Open Int.'!R62</f>
        <v>139.122775</v>
      </c>
      <c r="D56" s="161">
        <f t="shared" si="0"/>
        <v>0.9220836987151876</v>
      </c>
      <c r="E56" s="243">
        <f>'Open Int.'!B62/'Open Int.'!K62</f>
        <v>0.9425954880500335</v>
      </c>
      <c r="F56" s="228">
        <f>'Open Int.'!E62/'Open Int.'!K62</f>
        <v>0.05472414563323654</v>
      </c>
      <c r="G56" s="244">
        <f>'Open Int.'!H62/'Open Int.'!K62</f>
        <v>0.002680366316729953</v>
      </c>
      <c r="H56" s="247">
        <v>27432488</v>
      </c>
      <c r="I56" s="231">
        <v>5486150</v>
      </c>
      <c r="J56" s="354">
        <v>5486150</v>
      </c>
      <c r="K56" s="117" t="str">
        <f t="shared" si="1"/>
        <v>Gross exposure has crossed 80%,Margin double</v>
      </c>
      <c r="M56"/>
      <c r="N56"/>
    </row>
    <row r="57" spans="1:14" s="7" customFormat="1" ht="15">
      <c r="A57" s="201" t="s">
        <v>165</v>
      </c>
      <c r="B57" s="235">
        <f>'Open Int.'!K63</f>
        <v>608400</v>
      </c>
      <c r="C57" s="237">
        <f>'Open Int.'!R63</f>
        <v>20.387484</v>
      </c>
      <c r="D57" s="161">
        <f t="shared" si="0"/>
        <v>0.042006070167121885</v>
      </c>
      <c r="E57" s="243">
        <f>'Open Int.'!B63/'Open Int.'!K63</f>
        <v>0.9850427350427351</v>
      </c>
      <c r="F57" s="228">
        <f>'Open Int.'!E63/'Open Int.'!K63</f>
        <v>0.014957264957264958</v>
      </c>
      <c r="G57" s="244">
        <f>'Open Int.'!H63/'Open Int.'!K63</f>
        <v>0</v>
      </c>
      <c r="H57" s="247">
        <v>14483621</v>
      </c>
      <c r="I57" s="231">
        <v>2896400</v>
      </c>
      <c r="J57" s="354">
        <v>2048800</v>
      </c>
      <c r="K57" s="117" t="str">
        <f t="shared" si="1"/>
        <v>Gross Exposure is less then 30%</v>
      </c>
      <c r="M57"/>
      <c r="N57"/>
    </row>
    <row r="58" spans="1:14" s="7" customFormat="1" ht="15">
      <c r="A58" s="201" t="s">
        <v>412</v>
      </c>
      <c r="B58" s="235">
        <f>'Open Int.'!K64</f>
        <v>982350</v>
      </c>
      <c r="C58" s="237">
        <f>'Open Int.'!R64</f>
        <v>274.36544325</v>
      </c>
      <c r="D58" s="161">
        <f t="shared" si="0"/>
        <v>0.2123819991905551</v>
      </c>
      <c r="E58" s="243">
        <f>'Open Int.'!B64/'Open Int.'!K64</f>
        <v>0.9998473049320507</v>
      </c>
      <c r="F58" s="228">
        <f>'Open Int.'!E64/'Open Int.'!K64</f>
        <v>0.00015269506794930523</v>
      </c>
      <c r="G58" s="244">
        <f>'Open Int.'!H64/'Open Int.'!K64</f>
        <v>0</v>
      </c>
      <c r="H58" s="247">
        <v>4625392</v>
      </c>
      <c r="I58" s="231">
        <v>925050</v>
      </c>
      <c r="J58" s="354">
        <v>462450</v>
      </c>
      <c r="K58" s="117" t="str">
        <f t="shared" si="1"/>
        <v>Gross Exposure is less then 30%</v>
      </c>
      <c r="M58"/>
      <c r="N58"/>
    </row>
    <row r="59" spans="1:14" s="7" customFormat="1" ht="15">
      <c r="A59" s="201" t="s">
        <v>89</v>
      </c>
      <c r="B59" s="235">
        <f>'Open Int.'!K65</f>
        <v>5031000</v>
      </c>
      <c r="C59" s="237">
        <f>'Open Int.'!R65</f>
        <v>163.10502</v>
      </c>
      <c r="D59" s="161">
        <f t="shared" si="0"/>
        <v>0.0802817133352729</v>
      </c>
      <c r="E59" s="243">
        <f>'Open Int.'!B65/'Open Int.'!K65</f>
        <v>0.9800238521168754</v>
      </c>
      <c r="F59" s="228">
        <f>'Open Int.'!E65/'Open Int.'!K65</f>
        <v>0.015802027429934407</v>
      </c>
      <c r="G59" s="244">
        <f>'Open Int.'!H65/'Open Int.'!K65</f>
        <v>0.0041741204531902205</v>
      </c>
      <c r="H59" s="247">
        <v>62666824</v>
      </c>
      <c r="I59" s="231">
        <v>10121250</v>
      </c>
      <c r="J59" s="354">
        <v>5060250</v>
      </c>
      <c r="K59" s="117" t="str">
        <f t="shared" si="1"/>
        <v>Gross Exposure is less then 30%</v>
      </c>
      <c r="M59"/>
      <c r="N59"/>
    </row>
    <row r="60" spans="1:14" s="7" customFormat="1" ht="15">
      <c r="A60" s="201" t="s">
        <v>287</v>
      </c>
      <c r="B60" s="235">
        <f>'Open Int.'!K66</f>
        <v>4872000</v>
      </c>
      <c r="C60" s="237">
        <f>'Open Int.'!R66</f>
        <v>90.54612</v>
      </c>
      <c r="D60" s="161">
        <f t="shared" si="0"/>
        <v>0.4425401331308234</v>
      </c>
      <c r="E60" s="243">
        <f>'Open Int.'!B66/'Open Int.'!K66</f>
        <v>0.9889162561576355</v>
      </c>
      <c r="F60" s="228">
        <f>'Open Int.'!E66/'Open Int.'!K66</f>
        <v>0.011083743842364532</v>
      </c>
      <c r="G60" s="244">
        <f>'Open Int.'!H66/'Open Int.'!K66</f>
        <v>0</v>
      </c>
      <c r="H60" s="247">
        <v>11009171</v>
      </c>
      <c r="I60" s="231">
        <v>2200000</v>
      </c>
      <c r="J60" s="354">
        <v>2200000</v>
      </c>
      <c r="K60" s="117" t="str">
        <f t="shared" si="1"/>
        <v>Gross exposure is building up andcrpsses 40% mark</v>
      </c>
      <c r="M60"/>
      <c r="N60"/>
    </row>
    <row r="61" spans="1:14" s="7" customFormat="1" ht="15">
      <c r="A61" s="201" t="s">
        <v>413</v>
      </c>
      <c r="B61" s="235">
        <f>'Open Int.'!K67</f>
        <v>1358700</v>
      </c>
      <c r="C61" s="237">
        <f>'Open Int.'!R67</f>
        <v>76.0532325</v>
      </c>
      <c r="D61" s="161">
        <f t="shared" si="0"/>
        <v>0.34239999032298546</v>
      </c>
      <c r="E61" s="243">
        <f>'Open Int.'!B67/'Open Int.'!K67</f>
        <v>0.9997424008243173</v>
      </c>
      <c r="F61" s="228">
        <f>'Open Int.'!E67/'Open Int.'!K67</f>
        <v>0.00025759917568263783</v>
      </c>
      <c r="G61" s="244">
        <f>'Open Int.'!H67/'Open Int.'!K67</f>
        <v>0</v>
      </c>
      <c r="H61" s="247">
        <v>3968166</v>
      </c>
      <c r="I61" s="231">
        <v>793450</v>
      </c>
      <c r="J61" s="354">
        <v>793450</v>
      </c>
      <c r="K61" s="117" t="str">
        <f t="shared" si="1"/>
        <v>Some sign of build up Gross exposure crosses 30%</v>
      </c>
      <c r="M61"/>
      <c r="N61"/>
    </row>
    <row r="62" spans="1:14" s="7" customFormat="1" ht="15">
      <c r="A62" s="201" t="s">
        <v>271</v>
      </c>
      <c r="B62" s="235">
        <f>'Open Int.'!K68</f>
        <v>3830400</v>
      </c>
      <c r="C62" s="237">
        <f>'Open Int.'!R68</f>
        <v>131.804064</v>
      </c>
      <c r="D62" s="161">
        <f t="shared" si="0"/>
        <v>0.17833050633731143</v>
      </c>
      <c r="E62" s="243">
        <f>'Open Int.'!B68/'Open Int.'!K68</f>
        <v>0.9953007518796992</v>
      </c>
      <c r="F62" s="228">
        <f>'Open Int.'!E68/'Open Int.'!K68</f>
        <v>0.0043859649122807015</v>
      </c>
      <c r="G62" s="244">
        <f>'Open Int.'!H68/'Open Int.'!K68</f>
        <v>0.0003132832080200501</v>
      </c>
      <c r="H62" s="247">
        <v>21479219</v>
      </c>
      <c r="I62" s="231">
        <v>4294800</v>
      </c>
      <c r="J62" s="354">
        <v>2146800</v>
      </c>
      <c r="K62" s="117" t="str">
        <f t="shared" si="1"/>
        <v>Gross Exposure is less then 30%</v>
      </c>
      <c r="M62"/>
      <c r="N62"/>
    </row>
    <row r="63" spans="1:14" s="7" customFormat="1" ht="15">
      <c r="A63" s="201" t="s">
        <v>221</v>
      </c>
      <c r="B63" s="235">
        <f>'Open Int.'!K69</f>
        <v>644400</v>
      </c>
      <c r="C63" s="237">
        <f>'Open Int.'!R69</f>
        <v>80.90442</v>
      </c>
      <c r="D63" s="161">
        <f t="shared" si="0"/>
        <v>0.07710804160053032</v>
      </c>
      <c r="E63" s="243">
        <f>'Open Int.'!B69/'Open Int.'!K69</f>
        <v>0.9972067039106145</v>
      </c>
      <c r="F63" s="228">
        <f>'Open Int.'!E69/'Open Int.'!K69</f>
        <v>0.002793296089385475</v>
      </c>
      <c r="G63" s="244">
        <f>'Open Int.'!H69/'Open Int.'!K69</f>
        <v>0</v>
      </c>
      <c r="H63" s="247">
        <v>8357105</v>
      </c>
      <c r="I63" s="231">
        <v>1671300</v>
      </c>
      <c r="J63" s="354">
        <v>835500</v>
      </c>
      <c r="K63" s="117" t="str">
        <f t="shared" si="1"/>
        <v>Gross Exposure is less then 30%</v>
      </c>
      <c r="M63"/>
      <c r="N63"/>
    </row>
    <row r="64" spans="1:14" s="7" customFormat="1" ht="15">
      <c r="A64" s="201" t="s">
        <v>233</v>
      </c>
      <c r="B64" s="235">
        <f>'Open Int.'!K70</f>
        <v>11887000</v>
      </c>
      <c r="C64" s="237">
        <f>'Open Int.'!R70</f>
        <v>1054.73351</v>
      </c>
      <c r="D64" s="161">
        <f t="shared" si="0"/>
        <v>0.9252703498762673</v>
      </c>
      <c r="E64" s="243">
        <f>'Open Int.'!B70/'Open Int.'!K70</f>
        <v>0.7259190712543114</v>
      </c>
      <c r="F64" s="228">
        <f>'Open Int.'!E70/'Open Int.'!K70</f>
        <v>0.1715319256330445</v>
      </c>
      <c r="G64" s="244">
        <f>'Open Int.'!H70/'Open Int.'!K70</f>
        <v>0.10254900311264406</v>
      </c>
      <c r="H64" s="247">
        <v>12847056</v>
      </c>
      <c r="I64" s="231">
        <v>2569000</v>
      </c>
      <c r="J64" s="354">
        <v>1284000</v>
      </c>
      <c r="K64" s="117" t="str">
        <f t="shared" si="1"/>
        <v>Gross exposure has crossed 80%,Margin double</v>
      </c>
      <c r="M64"/>
      <c r="N64"/>
    </row>
    <row r="65" spans="1:14" s="7" customFormat="1" ht="15">
      <c r="A65" s="201" t="s">
        <v>166</v>
      </c>
      <c r="B65" s="235">
        <f>'Open Int.'!K71</f>
        <v>4354200</v>
      </c>
      <c r="C65" s="237">
        <f>'Open Int.'!R71</f>
        <v>56.430432</v>
      </c>
      <c r="D65" s="161">
        <f t="shared" si="0"/>
        <v>0.23979029831208382</v>
      </c>
      <c r="E65" s="243">
        <f>'Open Int.'!B71/'Open Int.'!K71</f>
        <v>0.9288617886178862</v>
      </c>
      <c r="F65" s="228">
        <f>'Open Int.'!E71/'Open Int.'!K71</f>
        <v>0.06029810298102981</v>
      </c>
      <c r="G65" s="244">
        <f>'Open Int.'!H71/'Open Int.'!K71</f>
        <v>0.01084010840108401</v>
      </c>
      <c r="H65" s="247">
        <v>18158366</v>
      </c>
      <c r="I65" s="231">
        <v>3631450</v>
      </c>
      <c r="J65" s="354">
        <v>3631450</v>
      </c>
      <c r="K65" s="117" t="str">
        <f t="shared" si="1"/>
        <v>Gross Exposure is less then 30%</v>
      </c>
      <c r="M65"/>
      <c r="N65"/>
    </row>
    <row r="66" spans="1:14" s="7" customFormat="1" ht="15">
      <c r="A66" s="201" t="s">
        <v>222</v>
      </c>
      <c r="B66" s="235">
        <f>'Open Int.'!K72</f>
        <v>849200</v>
      </c>
      <c r="C66" s="237">
        <f>'Open Int.'!R72</f>
        <v>245.77971</v>
      </c>
      <c r="D66" s="161">
        <f t="shared" si="0"/>
        <v>0.07257003816250818</v>
      </c>
      <c r="E66" s="243">
        <f>'Open Int.'!B72/'Open Int.'!K72</f>
        <v>0.9992746113989638</v>
      </c>
      <c r="F66" s="228">
        <f>'Open Int.'!E72/'Open Int.'!K72</f>
        <v>0.0007253886010362695</v>
      </c>
      <c r="G66" s="244">
        <f>'Open Int.'!H72/'Open Int.'!K72</f>
        <v>0</v>
      </c>
      <c r="H66" s="247">
        <v>11701799</v>
      </c>
      <c r="I66" s="231">
        <v>1225664</v>
      </c>
      <c r="J66" s="354">
        <v>612832</v>
      </c>
      <c r="K66" s="117" t="str">
        <f t="shared" si="1"/>
        <v>Gross Exposure is less then 30%</v>
      </c>
      <c r="M66"/>
      <c r="N66"/>
    </row>
    <row r="67" spans="1:14" s="7" customFormat="1" ht="15">
      <c r="A67" s="201" t="s">
        <v>288</v>
      </c>
      <c r="B67" s="235">
        <f>'Open Int.'!K73</f>
        <v>7260000</v>
      </c>
      <c r="C67" s="237">
        <f>'Open Int.'!R73</f>
        <v>162.8781</v>
      </c>
      <c r="D67" s="161">
        <f t="shared" si="0"/>
        <v>0.5603808428482938</v>
      </c>
      <c r="E67" s="243">
        <f>'Open Int.'!B73/'Open Int.'!K73</f>
        <v>0.9611570247933884</v>
      </c>
      <c r="F67" s="228">
        <f>'Open Int.'!E73/'Open Int.'!K73</f>
        <v>0.03471074380165289</v>
      </c>
      <c r="G67" s="244">
        <f>'Open Int.'!H73/'Open Int.'!K73</f>
        <v>0.004132231404958678</v>
      </c>
      <c r="H67" s="247">
        <v>12955475</v>
      </c>
      <c r="I67" s="231">
        <v>2590500</v>
      </c>
      <c r="J67" s="354">
        <v>2590500</v>
      </c>
      <c r="K67" s="117" t="str">
        <f t="shared" si="1"/>
        <v>Gross exposure is building up andcrpsses 40% mark</v>
      </c>
      <c r="M67"/>
      <c r="N67"/>
    </row>
    <row r="68" spans="1:14" s="7" customFormat="1" ht="15">
      <c r="A68" s="201" t="s">
        <v>289</v>
      </c>
      <c r="B68" s="235">
        <f>'Open Int.'!K74</f>
        <v>3651200</v>
      </c>
      <c r="C68" s="237">
        <f>'Open Int.'!R74</f>
        <v>52.978912</v>
      </c>
      <c r="D68" s="161">
        <f t="shared" si="0"/>
        <v>0.39284833549454434</v>
      </c>
      <c r="E68" s="243">
        <f>'Open Int.'!B74/'Open Int.'!K74</f>
        <v>0.9915644171779141</v>
      </c>
      <c r="F68" s="228">
        <f>'Open Int.'!E74/'Open Int.'!K74</f>
        <v>0.00843558282208589</v>
      </c>
      <c r="G68" s="244">
        <f>'Open Int.'!H74/'Open Int.'!K74</f>
        <v>0</v>
      </c>
      <c r="H68" s="247">
        <v>9294172</v>
      </c>
      <c r="I68" s="231">
        <v>1857800</v>
      </c>
      <c r="J68" s="354">
        <v>1857800</v>
      </c>
      <c r="K68" s="117" t="str">
        <f t="shared" si="1"/>
        <v>Some sign of build up Gross exposure crosses 30%</v>
      </c>
      <c r="M68"/>
      <c r="N68"/>
    </row>
    <row r="69" spans="1:14" s="7" customFormat="1" ht="15">
      <c r="A69" s="201" t="s">
        <v>195</v>
      </c>
      <c r="B69" s="235">
        <f>'Open Int.'!K75</f>
        <v>19473528</v>
      </c>
      <c r="C69" s="237">
        <f>'Open Int.'!R75</f>
        <v>260.458437</v>
      </c>
      <c r="D69" s="161">
        <f aca="true" t="shared" si="2" ref="D69:D133">B69/H69</f>
        <v>0.10032382031404445</v>
      </c>
      <c r="E69" s="243">
        <f>'Open Int.'!B75/'Open Int.'!K75</f>
        <v>0.913701821262177</v>
      </c>
      <c r="F69" s="228">
        <f>'Open Int.'!E75/'Open Int.'!K75</f>
        <v>0.06819144430326134</v>
      </c>
      <c r="G69" s="244">
        <f>'Open Int.'!H75/'Open Int.'!K75</f>
        <v>0.018106734434561626</v>
      </c>
      <c r="H69" s="247">
        <v>194106723</v>
      </c>
      <c r="I69" s="231">
        <v>25432708</v>
      </c>
      <c r="J69" s="354">
        <v>12716354</v>
      </c>
      <c r="K69" s="117" t="str">
        <f aca="true" t="shared" si="3" ref="K69:K133">IF(D69&gt;=80%,"Gross exposure has crossed 80%,Margin double",IF(D69&gt;=60%,"Gross exposure is Substantial as Open interest has crossed 60%",IF(D69&gt;=40%,"Gross exposure is building up andcrpsses 40% mark",IF(D69&gt;=30%,"Some sign of build up Gross exposure crosses 30%","Gross Exposure is less then 30%"))))</f>
        <v>Gross Exposure is less then 30%</v>
      </c>
      <c r="M69"/>
      <c r="N69"/>
    </row>
    <row r="70" spans="1:14" s="7" customFormat="1" ht="15">
      <c r="A70" s="201" t="s">
        <v>290</v>
      </c>
      <c r="B70" s="235">
        <f>'Open Int.'!K76</f>
        <v>3771600</v>
      </c>
      <c r="C70" s="237">
        <f>'Open Int.'!R76</f>
        <v>47.61645</v>
      </c>
      <c r="D70" s="161">
        <f t="shared" si="2"/>
        <v>0.14370072575038823</v>
      </c>
      <c r="E70" s="243">
        <f>'Open Int.'!B76/'Open Int.'!K76</f>
        <v>0.9443207126948775</v>
      </c>
      <c r="F70" s="228">
        <f>'Open Int.'!E76/'Open Int.'!K76</f>
        <v>0.0467706013363029</v>
      </c>
      <c r="G70" s="244">
        <f>'Open Int.'!H76/'Open Int.'!K76</f>
        <v>0.008908685968819599</v>
      </c>
      <c r="H70" s="247">
        <v>26246214</v>
      </c>
      <c r="I70" s="231">
        <v>5248600</v>
      </c>
      <c r="J70" s="354">
        <v>5135200</v>
      </c>
      <c r="K70" s="117" t="str">
        <f t="shared" si="3"/>
        <v>Gross Exposure is less then 30%</v>
      </c>
      <c r="M70"/>
      <c r="N70"/>
    </row>
    <row r="71" spans="1:14" s="7" customFormat="1" ht="15">
      <c r="A71" s="201" t="s">
        <v>197</v>
      </c>
      <c r="B71" s="235">
        <f>'Open Int.'!K77</f>
        <v>3998150</v>
      </c>
      <c r="C71" s="237">
        <f>'Open Int.'!R77</f>
        <v>130.739505</v>
      </c>
      <c r="D71" s="161">
        <f t="shared" si="2"/>
        <v>0.09280891808708544</v>
      </c>
      <c r="E71" s="243">
        <f>'Open Int.'!B77/'Open Int.'!K77</f>
        <v>0.9965859209884571</v>
      </c>
      <c r="F71" s="228">
        <f>'Open Int.'!E77/'Open Int.'!K77</f>
        <v>0.0034140790115428387</v>
      </c>
      <c r="G71" s="244">
        <f>'Open Int.'!H77/'Open Int.'!K77</f>
        <v>0</v>
      </c>
      <c r="H71" s="247">
        <v>43079373</v>
      </c>
      <c r="I71" s="231">
        <v>8615750</v>
      </c>
      <c r="J71" s="354">
        <v>4307550</v>
      </c>
      <c r="K71" s="117" t="str">
        <f t="shared" si="3"/>
        <v>Gross Exposure is less then 30%</v>
      </c>
      <c r="M71"/>
      <c r="N71"/>
    </row>
    <row r="72" spans="1:14" s="7" customFormat="1" ht="15">
      <c r="A72" s="201" t="s">
        <v>4</v>
      </c>
      <c r="B72" s="235">
        <f>'Open Int.'!K78</f>
        <v>1520250</v>
      </c>
      <c r="C72" s="237">
        <f>'Open Int.'!R78</f>
        <v>303.32788125</v>
      </c>
      <c r="D72" s="161">
        <f t="shared" si="2"/>
        <v>0.030043682061185715</v>
      </c>
      <c r="E72" s="243">
        <f>'Open Int.'!B78/'Open Int.'!K78</f>
        <v>0.9997039960532808</v>
      </c>
      <c r="F72" s="228">
        <f>'Open Int.'!E78/'Open Int.'!K78</f>
        <v>0.0002960039467192896</v>
      </c>
      <c r="G72" s="244">
        <f>'Open Int.'!H78/'Open Int.'!K78</f>
        <v>0</v>
      </c>
      <c r="H72" s="247">
        <v>50601321</v>
      </c>
      <c r="I72" s="231">
        <v>1800300</v>
      </c>
      <c r="J72" s="354">
        <v>900150</v>
      </c>
      <c r="K72" s="117" t="str">
        <f t="shared" si="3"/>
        <v>Gross Exposure is less then 30%</v>
      </c>
      <c r="M72"/>
      <c r="N72"/>
    </row>
    <row r="73" spans="1:14" s="7" customFormat="1" ht="15">
      <c r="A73" s="201" t="s">
        <v>79</v>
      </c>
      <c r="B73" s="235">
        <f>'Open Int.'!K79</f>
        <v>1972400</v>
      </c>
      <c r="C73" s="237">
        <f>'Open Int.'!R79</f>
        <v>240.169286</v>
      </c>
      <c r="D73" s="161">
        <f t="shared" si="2"/>
        <v>0.05185331159791695</v>
      </c>
      <c r="E73" s="243">
        <f>'Open Int.'!B79/'Open Int.'!K79</f>
        <v>0.9988846075846685</v>
      </c>
      <c r="F73" s="228">
        <f>'Open Int.'!E79/'Open Int.'!K79</f>
        <v>0.001013993104846887</v>
      </c>
      <c r="G73" s="244">
        <f>'Open Int.'!H79/'Open Int.'!K79</f>
        <v>0.00010139931048468871</v>
      </c>
      <c r="H73" s="247">
        <v>38038072</v>
      </c>
      <c r="I73" s="231">
        <v>2929200</v>
      </c>
      <c r="J73" s="354">
        <v>1464600</v>
      </c>
      <c r="K73" s="117" t="str">
        <f t="shared" si="3"/>
        <v>Gross Exposure is less then 30%</v>
      </c>
      <c r="M73"/>
      <c r="N73"/>
    </row>
    <row r="74" spans="1:14" s="7" customFormat="1" ht="15">
      <c r="A74" s="201" t="s">
        <v>196</v>
      </c>
      <c r="B74" s="235">
        <f>'Open Int.'!K80</f>
        <v>1611200</v>
      </c>
      <c r="C74" s="237">
        <f>'Open Int.'!R80</f>
        <v>110.399424</v>
      </c>
      <c r="D74" s="161">
        <f t="shared" si="2"/>
        <v>0.08955382828720411</v>
      </c>
      <c r="E74" s="243">
        <f>'Open Int.'!B80/'Open Int.'!K80</f>
        <v>0.9980139026812314</v>
      </c>
      <c r="F74" s="228">
        <f>'Open Int.'!E80/'Open Int.'!K80</f>
        <v>0.0014895729890764648</v>
      </c>
      <c r="G74" s="244">
        <f>'Open Int.'!H80/'Open Int.'!K80</f>
        <v>0.0004965243296921549</v>
      </c>
      <c r="H74" s="247">
        <v>17991414</v>
      </c>
      <c r="I74" s="231">
        <v>3598000</v>
      </c>
      <c r="J74" s="354">
        <v>1798800</v>
      </c>
      <c r="K74" s="117" t="str">
        <f t="shared" si="3"/>
        <v>Gross Exposure is less then 30%</v>
      </c>
      <c r="M74"/>
      <c r="N74"/>
    </row>
    <row r="75" spans="1:14" s="7" customFormat="1" ht="15">
      <c r="A75" s="201" t="s">
        <v>5</v>
      </c>
      <c r="B75" s="235">
        <f>'Open Int.'!K81</f>
        <v>41798570</v>
      </c>
      <c r="C75" s="237">
        <f>'Open Int.'!R81</f>
        <v>754.0462028</v>
      </c>
      <c r="D75" s="161">
        <f t="shared" si="2"/>
        <v>0.28842201840990345</v>
      </c>
      <c r="E75" s="243">
        <f>'Open Int.'!B81/'Open Int.'!K81</f>
        <v>0.8920476226818286</v>
      </c>
      <c r="F75" s="228">
        <f>'Open Int.'!E81/'Open Int.'!K81</f>
        <v>0.07460123635808594</v>
      </c>
      <c r="G75" s="244">
        <f>'Open Int.'!H81/'Open Int.'!K81</f>
        <v>0.03335114096008548</v>
      </c>
      <c r="H75" s="247">
        <v>144921564</v>
      </c>
      <c r="I75" s="231">
        <v>20540410</v>
      </c>
      <c r="J75" s="354">
        <v>10270205</v>
      </c>
      <c r="K75" s="117" t="str">
        <f t="shared" si="3"/>
        <v>Gross Exposure is less then 30%</v>
      </c>
      <c r="M75"/>
      <c r="N75"/>
    </row>
    <row r="76" spans="1:14" s="7" customFormat="1" ht="15">
      <c r="A76" s="201" t="s">
        <v>198</v>
      </c>
      <c r="B76" s="235">
        <f>'Open Int.'!K82</f>
        <v>14389000</v>
      </c>
      <c r="C76" s="237">
        <f>'Open Int.'!R82</f>
        <v>285.405815</v>
      </c>
      <c r="D76" s="161">
        <f t="shared" si="2"/>
        <v>0.06711396780571556</v>
      </c>
      <c r="E76" s="243">
        <f>'Open Int.'!B82/'Open Int.'!K82</f>
        <v>0.8967961637361873</v>
      </c>
      <c r="F76" s="228">
        <f>'Open Int.'!E82/'Open Int.'!K82</f>
        <v>0.09055528528737229</v>
      </c>
      <c r="G76" s="244">
        <f>'Open Int.'!H82/'Open Int.'!K82</f>
        <v>0.012648550976440336</v>
      </c>
      <c r="H76" s="247">
        <v>214396503</v>
      </c>
      <c r="I76" s="231">
        <v>15052000</v>
      </c>
      <c r="J76" s="354">
        <v>7526000</v>
      </c>
      <c r="K76" s="117" t="str">
        <f t="shared" si="3"/>
        <v>Gross Exposure is less then 30%</v>
      </c>
      <c r="M76"/>
      <c r="N76"/>
    </row>
    <row r="77" spans="1:14" s="7" customFormat="1" ht="15">
      <c r="A77" s="201" t="s">
        <v>199</v>
      </c>
      <c r="B77" s="235">
        <f>'Open Int.'!K83</f>
        <v>5651100</v>
      </c>
      <c r="C77" s="237">
        <f>'Open Int.'!R83</f>
        <v>147.098133</v>
      </c>
      <c r="D77" s="161">
        <f t="shared" si="2"/>
        <v>0.1699545723166314</v>
      </c>
      <c r="E77" s="243">
        <f>'Open Int.'!B83/'Open Int.'!K83</f>
        <v>0.9597423510466989</v>
      </c>
      <c r="F77" s="228">
        <f>'Open Int.'!E83/'Open Int.'!K83</f>
        <v>0.03795721187025535</v>
      </c>
      <c r="G77" s="244">
        <f>'Open Int.'!H83/'Open Int.'!K83</f>
        <v>0.002300437083045779</v>
      </c>
      <c r="H77" s="247">
        <v>33250650</v>
      </c>
      <c r="I77" s="231">
        <v>6649500</v>
      </c>
      <c r="J77" s="354">
        <v>3324100</v>
      </c>
      <c r="K77" s="117" t="str">
        <f t="shared" si="3"/>
        <v>Gross Exposure is less then 30%</v>
      </c>
      <c r="M77"/>
      <c r="N77"/>
    </row>
    <row r="78" spans="1:14" s="7" customFormat="1" ht="15">
      <c r="A78" s="193" t="s">
        <v>398</v>
      </c>
      <c r="B78" s="235">
        <f>'Open Int.'!K84</f>
        <v>470500</v>
      </c>
      <c r="C78" s="237">
        <f>'Open Int.'!R84</f>
        <v>21.1089825</v>
      </c>
      <c r="D78" s="161">
        <f t="shared" si="2"/>
        <v>0.16780492258682791</v>
      </c>
      <c r="E78" s="243">
        <f>'Open Int.'!B84/'Open Int.'!K84</f>
        <v>0.9994686503719448</v>
      </c>
      <c r="F78" s="228">
        <f>'Open Int.'!E84/'Open Int.'!K84</f>
        <v>0.0005313496280552603</v>
      </c>
      <c r="G78" s="244">
        <f>'Open Int.'!H84/'Open Int.'!K84</f>
        <v>0</v>
      </c>
      <c r="H78" s="247">
        <v>2803851</v>
      </c>
      <c r="I78" s="231">
        <v>560750</v>
      </c>
      <c r="J78" s="354">
        <v>560750</v>
      </c>
      <c r="K78" s="117" t="str">
        <f t="shared" si="3"/>
        <v>Gross Exposure is less then 30%</v>
      </c>
      <c r="M78"/>
      <c r="N78"/>
    </row>
    <row r="79" spans="1:14" s="7" customFormat="1" ht="15">
      <c r="A79" s="201" t="s">
        <v>414</v>
      </c>
      <c r="B79" s="235">
        <f>'Open Int.'!K85</f>
        <v>16488750</v>
      </c>
      <c r="C79" s="237">
        <f>'Open Int.'!R85</f>
        <v>86.48349375</v>
      </c>
      <c r="D79" s="161">
        <f t="shared" si="2"/>
        <v>0.43714219359682627</v>
      </c>
      <c r="E79" s="243">
        <f>'Open Int.'!B85/'Open Int.'!K85</f>
        <v>0.9590629974982943</v>
      </c>
      <c r="F79" s="228">
        <f>'Open Int.'!E85/'Open Int.'!K85</f>
        <v>0.04070957471002957</v>
      </c>
      <c r="G79" s="244">
        <f>'Open Int.'!H85/'Open Int.'!K85</f>
        <v>0.00022742779167614282</v>
      </c>
      <c r="H79" s="247">
        <v>37719420</v>
      </c>
      <c r="I79" s="231">
        <v>7541250</v>
      </c>
      <c r="J79" s="354">
        <v>7541250</v>
      </c>
      <c r="K79" s="117" t="str">
        <f t="shared" si="3"/>
        <v>Gross exposure is building up andcrpsses 40% mark</v>
      </c>
      <c r="M79"/>
      <c r="N79"/>
    </row>
    <row r="80" spans="1:14" s="7" customFormat="1" ht="15">
      <c r="A80" s="201" t="s">
        <v>478</v>
      </c>
      <c r="B80" s="235">
        <f>'Open Int.'!K86</f>
        <v>1090250</v>
      </c>
      <c r="C80" s="237">
        <f>'Open Int.'!R86</f>
        <v>49.15392125</v>
      </c>
      <c r="D80" s="161">
        <f>B80/H80</f>
        <v>0.7776801343294867</v>
      </c>
      <c r="E80" s="243">
        <f>'Open Int.'!B86/'Open Int.'!K86</f>
        <v>0.9993120843843155</v>
      </c>
      <c r="F80" s="228">
        <f>'Open Int.'!E86/'Open Int.'!K86</f>
        <v>0.000687915615684476</v>
      </c>
      <c r="G80" s="244">
        <f>'Open Int.'!H86/'Open Int.'!K86</f>
        <v>0</v>
      </c>
      <c r="H80" s="247">
        <v>1401926</v>
      </c>
      <c r="I80" s="231">
        <v>280250</v>
      </c>
      <c r="J80" s="354">
        <v>280250</v>
      </c>
      <c r="K80" s="117" t="str">
        <f t="shared" si="3"/>
        <v>Gross exposure is Substantial as Open interest has crossed 60%</v>
      </c>
      <c r="M80"/>
      <c r="N80"/>
    </row>
    <row r="81" spans="1:14" s="7" customFormat="1" ht="15">
      <c r="A81" s="201" t="s">
        <v>43</v>
      </c>
      <c r="B81" s="235">
        <f>'Open Int.'!K87</f>
        <v>864150</v>
      </c>
      <c r="C81" s="237">
        <f>'Open Int.'!R87</f>
        <v>214.2314265</v>
      </c>
      <c r="D81" s="161">
        <f t="shared" si="2"/>
        <v>0.2733461631896997</v>
      </c>
      <c r="E81" s="243">
        <f>'Open Int.'!B87/'Open Int.'!K87</f>
        <v>0.9986113521957993</v>
      </c>
      <c r="F81" s="228">
        <f>'Open Int.'!E87/'Open Int.'!K87</f>
        <v>0.0013886478042006596</v>
      </c>
      <c r="G81" s="244">
        <f>'Open Int.'!H87/'Open Int.'!K87</f>
        <v>0</v>
      </c>
      <c r="H81" s="247">
        <v>3161376</v>
      </c>
      <c r="I81" s="231">
        <v>632250</v>
      </c>
      <c r="J81" s="354">
        <v>316050</v>
      </c>
      <c r="K81" s="117" t="str">
        <f t="shared" si="3"/>
        <v>Gross Exposure is less then 30%</v>
      </c>
      <c r="M81"/>
      <c r="N81"/>
    </row>
    <row r="82" spans="1:14" s="7" customFormat="1" ht="15">
      <c r="A82" s="201" t="s">
        <v>200</v>
      </c>
      <c r="B82" s="235">
        <f>'Open Int.'!K88</f>
        <v>18057200</v>
      </c>
      <c r="C82" s="237">
        <f>'Open Int.'!R88</f>
        <v>1753.173548</v>
      </c>
      <c r="D82" s="161">
        <f t="shared" si="2"/>
        <v>0.1366445509818374</v>
      </c>
      <c r="E82" s="243">
        <f>'Open Int.'!B88/'Open Int.'!K88</f>
        <v>0.8763567995037991</v>
      </c>
      <c r="F82" s="228">
        <f>'Open Int.'!E88/'Open Int.'!K88</f>
        <v>0.10203132268568771</v>
      </c>
      <c r="G82" s="244">
        <f>'Open Int.'!H88/'Open Int.'!K88</f>
        <v>0.02161187781051326</v>
      </c>
      <c r="H82" s="247">
        <v>132147238</v>
      </c>
      <c r="I82" s="231">
        <v>3464650</v>
      </c>
      <c r="J82" s="354">
        <v>1732150</v>
      </c>
      <c r="K82" s="117" t="str">
        <f t="shared" si="3"/>
        <v>Gross Exposure is less then 30%</v>
      </c>
      <c r="M82"/>
      <c r="N82"/>
    </row>
    <row r="83" spans="1:14" s="7" customFormat="1" ht="15">
      <c r="A83" s="201" t="s">
        <v>141</v>
      </c>
      <c r="B83" s="235">
        <f>'Open Int.'!K89</f>
        <v>62246400</v>
      </c>
      <c r="C83" s="237">
        <f>'Open Int.'!R89</f>
        <v>759.40608</v>
      </c>
      <c r="D83" s="161">
        <f t="shared" si="2"/>
        <v>0.9085047486604326</v>
      </c>
      <c r="E83" s="243">
        <f>'Open Int.'!B89/'Open Int.'!K89</f>
        <v>0.8233343615052436</v>
      </c>
      <c r="F83" s="228">
        <f>'Open Int.'!E89/'Open Int.'!K89</f>
        <v>0.13321252313386797</v>
      </c>
      <c r="G83" s="244">
        <f>'Open Int.'!H89/'Open Int.'!K89</f>
        <v>0.04345311536088834</v>
      </c>
      <c r="H83" s="247">
        <v>68515217</v>
      </c>
      <c r="I83" s="231">
        <v>13701600</v>
      </c>
      <c r="J83" s="354">
        <v>6849600</v>
      </c>
      <c r="K83" s="117" t="str">
        <f t="shared" si="3"/>
        <v>Gross exposure has crossed 80%,Margin double</v>
      </c>
      <c r="M83"/>
      <c r="N83"/>
    </row>
    <row r="84" spans="1:14" s="7" customFormat="1" ht="15">
      <c r="A84" s="201" t="s">
        <v>397</v>
      </c>
      <c r="B84" s="235">
        <f>'Open Int.'!K90</f>
        <v>42903000</v>
      </c>
      <c r="C84" s="237">
        <f>'Open Int.'!R90</f>
        <v>535.00041</v>
      </c>
      <c r="D84" s="161">
        <f t="shared" si="2"/>
        <v>0.19240483236017603</v>
      </c>
      <c r="E84" s="243">
        <f>'Open Int.'!B90/'Open Int.'!K90</f>
        <v>0.8067967275015733</v>
      </c>
      <c r="F84" s="228">
        <f>'Open Int.'!E90/'Open Int.'!K90</f>
        <v>0.16356198867212082</v>
      </c>
      <c r="G84" s="244">
        <f>'Open Int.'!H90/'Open Int.'!K90</f>
        <v>0.02964128382630585</v>
      </c>
      <c r="H84" s="247">
        <v>222982965</v>
      </c>
      <c r="I84" s="231">
        <v>26268300</v>
      </c>
      <c r="J84" s="354">
        <v>13132800</v>
      </c>
      <c r="K84" s="117" t="str">
        <f t="shared" si="3"/>
        <v>Gross Exposure is less then 30%</v>
      </c>
      <c r="M84"/>
      <c r="N84"/>
    </row>
    <row r="85" spans="1:14" s="7" customFormat="1" ht="15">
      <c r="A85" s="201" t="s">
        <v>184</v>
      </c>
      <c r="B85" s="235">
        <f>'Open Int.'!K91</f>
        <v>20838800</v>
      </c>
      <c r="C85" s="237">
        <f>'Open Int.'!R91</f>
        <v>265.903088</v>
      </c>
      <c r="D85" s="161">
        <f t="shared" si="2"/>
        <v>0.092540549105247</v>
      </c>
      <c r="E85" s="243">
        <f>'Open Int.'!B91/'Open Int.'!K91</f>
        <v>0.8534824462061155</v>
      </c>
      <c r="F85" s="228">
        <f>'Open Int.'!E91/'Open Int.'!K91</f>
        <v>0.12429218573046433</v>
      </c>
      <c r="G85" s="244">
        <f>'Open Int.'!H91/'Open Int.'!K91</f>
        <v>0.022225368063420157</v>
      </c>
      <c r="H85" s="247">
        <v>225185610</v>
      </c>
      <c r="I85" s="231">
        <v>31231650</v>
      </c>
      <c r="J85" s="354">
        <v>15614350</v>
      </c>
      <c r="K85" s="117" t="str">
        <f t="shared" si="3"/>
        <v>Gross Exposure is less then 30%</v>
      </c>
      <c r="M85"/>
      <c r="N85"/>
    </row>
    <row r="86" spans="1:14" s="7" customFormat="1" ht="15">
      <c r="A86" s="201" t="s">
        <v>175</v>
      </c>
      <c r="B86" s="235">
        <f>'Open Int.'!K92</f>
        <v>112423500</v>
      </c>
      <c r="C86" s="237">
        <f>'Open Int.'!R92</f>
        <v>668.919825</v>
      </c>
      <c r="D86" s="161">
        <f t="shared" si="2"/>
        <v>0.8801296920991647</v>
      </c>
      <c r="E86" s="243">
        <f>'Open Int.'!B92/'Open Int.'!K92</f>
        <v>0.7848837209302325</v>
      </c>
      <c r="F86" s="228">
        <f>'Open Int.'!E92/'Open Int.'!K92</f>
        <v>0.17729055757915382</v>
      </c>
      <c r="G86" s="244">
        <f>'Open Int.'!H92/'Open Int.'!K92</f>
        <v>0.03782572149061362</v>
      </c>
      <c r="H86" s="247">
        <v>127735152</v>
      </c>
      <c r="I86" s="231">
        <v>25546500</v>
      </c>
      <c r="J86" s="354">
        <v>12773250</v>
      </c>
      <c r="K86" s="117" t="str">
        <f t="shared" si="3"/>
        <v>Gross exposure has crossed 80%,Margin double</v>
      </c>
      <c r="M86"/>
      <c r="N86"/>
    </row>
    <row r="87" spans="1:14" s="7" customFormat="1" ht="15">
      <c r="A87" s="201" t="s">
        <v>142</v>
      </c>
      <c r="B87" s="235">
        <f>'Open Int.'!K93</f>
        <v>13954500</v>
      </c>
      <c r="C87" s="237">
        <f>'Open Int.'!R93</f>
        <v>203.037975</v>
      </c>
      <c r="D87" s="161">
        <f t="shared" si="2"/>
        <v>0.1673980562391971</v>
      </c>
      <c r="E87" s="243">
        <f>'Open Int.'!B93/'Open Int.'!K93</f>
        <v>0.9546024579884625</v>
      </c>
      <c r="F87" s="228">
        <f>'Open Int.'!E93/'Open Int.'!K93</f>
        <v>0.04288939051918736</v>
      </c>
      <c r="G87" s="244">
        <f>'Open Int.'!H93/'Open Int.'!K93</f>
        <v>0.002508151492350138</v>
      </c>
      <c r="H87" s="247">
        <v>83361183</v>
      </c>
      <c r="I87" s="231">
        <v>16670500</v>
      </c>
      <c r="J87" s="354">
        <v>8335250</v>
      </c>
      <c r="K87" s="117" t="str">
        <f t="shared" si="3"/>
        <v>Gross Exposure is less then 30%</v>
      </c>
      <c r="M87"/>
      <c r="N87"/>
    </row>
    <row r="88" spans="1:14" s="7" customFormat="1" ht="15">
      <c r="A88" s="201" t="s">
        <v>176</v>
      </c>
      <c r="B88" s="235">
        <f>'Open Int.'!K94</f>
        <v>10197850</v>
      </c>
      <c r="C88" s="237">
        <f>'Open Int.'!R94</f>
        <v>237.45693725</v>
      </c>
      <c r="D88" s="161">
        <f t="shared" si="2"/>
        <v>0.3292062184799294</v>
      </c>
      <c r="E88" s="243">
        <f>'Open Int.'!B94/'Open Int.'!K94</f>
        <v>0.8919380065405943</v>
      </c>
      <c r="F88" s="228">
        <f>'Open Int.'!E94/'Open Int.'!K94</f>
        <v>0.0759277690885824</v>
      </c>
      <c r="G88" s="244">
        <f>'Open Int.'!H94/'Open Int.'!K94</f>
        <v>0.032134224370823264</v>
      </c>
      <c r="H88" s="247">
        <v>30977088</v>
      </c>
      <c r="I88" s="231">
        <v>6194400</v>
      </c>
      <c r="J88" s="354">
        <v>3097200</v>
      </c>
      <c r="K88" s="117" t="str">
        <f t="shared" si="3"/>
        <v>Some sign of build up Gross exposure crosses 30%</v>
      </c>
      <c r="M88"/>
      <c r="N88"/>
    </row>
    <row r="89" spans="1:14" s="7" customFormat="1" ht="15">
      <c r="A89" s="201" t="s">
        <v>415</v>
      </c>
      <c r="B89" s="235">
        <f>'Open Int.'!K95</f>
        <v>5607500</v>
      </c>
      <c r="C89" s="237">
        <f>'Open Int.'!R95</f>
        <v>473.1888875</v>
      </c>
      <c r="D89" s="161">
        <f t="shared" si="2"/>
        <v>0.8325045403602507</v>
      </c>
      <c r="E89" s="243">
        <f>'Open Int.'!B95/'Open Int.'!K95</f>
        <v>0.9892108782880071</v>
      </c>
      <c r="F89" s="228">
        <f>'Open Int.'!E95/'Open Int.'!K95</f>
        <v>0.009629959875167187</v>
      </c>
      <c r="G89" s="244">
        <f>'Open Int.'!H95/'Open Int.'!K95</f>
        <v>0.0011591618368256798</v>
      </c>
      <c r="H89" s="247">
        <v>6735699</v>
      </c>
      <c r="I89" s="231">
        <v>1347000</v>
      </c>
      <c r="J89" s="354">
        <v>1158500</v>
      </c>
      <c r="K89" s="117" t="str">
        <f t="shared" si="3"/>
        <v>Gross exposure has crossed 80%,Margin double</v>
      </c>
      <c r="M89"/>
      <c r="N89"/>
    </row>
    <row r="90" spans="1:14" s="7" customFormat="1" ht="15">
      <c r="A90" s="201" t="s">
        <v>396</v>
      </c>
      <c r="B90" s="235">
        <f>'Open Int.'!K96</f>
        <v>2818200</v>
      </c>
      <c r="C90" s="237">
        <f>'Open Int.'!R96</f>
        <v>46.133933999999996</v>
      </c>
      <c r="D90" s="161">
        <f t="shared" si="2"/>
        <v>0.16394415357766143</v>
      </c>
      <c r="E90" s="243">
        <f>'Open Int.'!B96/'Open Int.'!K96</f>
        <v>0.9890710382513661</v>
      </c>
      <c r="F90" s="228">
        <f>'Open Int.'!E96/'Open Int.'!K96</f>
        <v>0.01092896174863388</v>
      </c>
      <c r="G90" s="244">
        <f>'Open Int.'!H96/'Open Int.'!K96</f>
        <v>0</v>
      </c>
      <c r="H90" s="247">
        <v>17190000</v>
      </c>
      <c r="I90" s="231">
        <v>3436400</v>
      </c>
      <c r="J90" s="354">
        <v>3436400</v>
      </c>
      <c r="K90" s="117" t="str">
        <f t="shared" si="3"/>
        <v>Gross Exposure is less then 30%</v>
      </c>
      <c r="M90"/>
      <c r="N90"/>
    </row>
    <row r="91" spans="1:14" s="7" customFormat="1" ht="15">
      <c r="A91" s="201" t="s">
        <v>167</v>
      </c>
      <c r="B91" s="235">
        <f>'Open Int.'!K97</f>
        <v>13059200</v>
      </c>
      <c r="C91" s="237">
        <f>'Open Int.'!R97</f>
        <v>73.262112</v>
      </c>
      <c r="D91" s="161">
        <f t="shared" si="2"/>
        <v>0.32759768138948053</v>
      </c>
      <c r="E91" s="243">
        <f>'Open Int.'!B97/'Open Int.'!K97</f>
        <v>0.9342570754716981</v>
      </c>
      <c r="F91" s="228">
        <f>'Open Int.'!E97/'Open Int.'!K97</f>
        <v>0.06515330188679246</v>
      </c>
      <c r="G91" s="244">
        <f>'Open Int.'!H97/'Open Int.'!K97</f>
        <v>0.0005896226415094339</v>
      </c>
      <c r="H91" s="247">
        <v>39863530</v>
      </c>
      <c r="I91" s="231">
        <v>7969500</v>
      </c>
      <c r="J91" s="354">
        <v>7969500</v>
      </c>
      <c r="K91" s="117" t="str">
        <f t="shared" si="3"/>
        <v>Some sign of build up Gross exposure crosses 30%</v>
      </c>
      <c r="M91"/>
      <c r="N91"/>
    </row>
    <row r="92" spans="1:14" s="7" customFormat="1" ht="15">
      <c r="A92" s="201" t="s">
        <v>201</v>
      </c>
      <c r="B92" s="235">
        <f>'Open Int.'!K98</f>
        <v>8058900</v>
      </c>
      <c r="C92" s="237">
        <f>'Open Int.'!R98</f>
        <v>1560.0821565</v>
      </c>
      <c r="D92" s="161">
        <f t="shared" si="2"/>
        <v>0.10962400973800843</v>
      </c>
      <c r="E92" s="243">
        <f>'Open Int.'!B98/'Open Int.'!K98</f>
        <v>0.6921416074154041</v>
      </c>
      <c r="F92" s="228">
        <f>'Open Int.'!E98/'Open Int.'!K98</f>
        <v>0.2427750685577436</v>
      </c>
      <c r="G92" s="244">
        <f>'Open Int.'!H98/'Open Int.'!K98</f>
        <v>0.0650833240268523</v>
      </c>
      <c r="H92" s="247">
        <v>73514005</v>
      </c>
      <c r="I92" s="231">
        <v>1462800</v>
      </c>
      <c r="J92" s="354">
        <v>731400</v>
      </c>
      <c r="K92" s="117" t="str">
        <f t="shared" si="3"/>
        <v>Gross Exposure is less then 30%</v>
      </c>
      <c r="M92"/>
      <c r="N92"/>
    </row>
    <row r="93" spans="1:14" s="7" customFormat="1" ht="15">
      <c r="A93" s="201" t="s">
        <v>143</v>
      </c>
      <c r="B93" s="235">
        <f>'Open Int.'!K99</f>
        <v>2360000</v>
      </c>
      <c r="C93" s="237">
        <f>'Open Int.'!R99</f>
        <v>32.155</v>
      </c>
      <c r="D93" s="161">
        <f t="shared" si="2"/>
        <v>0.05587121212121212</v>
      </c>
      <c r="E93" s="243">
        <f>'Open Int.'!B99/'Open Int.'!K99</f>
        <v>0.99875</v>
      </c>
      <c r="F93" s="228">
        <f>'Open Int.'!E99/'Open Int.'!K99</f>
        <v>0.00125</v>
      </c>
      <c r="G93" s="244">
        <f>'Open Int.'!H99/'Open Int.'!K99</f>
        <v>0</v>
      </c>
      <c r="H93" s="247">
        <v>42240000</v>
      </c>
      <c r="I93" s="231">
        <v>8445850</v>
      </c>
      <c r="J93" s="354">
        <v>4268650</v>
      </c>
      <c r="K93" s="117" t="str">
        <f t="shared" si="3"/>
        <v>Gross Exposure is less then 30%</v>
      </c>
      <c r="M93"/>
      <c r="N93"/>
    </row>
    <row r="94" spans="1:14" s="7" customFormat="1" ht="15">
      <c r="A94" s="201" t="s">
        <v>90</v>
      </c>
      <c r="B94" s="235">
        <f>'Open Int.'!K100</f>
        <v>1483800</v>
      </c>
      <c r="C94" s="237">
        <f>'Open Int.'!R100</f>
        <v>64.24854</v>
      </c>
      <c r="D94" s="161">
        <f t="shared" si="2"/>
        <v>0.03533962010837245</v>
      </c>
      <c r="E94" s="243">
        <f>'Open Int.'!B100/'Open Int.'!K100</f>
        <v>0.9987868985038415</v>
      </c>
      <c r="F94" s="228">
        <f>'Open Int.'!E100/'Open Int.'!K100</f>
        <v>0.001213101496158512</v>
      </c>
      <c r="G94" s="244">
        <f>'Open Int.'!H100/'Open Int.'!K100</f>
        <v>0</v>
      </c>
      <c r="H94" s="247">
        <v>41986869</v>
      </c>
      <c r="I94" s="231">
        <v>6801600</v>
      </c>
      <c r="J94" s="354">
        <v>3400800</v>
      </c>
      <c r="K94" s="117" t="str">
        <f t="shared" si="3"/>
        <v>Gross Exposure is less then 30%</v>
      </c>
      <c r="M94"/>
      <c r="N94"/>
    </row>
    <row r="95" spans="1:14" s="7" customFormat="1" ht="15">
      <c r="A95" s="201" t="s">
        <v>35</v>
      </c>
      <c r="B95" s="235">
        <f>'Open Int.'!K101</f>
        <v>2283600</v>
      </c>
      <c r="C95" s="237">
        <f>'Open Int.'!R101</f>
        <v>80.565408</v>
      </c>
      <c r="D95" s="161">
        <f t="shared" si="2"/>
        <v>0.07225442213453283</v>
      </c>
      <c r="E95" s="243">
        <f>'Open Int.'!B101/'Open Int.'!K101</f>
        <v>0.9918111753371869</v>
      </c>
      <c r="F95" s="228">
        <f>'Open Int.'!E101/'Open Int.'!K101</f>
        <v>0.007707129094412331</v>
      </c>
      <c r="G95" s="244">
        <f>'Open Int.'!H101/'Open Int.'!K101</f>
        <v>0.0004816955684007707</v>
      </c>
      <c r="H95" s="247">
        <v>31604986</v>
      </c>
      <c r="I95" s="231">
        <v>6320600</v>
      </c>
      <c r="J95" s="354">
        <v>3160300</v>
      </c>
      <c r="K95" s="117" t="str">
        <f t="shared" si="3"/>
        <v>Gross Exposure is less then 30%</v>
      </c>
      <c r="M95"/>
      <c r="N95"/>
    </row>
    <row r="96" spans="1:14" s="7" customFormat="1" ht="15">
      <c r="A96" s="201" t="s">
        <v>6</v>
      </c>
      <c r="B96" s="235">
        <f>'Open Int.'!K102</f>
        <v>30147750</v>
      </c>
      <c r="C96" s="237">
        <f>'Open Int.'!R102</f>
        <v>465.02904375</v>
      </c>
      <c r="D96" s="161">
        <f t="shared" si="2"/>
        <v>0.040667558627419664</v>
      </c>
      <c r="E96" s="243">
        <f>'Open Int.'!B102/'Open Int.'!K102</f>
        <v>0.8705873572654675</v>
      </c>
      <c r="F96" s="228">
        <f>'Open Int.'!E102/'Open Int.'!K102</f>
        <v>0.11165012314351817</v>
      </c>
      <c r="G96" s="244">
        <f>'Open Int.'!H102/'Open Int.'!K102</f>
        <v>0.017762519591014256</v>
      </c>
      <c r="H96" s="247">
        <v>741321855</v>
      </c>
      <c r="I96" s="231">
        <v>18742500</v>
      </c>
      <c r="J96" s="354">
        <v>9371250</v>
      </c>
      <c r="K96" s="117" t="str">
        <f t="shared" si="3"/>
        <v>Gross Exposure is less then 30%</v>
      </c>
      <c r="M96"/>
      <c r="N96"/>
    </row>
    <row r="97" spans="1:14" s="7" customFormat="1" ht="15">
      <c r="A97" s="201" t="s">
        <v>177</v>
      </c>
      <c r="B97" s="235">
        <f>'Open Int.'!K103</f>
        <v>6335000</v>
      </c>
      <c r="C97" s="237">
        <f>'Open Int.'!R103</f>
        <v>264.454575</v>
      </c>
      <c r="D97" s="161">
        <f t="shared" si="2"/>
        <v>0.2714035664356516</v>
      </c>
      <c r="E97" s="243">
        <f>'Open Int.'!B103/'Open Int.'!K103</f>
        <v>0.9399368587213891</v>
      </c>
      <c r="F97" s="228">
        <f>'Open Int.'!E103/'Open Int.'!K103</f>
        <v>0.0531965272296764</v>
      </c>
      <c r="G97" s="244">
        <f>'Open Int.'!H103/'Open Int.'!K103</f>
        <v>0.006866614048934491</v>
      </c>
      <c r="H97" s="247">
        <v>23341624</v>
      </c>
      <c r="I97" s="231">
        <v>4668000</v>
      </c>
      <c r="J97" s="354">
        <v>2334000</v>
      </c>
      <c r="K97" s="117" t="str">
        <f t="shared" si="3"/>
        <v>Gross Exposure is less then 30%</v>
      </c>
      <c r="M97"/>
      <c r="N97"/>
    </row>
    <row r="98" spans="1:14" s="7" customFormat="1" ht="15">
      <c r="A98" s="201" t="s">
        <v>168</v>
      </c>
      <c r="B98" s="235">
        <f>'Open Int.'!K104</f>
        <v>139500</v>
      </c>
      <c r="C98" s="237">
        <f>'Open Int.'!R104</f>
        <v>9.568305</v>
      </c>
      <c r="D98" s="161">
        <f t="shared" si="2"/>
        <v>0.030723576567887982</v>
      </c>
      <c r="E98" s="243">
        <f>'Open Int.'!B104/'Open Int.'!K104</f>
        <v>1</v>
      </c>
      <c r="F98" s="228">
        <f>'Open Int.'!E104/'Open Int.'!K104</f>
        <v>0</v>
      </c>
      <c r="G98" s="244">
        <f>'Open Int.'!H104/'Open Int.'!K104</f>
        <v>0</v>
      </c>
      <c r="H98" s="247">
        <v>4540487</v>
      </c>
      <c r="I98" s="231">
        <v>907800</v>
      </c>
      <c r="J98" s="354">
        <v>680400</v>
      </c>
      <c r="K98" s="117" t="str">
        <f t="shared" si="3"/>
        <v>Gross Exposure is less then 30%</v>
      </c>
      <c r="M98"/>
      <c r="N98"/>
    </row>
    <row r="99" spans="1:14" s="7" customFormat="1" ht="15">
      <c r="A99" s="201" t="s">
        <v>132</v>
      </c>
      <c r="B99" s="235">
        <f>'Open Int.'!K105</f>
        <v>1755200</v>
      </c>
      <c r="C99" s="237">
        <f>'Open Int.'!R105</f>
        <v>135.949016</v>
      </c>
      <c r="D99" s="161">
        <f t="shared" si="2"/>
        <v>0.5082748135814088</v>
      </c>
      <c r="E99" s="243">
        <f>'Open Int.'!B105/'Open Int.'!K105</f>
        <v>0.9974931631722881</v>
      </c>
      <c r="F99" s="228">
        <f>'Open Int.'!E105/'Open Int.'!K105</f>
        <v>0.0025068368277119417</v>
      </c>
      <c r="G99" s="244">
        <f>'Open Int.'!H105/'Open Int.'!K105</f>
        <v>0</v>
      </c>
      <c r="H99" s="247">
        <v>3453250</v>
      </c>
      <c r="I99" s="231">
        <v>690400</v>
      </c>
      <c r="J99" s="354">
        <v>690400</v>
      </c>
      <c r="K99" s="117" t="str">
        <f t="shared" si="3"/>
        <v>Gross exposure is building up andcrpsses 40% mark</v>
      </c>
      <c r="M99"/>
      <c r="N99"/>
    </row>
    <row r="100" spans="1:14" s="7" customFormat="1" ht="15">
      <c r="A100" s="201" t="s">
        <v>144</v>
      </c>
      <c r="B100" s="235">
        <f>'Open Int.'!K106</f>
        <v>205875</v>
      </c>
      <c r="C100" s="237">
        <f>'Open Int.'!R106</f>
        <v>79.33599</v>
      </c>
      <c r="D100" s="161">
        <f t="shared" si="2"/>
        <v>0.08162455361727114</v>
      </c>
      <c r="E100" s="243">
        <f>'Open Int.'!B106/'Open Int.'!K106</f>
        <v>1</v>
      </c>
      <c r="F100" s="228">
        <f>'Open Int.'!E106/'Open Int.'!K106</f>
        <v>0</v>
      </c>
      <c r="G100" s="244">
        <f>'Open Int.'!H106/'Open Int.'!K106</f>
        <v>0</v>
      </c>
      <c r="H100" s="247">
        <v>2522219</v>
      </c>
      <c r="I100" s="231">
        <v>504375</v>
      </c>
      <c r="J100" s="354">
        <v>252125</v>
      </c>
      <c r="K100" s="117" t="str">
        <f t="shared" si="3"/>
        <v>Gross Exposure is less then 30%</v>
      </c>
      <c r="M100"/>
      <c r="N100"/>
    </row>
    <row r="101" spans="1:14" s="7" customFormat="1" ht="15">
      <c r="A101" s="201" t="s">
        <v>291</v>
      </c>
      <c r="B101" s="235">
        <f>'Open Int.'!K107</f>
        <v>2148600</v>
      </c>
      <c r="C101" s="237">
        <f>'Open Int.'!R107</f>
        <v>180.321255</v>
      </c>
      <c r="D101" s="161">
        <f t="shared" si="2"/>
        <v>0.09365275697004956</v>
      </c>
      <c r="E101" s="243">
        <f>'Open Int.'!B107/'Open Int.'!K107</f>
        <v>0.9977659871544261</v>
      </c>
      <c r="F101" s="228">
        <f>'Open Int.'!E107/'Open Int.'!K107</f>
        <v>0.0013962580284836638</v>
      </c>
      <c r="G101" s="244">
        <f>'Open Int.'!H107/'Open Int.'!K107</f>
        <v>0.0008377548170901983</v>
      </c>
      <c r="H101" s="247">
        <v>22942197</v>
      </c>
      <c r="I101" s="231">
        <v>4588200</v>
      </c>
      <c r="J101" s="354">
        <v>2294100</v>
      </c>
      <c r="K101" s="117" t="str">
        <f t="shared" si="3"/>
        <v>Gross Exposure is less then 30%</v>
      </c>
      <c r="M101"/>
      <c r="N101"/>
    </row>
    <row r="102" spans="1:14" s="7" customFormat="1" ht="15">
      <c r="A102" s="201" t="s">
        <v>133</v>
      </c>
      <c r="B102" s="235">
        <f>'Open Int.'!K108</f>
        <v>35281250</v>
      </c>
      <c r="C102" s="237">
        <f>'Open Int.'!R108</f>
        <v>129.65859375</v>
      </c>
      <c r="D102" s="161">
        <f t="shared" si="2"/>
        <v>0.9800347222222222</v>
      </c>
      <c r="E102" s="243">
        <f>'Open Int.'!B108/'Open Int.'!K108</f>
        <v>0.8086802480070859</v>
      </c>
      <c r="F102" s="228">
        <f>'Open Int.'!E108/'Open Int.'!K108</f>
        <v>0.16386182462356066</v>
      </c>
      <c r="G102" s="244">
        <f>'Open Int.'!H108/'Open Int.'!K108</f>
        <v>0.02745792736935341</v>
      </c>
      <c r="H102" s="247">
        <v>36000000</v>
      </c>
      <c r="I102" s="231">
        <v>7200000</v>
      </c>
      <c r="J102" s="354">
        <v>7200000</v>
      </c>
      <c r="K102" s="117" t="str">
        <f t="shared" si="3"/>
        <v>Gross exposure has crossed 80%,Margin double</v>
      </c>
      <c r="M102"/>
      <c r="N102"/>
    </row>
    <row r="103" spans="1:14" s="7" customFormat="1" ht="15">
      <c r="A103" s="201" t="s">
        <v>169</v>
      </c>
      <c r="B103" s="235">
        <f>'Open Int.'!K109</f>
        <v>10622000</v>
      </c>
      <c r="C103" s="237">
        <f>'Open Int.'!R109</f>
        <v>168.3587</v>
      </c>
      <c r="D103" s="161">
        <f t="shared" si="2"/>
        <v>0.8729904863597496</v>
      </c>
      <c r="E103" s="243">
        <f>'Open Int.'!B109/'Open Int.'!K109</f>
        <v>0.9986819807945773</v>
      </c>
      <c r="F103" s="228">
        <f>'Open Int.'!E109/'Open Int.'!K109</f>
        <v>0.0009414422895876483</v>
      </c>
      <c r="G103" s="244">
        <f>'Open Int.'!H109/'Open Int.'!K109</f>
        <v>0.0003765769158350593</v>
      </c>
      <c r="H103" s="247">
        <v>12167372</v>
      </c>
      <c r="I103" s="231">
        <v>2432000</v>
      </c>
      <c r="J103" s="354">
        <v>2432000</v>
      </c>
      <c r="K103" s="117" t="str">
        <f t="shared" si="3"/>
        <v>Gross exposure has crossed 80%,Margin double</v>
      </c>
      <c r="M103"/>
      <c r="N103"/>
    </row>
    <row r="104" spans="1:14" s="7" customFormat="1" ht="15">
      <c r="A104" s="201" t="s">
        <v>292</v>
      </c>
      <c r="B104" s="235">
        <f>'Open Int.'!K110</f>
        <v>1921150</v>
      </c>
      <c r="C104" s="237">
        <f>'Open Int.'!R110</f>
        <v>138.975991</v>
      </c>
      <c r="D104" s="161">
        <f t="shared" si="2"/>
        <v>0.1095570232858074</v>
      </c>
      <c r="E104" s="243">
        <f>'Open Int.'!B110/'Open Int.'!K110</f>
        <v>0.9942742628113369</v>
      </c>
      <c r="F104" s="228">
        <f>'Open Int.'!E110/'Open Int.'!K110</f>
        <v>0.005439450329229888</v>
      </c>
      <c r="G104" s="244">
        <f>'Open Int.'!H110/'Open Int.'!K110</f>
        <v>0.000286286859433152</v>
      </c>
      <c r="H104" s="247">
        <v>17535617</v>
      </c>
      <c r="I104" s="231">
        <v>3506800</v>
      </c>
      <c r="J104" s="354">
        <v>1753400</v>
      </c>
      <c r="K104" s="117" t="str">
        <f t="shared" si="3"/>
        <v>Gross Exposure is less then 30%</v>
      </c>
      <c r="M104"/>
      <c r="N104"/>
    </row>
    <row r="105" spans="1:14" s="7" customFormat="1" ht="15">
      <c r="A105" s="201" t="s">
        <v>416</v>
      </c>
      <c r="B105" s="235">
        <f>'Open Int.'!K111</f>
        <v>1537000</v>
      </c>
      <c r="C105" s="237">
        <f>'Open Int.'!R111</f>
        <v>81.58395999999999</v>
      </c>
      <c r="D105" s="161">
        <f t="shared" si="2"/>
        <v>0.26778272419877736</v>
      </c>
      <c r="E105" s="243">
        <f>'Open Int.'!B111/'Open Int.'!K111</f>
        <v>0.9996746909564086</v>
      </c>
      <c r="F105" s="228">
        <f>'Open Int.'!E111/'Open Int.'!K111</f>
        <v>0.00032530904359141186</v>
      </c>
      <c r="G105" s="244">
        <f>'Open Int.'!H111/'Open Int.'!K111</f>
        <v>0</v>
      </c>
      <c r="H105" s="247">
        <v>5739728</v>
      </c>
      <c r="I105" s="231">
        <v>1147500</v>
      </c>
      <c r="J105" s="354">
        <v>1147500</v>
      </c>
      <c r="K105" s="117" t="str">
        <f t="shared" si="3"/>
        <v>Gross Exposure is less then 30%</v>
      </c>
      <c r="M105"/>
      <c r="N105"/>
    </row>
    <row r="106" spans="1:14" s="7" customFormat="1" ht="15">
      <c r="A106" s="201" t="s">
        <v>293</v>
      </c>
      <c r="B106" s="235">
        <f>'Open Int.'!K112</f>
        <v>3276350</v>
      </c>
      <c r="C106" s="237">
        <f>'Open Int.'!R112</f>
        <v>226.83809225</v>
      </c>
      <c r="D106" s="161">
        <f t="shared" si="2"/>
        <v>0.11606512669372863</v>
      </c>
      <c r="E106" s="243">
        <f>'Open Int.'!B112/'Open Int.'!K112</f>
        <v>0.9983213026691288</v>
      </c>
      <c r="F106" s="228">
        <f>'Open Int.'!E112/'Open Int.'!K112</f>
        <v>0.0016786973308712439</v>
      </c>
      <c r="G106" s="244">
        <f>'Open Int.'!H112/'Open Int.'!K112</f>
        <v>0</v>
      </c>
      <c r="H106" s="247">
        <v>28228548</v>
      </c>
      <c r="I106" s="231">
        <v>5519250</v>
      </c>
      <c r="J106" s="354">
        <v>2759350</v>
      </c>
      <c r="K106" s="117" t="str">
        <f t="shared" si="3"/>
        <v>Gross Exposure is less then 30%</v>
      </c>
      <c r="M106"/>
      <c r="N106"/>
    </row>
    <row r="107" spans="1:14" s="7" customFormat="1" ht="15">
      <c r="A107" s="201" t="s">
        <v>178</v>
      </c>
      <c r="B107" s="235">
        <f>'Open Int.'!K113</f>
        <v>2970000</v>
      </c>
      <c r="C107" s="237">
        <f>'Open Int.'!R113</f>
        <v>54.72225</v>
      </c>
      <c r="D107" s="161">
        <f t="shared" si="2"/>
        <v>0.1223798101497694</v>
      </c>
      <c r="E107" s="243">
        <f>'Open Int.'!B113/'Open Int.'!K113</f>
        <v>0.9785353535353535</v>
      </c>
      <c r="F107" s="228">
        <f>'Open Int.'!E113/'Open Int.'!K113</f>
        <v>0.01936026936026936</v>
      </c>
      <c r="G107" s="244">
        <f>'Open Int.'!H113/'Open Int.'!K113</f>
        <v>0.0021043771043771043</v>
      </c>
      <c r="H107" s="247">
        <v>24268709</v>
      </c>
      <c r="I107" s="231">
        <v>4852500</v>
      </c>
      <c r="J107" s="354">
        <v>2975000</v>
      </c>
      <c r="K107" s="117" t="str">
        <f t="shared" si="3"/>
        <v>Gross Exposure is less then 30%</v>
      </c>
      <c r="M107"/>
      <c r="N107"/>
    </row>
    <row r="108" spans="1:14" s="7" customFormat="1" ht="15">
      <c r="A108" s="201" t="s">
        <v>145</v>
      </c>
      <c r="B108" s="235">
        <f>'Open Int.'!K114</f>
        <v>2390200</v>
      </c>
      <c r="C108" s="237">
        <f>'Open Int.'!R114</f>
        <v>51.532712</v>
      </c>
      <c r="D108" s="161">
        <f t="shared" si="2"/>
        <v>0.23760454222108057</v>
      </c>
      <c r="E108" s="243">
        <f>'Open Int.'!B114/'Open Int.'!K114</f>
        <v>0.9544807965860598</v>
      </c>
      <c r="F108" s="228">
        <f>'Open Int.'!E114/'Open Int.'!K114</f>
        <v>0.04267425320056899</v>
      </c>
      <c r="G108" s="244">
        <f>'Open Int.'!H114/'Open Int.'!K114</f>
        <v>0.002844950213371266</v>
      </c>
      <c r="H108" s="247">
        <v>10059572</v>
      </c>
      <c r="I108" s="231">
        <v>2011100</v>
      </c>
      <c r="J108" s="354">
        <v>2011100</v>
      </c>
      <c r="K108" s="117" t="str">
        <f t="shared" si="3"/>
        <v>Gross Exposure is less then 30%</v>
      </c>
      <c r="M108"/>
      <c r="N108"/>
    </row>
    <row r="109" spans="1:14" s="7" customFormat="1" ht="15">
      <c r="A109" s="201" t="s">
        <v>272</v>
      </c>
      <c r="B109" s="235">
        <f>'Open Int.'!K115</f>
        <v>3852200</v>
      </c>
      <c r="C109" s="237">
        <f>'Open Int.'!R115</f>
        <v>98.057751</v>
      </c>
      <c r="D109" s="161">
        <f t="shared" si="2"/>
        <v>0.34648021985780836</v>
      </c>
      <c r="E109" s="243">
        <f>'Open Int.'!B115/'Open Int.'!K115</f>
        <v>0.9816857899382171</v>
      </c>
      <c r="F109" s="228">
        <f>'Open Int.'!E115/'Open Int.'!K115</f>
        <v>0.01699029126213592</v>
      </c>
      <c r="G109" s="244">
        <f>'Open Int.'!H115/'Open Int.'!K115</f>
        <v>0.001323918799646955</v>
      </c>
      <c r="H109" s="247">
        <v>11118095</v>
      </c>
      <c r="I109" s="231">
        <v>2223600</v>
      </c>
      <c r="J109" s="354">
        <v>2223600</v>
      </c>
      <c r="K109" s="117" t="str">
        <f t="shared" si="3"/>
        <v>Some sign of build up Gross exposure crosses 30%</v>
      </c>
      <c r="M109"/>
      <c r="N109"/>
    </row>
    <row r="110" spans="1:14" s="7" customFormat="1" ht="15">
      <c r="A110" s="201" t="s">
        <v>210</v>
      </c>
      <c r="B110" s="235">
        <f>'Open Int.'!K116</f>
        <v>3034400</v>
      </c>
      <c r="C110" s="237">
        <f>'Open Int.'!R116</f>
        <v>732.913804</v>
      </c>
      <c r="D110" s="161">
        <f t="shared" si="2"/>
        <v>0.0548949243596462</v>
      </c>
      <c r="E110" s="243">
        <f>'Open Int.'!B116/'Open Int.'!K116</f>
        <v>0.9715924070656472</v>
      </c>
      <c r="F110" s="228">
        <f>'Open Int.'!E116/'Open Int.'!K116</f>
        <v>0.023464276298444504</v>
      </c>
      <c r="G110" s="244">
        <f>'Open Int.'!H116/'Open Int.'!K116</f>
        <v>0.004943316635908252</v>
      </c>
      <c r="H110" s="247">
        <v>55276513</v>
      </c>
      <c r="I110" s="231">
        <v>1766200</v>
      </c>
      <c r="J110" s="354">
        <v>883000</v>
      </c>
      <c r="K110" s="117" t="str">
        <f t="shared" si="3"/>
        <v>Gross Exposure is less then 30%</v>
      </c>
      <c r="M110"/>
      <c r="N110"/>
    </row>
    <row r="111" spans="1:14" s="7" customFormat="1" ht="15">
      <c r="A111" s="201" t="s">
        <v>294</v>
      </c>
      <c r="B111" s="235">
        <f>'Open Int.'!K117</f>
        <v>4685100</v>
      </c>
      <c r="C111" s="237">
        <f>'Open Int.'!R117</f>
        <v>334.6801185</v>
      </c>
      <c r="D111" s="161">
        <f t="shared" si="2"/>
        <v>0.611702047793735</v>
      </c>
      <c r="E111" s="243">
        <f>'Open Int.'!B117/'Open Int.'!K117</f>
        <v>0.9968623935454953</v>
      </c>
      <c r="F111" s="228">
        <f>'Open Int.'!E117/'Open Int.'!K117</f>
        <v>0.0031376064545047063</v>
      </c>
      <c r="G111" s="244">
        <f>'Open Int.'!H117/'Open Int.'!K117</f>
        <v>0</v>
      </c>
      <c r="H111" s="247">
        <v>7659121</v>
      </c>
      <c r="I111" s="231">
        <v>1531600</v>
      </c>
      <c r="J111" s="354">
        <v>765800</v>
      </c>
      <c r="K111" s="117" t="str">
        <f t="shared" si="3"/>
        <v>Gross exposure is Substantial as Open interest has crossed 60%</v>
      </c>
      <c r="M111"/>
      <c r="N111"/>
    </row>
    <row r="112" spans="1:14" s="7" customFormat="1" ht="15">
      <c r="A112" s="201" t="s">
        <v>7</v>
      </c>
      <c r="B112" s="235">
        <f>'Open Int.'!K118</f>
        <v>2243592</v>
      </c>
      <c r="C112" s="237">
        <f>'Open Int.'!R118</f>
        <v>185.08512204000002</v>
      </c>
      <c r="D112" s="161">
        <f t="shared" si="2"/>
        <v>0.0652198407160464</v>
      </c>
      <c r="E112" s="243">
        <f>'Open Int.'!B118/'Open Int.'!K118</f>
        <v>0.9762202753441802</v>
      </c>
      <c r="F112" s="228">
        <f>'Open Int.'!E118/'Open Int.'!K118</f>
        <v>0.022389097482964818</v>
      </c>
      <c r="G112" s="244">
        <f>'Open Int.'!H118/'Open Int.'!K118</f>
        <v>0.0013906271728549575</v>
      </c>
      <c r="H112" s="247">
        <v>34400452</v>
      </c>
      <c r="I112" s="231">
        <v>3857256</v>
      </c>
      <c r="J112" s="354">
        <v>1928472</v>
      </c>
      <c r="K112" s="117" t="str">
        <f t="shared" si="3"/>
        <v>Gross Exposure is less then 30%</v>
      </c>
      <c r="M112"/>
      <c r="N112"/>
    </row>
    <row r="113" spans="1:14" s="7" customFormat="1" ht="15">
      <c r="A113" s="201" t="s">
        <v>170</v>
      </c>
      <c r="B113" s="235">
        <f>'Open Int.'!K119</f>
        <v>1165200</v>
      </c>
      <c r="C113" s="237">
        <f>'Open Int.'!R119</f>
        <v>77.713014</v>
      </c>
      <c r="D113" s="161">
        <f t="shared" si="2"/>
        <v>0.14267043496850892</v>
      </c>
      <c r="E113" s="243">
        <f>'Open Int.'!B119/'Open Int.'!K119</f>
        <v>1</v>
      </c>
      <c r="F113" s="228">
        <f>'Open Int.'!E119/'Open Int.'!K119</f>
        <v>0</v>
      </c>
      <c r="G113" s="244">
        <f>'Open Int.'!H119/'Open Int.'!K119</f>
        <v>0</v>
      </c>
      <c r="H113" s="247">
        <v>8167074</v>
      </c>
      <c r="I113" s="231">
        <v>1633200</v>
      </c>
      <c r="J113" s="354">
        <v>883200</v>
      </c>
      <c r="K113" s="117" t="str">
        <f t="shared" si="3"/>
        <v>Gross Exposure is less then 30%</v>
      </c>
      <c r="M113"/>
      <c r="N113"/>
    </row>
    <row r="114" spans="1:14" s="7" customFormat="1" ht="15">
      <c r="A114" s="201" t="s">
        <v>223</v>
      </c>
      <c r="B114" s="235">
        <f>'Open Int.'!K120</f>
        <v>2276000</v>
      </c>
      <c r="C114" s="237">
        <f>'Open Int.'!R120</f>
        <v>188.37314</v>
      </c>
      <c r="D114" s="161">
        <f t="shared" si="2"/>
        <v>0.11090332709006724</v>
      </c>
      <c r="E114" s="243">
        <f>'Open Int.'!B120/'Open Int.'!K120</f>
        <v>0.9797891036906854</v>
      </c>
      <c r="F114" s="228">
        <f>'Open Int.'!E120/'Open Int.'!K120</f>
        <v>0.01845342706502636</v>
      </c>
      <c r="G114" s="244">
        <f>'Open Int.'!H120/'Open Int.'!K120</f>
        <v>0.0017574692442882249</v>
      </c>
      <c r="H114" s="247">
        <v>20522378</v>
      </c>
      <c r="I114" s="231">
        <v>3721600</v>
      </c>
      <c r="J114" s="354">
        <v>1860800</v>
      </c>
      <c r="K114" s="117" t="str">
        <f t="shared" si="3"/>
        <v>Gross Exposure is less then 30%</v>
      </c>
      <c r="M114"/>
      <c r="N114"/>
    </row>
    <row r="115" spans="1:14" s="7" customFormat="1" ht="15">
      <c r="A115" s="201" t="s">
        <v>207</v>
      </c>
      <c r="B115" s="235">
        <f>'Open Int.'!K121</f>
        <v>1605000</v>
      </c>
      <c r="C115" s="237">
        <f>'Open Int.'!R121</f>
        <v>41.738025</v>
      </c>
      <c r="D115" s="161">
        <f t="shared" si="2"/>
        <v>0.220432908257197</v>
      </c>
      <c r="E115" s="243">
        <f>'Open Int.'!B121/'Open Int.'!K121</f>
        <v>0.9462616822429907</v>
      </c>
      <c r="F115" s="228">
        <f>'Open Int.'!E121/'Open Int.'!K121</f>
        <v>0.0514018691588785</v>
      </c>
      <c r="G115" s="244">
        <f>'Open Int.'!H121/'Open Int.'!K121</f>
        <v>0.002336448598130841</v>
      </c>
      <c r="H115" s="247">
        <v>7281127</v>
      </c>
      <c r="I115" s="231">
        <v>1455000</v>
      </c>
      <c r="J115" s="354">
        <v>1455000</v>
      </c>
      <c r="K115" s="117" t="str">
        <f t="shared" si="3"/>
        <v>Gross Exposure is less then 30%</v>
      </c>
      <c r="M115"/>
      <c r="N115"/>
    </row>
    <row r="116" spans="1:14" s="7" customFormat="1" ht="15">
      <c r="A116" s="201" t="s">
        <v>295</v>
      </c>
      <c r="B116" s="235">
        <f>'Open Int.'!K122</f>
        <v>1195000</v>
      </c>
      <c r="C116" s="237">
        <f>'Open Int.'!R122</f>
        <v>145.724275</v>
      </c>
      <c r="D116" s="161">
        <f t="shared" si="2"/>
        <v>0.10361712198804753</v>
      </c>
      <c r="E116" s="243">
        <f>'Open Int.'!B122/'Open Int.'!K122</f>
        <v>0.997071129707113</v>
      </c>
      <c r="F116" s="228">
        <f>'Open Int.'!E122/'Open Int.'!K122</f>
        <v>0.0029288702928870294</v>
      </c>
      <c r="G116" s="244">
        <f>'Open Int.'!H122/'Open Int.'!K122</f>
        <v>0</v>
      </c>
      <c r="H116" s="247">
        <v>11532843</v>
      </c>
      <c r="I116" s="231">
        <v>2306500</v>
      </c>
      <c r="J116" s="354">
        <v>1153250</v>
      </c>
      <c r="K116" s="117" t="str">
        <f t="shared" si="3"/>
        <v>Gross Exposure is less then 30%</v>
      </c>
      <c r="M116"/>
      <c r="N116"/>
    </row>
    <row r="117" spans="1:14" s="7" customFormat="1" ht="15">
      <c r="A117" s="201" t="s">
        <v>417</v>
      </c>
      <c r="B117" s="235">
        <f>'Open Int.'!K123</f>
        <v>3295600</v>
      </c>
      <c r="C117" s="237">
        <f>'Open Int.'!R123</f>
        <v>162.407168</v>
      </c>
      <c r="D117" s="161">
        <f t="shared" si="2"/>
        <v>0.1765731626152245</v>
      </c>
      <c r="E117" s="243">
        <f>'Open Int.'!B123/'Open Int.'!K123</f>
        <v>0.9974966622162884</v>
      </c>
      <c r="F117" s="228">
        <f>'Open Int.'!E123/'Open Int.'!K123</f>
        <v>0.0025033377837116156</v>
      </c>
      <c r="G117" s="244">
        <f>'Open Int.'!H123/'Open Int.'!K123</f>
        <v>0</v>
      </c>
      <c r="H117" s="247">
        <v>18664218</v>
      </c>
      <c r="I117" s="231">
        <v>3732300</v>
      </c>
      <c r="J117" s="354">
        <v>1866150</v>
      </c>
      <c r="K117" s="117" t="str">
        <f t="shared" si="3"/>
        <v>Gross Exposure is less then 30%</v>
      </c>
      <c r="M117"/>
      <c r="N117"/>
    </row>
    <row r="118" spans="1:14" s="7" customFormat="1" ht="15">
      <c r="A118" s="201" t="s">
        <v>277</v>
      </c>
      <c r="B118" s="235">
        <f>'Open Int.'!K124</f>
        <v>6561600</v>
      </c>
      <c r="C118" s="237">
        <f>'Open Int.'!R124</f>
        <v>185.46362399999998</v>
      </c>
      <c r="D118" s="161">
        <f t="shared" si="2"/>
        <v>0.4046895535993477</v>
      </c>
      <c r="E118" s="243">
        <f>'Open Int.'!B124/'Open Int.'!K124</f>
        <v>0.9910997317727384</v>
      </c>
      <c r="F118" s="228">
        <f>'Open Int.'!E124/'Open Int.'!K124</f>
        <v>0.008900268227261643</v>
      </c>
      <c r="G118" s="244">
        <f>'Open Int.'!H124/'Open Int.'!K124</f>
        <v>0</v>
      </c>
      <c r="H118" s="247">
        <v>16213910</v>
      </c>
      <c r="I118" s="231">
        <v>3242400</v>
      </c>
      <c r="J118" s="354">
        <v>1620800</v>
      </c>
      <c r="K118" s="117" t="str">
        <f t="shared" si="3"/>
        <v>Gross exposure is building up andcrpsses 40% mark</v>
      </c>
      <c r="M118"/>
      <c r="N118"/>
    </row>
    <row r="119" spans="1:14" s="8" customFormat="1" ht="15">
      <c r="A119" s="201" t="s">
        <v>146</v>
      </c>
      <c r="B119" s="235">
        <f>'Open Int.'!K125</f>
        <v>12940600</v>
      </c>
      <c r="C119" s="237">
        <f>'Open Int.'!R125</f>
        <v>54.803441</v>
      </c>
      <c r="D119" s="161">
        <f t="shared" si="2"/>
        <v>0.3228777845483047</v>
      </c>
      <c r="E119" s="243">
        <f>'Open Int.'!B125/'Open Int.'!K125</f>
        <v>0.8920220082530949</v>
      </c>
      <c r="F119" s="228">
        <f>'Open Int.'!E125/'Open Int.'!K125</f>
        <v>0.10178817056396149</v>
      </c>
      <c r="G119" s="244">
        <f>'Open Int.'!H125/'Open Int.'!K125</f>
        <v>0.006189821182943604</v>
      </c>
      <c r="H119" s="247">
        <v>40078942</v>
      </c>
      <c r="I119" s="231">
        <v>8010000</v>
      </c>
      <c r="J119" s="354">
        <v>8010000</v>
      </c>
      <c r="K119" s="117" t="str">
        <f t="shared" si="3"/>
        <v>Some sign of build up Gross exposure crosses 30%</v>
      </c>
      <c r="M119"/>
      <c r="N119"/>
    </row>
    <row r="120" spans="1:14" s="7" customFormat="1" ht="15">
      <c r="A120" s="201" t="s">
        <v>8</v>
      </c>
      <c r="B120" s="235">
        <f>'Open Int.'!K126</f>
        <v>23886400</v>
      </c>
      <c r="C120" s="237">
        <f>'Open Int.'!R126</f>
        <v>401.29152</v>
      </c>
      <c r="D120" s="161">
        <f t="shared" si="2"/>
        <v>0.5027600826376736</v>
      </c>
      <c r="E120" s="243">
        <f>'Open Int.'!B126/'Open Int.'!K126</f>
        <v>0.904280259896845</v>
      </c>
      <c r="F120" s="228">
        <f>'Open Int.'!E126/'Open Int.'!K126</f>
        <v>0.08198807689731395</v>
      </c>
      <c r="G120" s="244">
        <f>'Open Int.'!H126/'Open Int.'!K126</f>
        <v>0.013731663205840981</v>
      </c>
      <c r="H120" s="247">
        <v>47510534</v>
      </c>
      <c r="I120" s="231">
        <v>9500800</v>
      </c>
      <c r="J120" s="354">
        <v>4750400</v>
      </c>
      <c r="K120" s="117" t="str">
        <f t="shared" si="3"/>
        <v>Gross exposure is building up andcrpsses 40% mark</v>
      </c>
      <c r="M120"/>
      <c r="N120"/>
    </row>
    <row r="121" spans="1:14" s="7" customFormat="1" ht="15">
      <c r="A121" s="201" t="s">
        <v>296</v>
      </c>
      <c r="B121" s="235">
        <f>'Open Int.'!K127</f>
        <v>3783000</v>
      </c>
      <c r="C121" s="237">
        <f>'Open Int.'!R127</f>
        <v>74.997975</v>
      </c>
      <c r="D121" s="161">
        <f t="shared" si="2"/>
        <v>0.12402626838989413</v>
      </c>
      <c r="E121" s="243">
        <f>'Open Int.'!B127/'Open Int.'!K127</f>
        <v>0.97197991012424</v>
      </c>
      <c r="F121" s="228">
        <f>'Open Int.'!E127/'Open Int.'!K127</f>
        <v>0.026169706582077717</v>
      </c>
      <c r="G121" s="244">
        <f>'Open Int.'!H127/'Open Int.'!K127</f>
        <v>0.0018503832936822627</v>
      </c>
      <c r="H121" s="247">
        <v>30501603</v>
      </c>
      <c r="I121" s="231">
        <v>6100000</v>
      </c>
      <c r="J121" s="354">
        <v>3050000</v>
      </c>
      <c r="K121" s="117" t="str">
        <f t="shared" si="3"/>
        <v>Gross Exposure is less then 30%</v>
      </c>
      <c r="M121"/>
      <c r="N121"/>
    </row>
    <row r="122" spans="1:14" s="7" customFormat="1" ht="15">
      <c r="A122" s="201" t="s">
        <v>179</v>
      </c>
      <c r="B122" s="235">
        <f>'Open Int.'!K128</f>
        <v>49462000</v>
      </c>
      <c r="C122" s="237">
        <f>'Open Int.'!R128</f>
        <v>122.41845</v>
      </c>
      <c r="D122" s="161">
        <f t="shared" si="2"/>
        <v>0.8920758479815607</v>
      </c>
      <c r="E122" s="243">
        <f>'Open Int.'!B128/'Open Int.'!K128</f>
        <v>0.811491650155675</v>
      </c>
      <c r="F122" s="228">
        <f>'Open Int.'!E128/'Open Int.'!K128</f>
        <v>0.1636003396546844</v>
      </c>
      <c r="G122" s="244">
        <f>'Open Int.'!H128/'Open Int.'!K128</f>
        <v>0.024908010189640534</v>
      </c>
      <c r="H122" s="247">
        <v>55445958</v>
      </c>
      <c r="I122" s="231">
        <v>11088000</v>
      </c>
      <c r="J122" s="354">
        <v>11088000</v>
      </c>
      <c r="K122" s="117" t="str">
        <f t="shared" si="3"/>
        <v>Gross exposure has crossed 80%,Margin double</v>
      </c>
      <c r="M122"/>
      <c r="N122"/>
    </row>
    <row r="123" spans="1:14" s="7" customFormat="1" ht="15">
      <c r="A123" s="201" t="s">
        <v>202</v>
      </c>
      <c r="B123" s="235">
        <f>'Open Int.'!K129</f>
        <v>4758700</v>
      </c>
      <c r="C123" s="237">
        <f>'Open Int.'!R129</f>
        <v>142.4516845</v>
      </c>
      <c r="D123" s="161">
        <f t="shared" si="2"/>
        <v>0.28732644455095335</v>
      </c>
      <c r="E123" s="243">
        <f>'Open Int.'!B129/'Open Int.'!K129</f>
        <v>0.9804253262445626</v>
      </c>
      <c r="F123" s="228">
        <f>'Open Int.'!E129/'Open Int.'!K129</f>
        <v>0.011599806669888834</v>
      </c>
      <c r="G123" s="244">
        <f>'Open Int.'!H129/'Open Int.'!K129</f>
        <v>0.007974867085548574</v>
      </c>
      <c r="H123" s="247">
        <v>16561998</v>
      </c>
      <c r="I123" s="231">
        <v>3312000</v>
      </c>
      <c r="J123" s="354">
        <v>2033200</v>
      </c>
      <c r="K123" s="117" t="str">
        <f t="shared" si="3"/>
        <v>Gross Exposure is less then 30%</v>
      </c>
      <c r="M123"/>
      <c r="N123"/>
    </row>
    <row r="124" spans="1:14" s="7" customFormat="1" ht="15">
      <c r="A124" s="201" t="s">
        <v>171</v>
      </c>
      <c r="B124" s="235">
        <f>'Open Int.'!K130</f>
        <v>4702500</v>
      </c>
      <c r="C124" s="237">
        <f>'Open Int.'!R130</f>
        <v>207.0745875</v>
      </c>
      <c r="D124" s="161">
        <f t="shared" si="2"/>
        <v>0.80659256706725</v>
      </c>
      <c r="E124" s="243">
        <f>'Open Int.'!B130/'Open Int.'!K130</f>
        <v>0.9967251461988305</v>
      </c>
      <c r="F124" s="228">
        <f>'Open Int.'!E130/'Open Int.'!K130</f>
        <v>0.0023391812865497076</v>
      </c>
      <c r="G124" s="244">
        <f>'Open Int.'!H130/'Open Int.'!K130</f>
        <v>0.0009356725146198831</v>
      </c>
      <c r="H124" s="247">
        <v>5830081</v>
      </c>
      <c r="I124" s="231">
        <v>1166000</v>
      </c>
      <c r="J124" s="354">
        <v>1166000</v>
      </c>
      <c r="K124" s="117" t="str">
        <f t="shared" si="3"/>
        <v>Gross exposure has crossed 80%,Margin double</v>
      </c>
      <c r="M124"/>
      <c r="N124"/>
    </row>
    <row r="125" spans="1:14" s="7" customFormat="1" ht="15">
      <c r="A125" s="201" t="s">
        <v>147</v>
      </c>
      <c r="B125" s="235">
        <f>'Open Int.'!K131</f>
        <v>6566700</v>
      </c>
      <c r="C125" s="237">
        <f>'Open Int.'!R131</f>
        <v>44.2923915</v>
      </c>
      <c r="D125" s="161">
        <f t="shared" si="2"/>
        <v>0.303817813873824</v>
      </c>
      <c r="E125" s="243">
        <f>'Open Int.'!B131/'Open Int.'!K131</f>
        <v>0.9622641509433962</v>
      </c>
      <c r="F125" s="228">
        <f>'Open Int.'!E131/'Open Int.'!K131</f>
        <v>0.036837376460017966</v>
      </c>
      <c r="G125" s="244">
        <f>'Open Int.'!H131/'Open Int.'!K131</f>
        <v>0.0008984725965858042</v>
      </c>
      <c r="H125" s="247">
        <v>21613940</v>
      </c>
      <c r="I125" s="231">
        <v>4318800</v>
      </c>
      <c r="J125" s="354">
        <v>4318800</v>
      </c>
      <c r="K125" s="117" t="str">
        <f t="shared" si="3"/>
        <v>Some sign of build up Gross exposure crosses 30%</v>
      </c>
      <c r="M125"/>
      <c r="N125"/>
    </row>
    <row r="126" spans="1:14" s="7" customFormat="1" ht="15">
      <c r="A126" s="201" t="s">
        <v>148</v>
      </c>
      <c r="B126" s="235">
        <f>'Open Int.'!K132</f>
        <v>1310430</v>
      </c>
      <c r="C126" s="237">
        <f>'Open Int.'!R132</f>
        <v>37.2817335</v>
      </c>
      <c r="D126" s="161">
        <f t="shared" si="2"/>
        <v>0.0628113865272181</v>
      </c>
      <c r="E126" s="243">
        <f>'Open Int.'!B132/'Open Int.'!K132</f>
        <v>0.9936204146730463</v>
      </c>
      <c r="F126" s="228">
        <f>'Open Int.'!E132/'Open Int.'!K132</f>
        <v>0.004784688995215311</v>
      </c>
      <c r="G126" s="244">
        <f>'Open Int.'!H132/'Open Int.'!K132</f>
        <v>0.001594896331738437</v>
      </c>
      <c r="H126" s="247">
        <v>20862937</v>
      </c>
      <c r="I126" s="231">
        <v>4171640</v>
      </c>
      <c r="J126" s="354">
        <v>2085820</v>
      </c>
      <c r="K126" s="117" t="str">
        <f t="shared" si="3"/>
        <v>Gross Exposure is less then 30%</v>
      </c>
      <c r="M126"/>
      <c r="N126"/>
    </row>
    <row r="127" spans="1:14" s="7" customFormat="1" ht="15">
      <c r="A127" s="201" t="s">
        <v>122</v>
      </c>
      <c r="B127" s="235">
        <f>'Open Int.'!K133</f>
        <v>14033500</v>
      </c>
      <c r="C127" s="237">
        <f>'Open Int.'!R133</f>
        <v>217.4490825</v>
      </c>
      <c r="D127" s="161">
        <f t="shared" si="2"/>
        <v>0.08104073547925113</v>
      </c>
      <c r="E127" s="243">
        <f>'Open Int.'!B133/'Open Int.'!K133</f>
        <v>0.8102130616025938</v>
      </c>
      <c r="F127" s="228">
        <f>'Open Int.'!E133/'Open Int.'!K133</f>
        <v>0.16905974988420566</v>
      </c>
      <c r="G127" s="244">
        <f>'Open Int.'!H133/'Open Int.'!K133</f>
        <v>0.020727188513200556</v>
      </c>
      <c r="H127" s="247">
        <v>173166000</v>
      </c>
      <c r="I127" s="231">
        <v>18772000</v>
      </c>
      <c r="J127" s="354">
        <v>9386000</v>
      </c>
      <c r="K127" s="117" t="str">
        <f t="shared" si="3"/>
        <v>Gross Exposure is less then 30%</v>
      </c>
      <c r="M127"/>
      <c r="N127"/>
    </row>
    <row r="128" spans="1:14" s="7" customFormat="1" ht="15">
      <c r="A128" s="201" t="s">
        <v>36</v>
      </c>
      <c r="B128" s="235">
        <f>'Open Int.'!K134</f>
        <v>11579175</v>
      </c>
      <c r="C128" s="237">
        <f>'Open Int.'!R134</f>
        <v>1059.320824875</v>
      </c>
      <c r="D128" s="161">
        <f t="shared" si="2"/>
        <v>0.1046692112859781</v>
      </c>
      <c r="E128" s="243">
        <f>'Open Int.'!B134/'Open Int.'!K134</f>
        <v>0.9755941161611255</v>
      </c>
      <c r="F128" s="228">
        <f>'Open Int.'!E134/'Open Int.'!K134</f>
        <v>0.020169830752190896</v>
      </c>
      <c r="G128" s="244">
        <f>'Open Int.'!H134/'Open Int.'!K134</f>
        <v>0.004236053086683637</v>
      </c>
      <c r="H128" s="247">
        <v>110626371</v>
      </c>
      <c r="I128" s="231">
        <v>3282750</v>
      </c>
      <c r="J128" s="354">
        <v>1641375</v>
      </c>
      <c r="K128" s="117" t="str">
        <f t="shared" si="3"/>
        <v>Gross Exposure is less then 30%</v>
      </c>
      <c r="M128"/>
      <c r="N128"/>
    </row>
    <row r="129" spans="1:14" s="7" customFormat="1" ht="15">
      <c r="A129" s="201" t="s">
        <v>172</v>
      </c>
      <c r="B129" s="235">
        <f>'Open Int.'!K135</f>
        <v>7854000</v>
      </c>
      <c r="C129" s="237">
        <f>'Open Int.'!R135</f>
        <v>189.39921</v>
      </c>
      <c r="D129" s="161">
        <f t="shared" si="2"/>
        <v>0.7725203096415629</v>
      </c>
      <c r="E129" s="243">
        <f>'Open Int.'!B135/'Open Int.'!K135</f>
        <v>0.9933155080213903</v>
      </c>
      <c r="F129" s="228">
        <f>'Open Int.'!E135/'Open Int.'!K135</f>
        <v>0.0066844919786096255</v>
      </c>
      <c r="G129" s="244">
        <f>'Open Int.'!H135/'Open Int.'!K135</f>
        <v>0</v>
      </c>
      <c r="H129" s="247">
        <v>10166723</v>
      </c>
      <c r="I129" s="231">
        <v>2032800</v>
      </c>
      <c r="J129" s="354">
        <v>1934100</v>
      </c>
      <c r="K129" s="117" t="str">
        <f t="shared" si="3"/>
        <v>Gross exposure is Substantial as Open interest has crossed 60%</v>
      </c>
      <c r="M129"/>
      <c r="N129"/>
    </row>
    <row r="130" spans="1:14" s="7" customFormat="1" ht="15">
      <c r="A130" s="201" t="s">
        <v>80</v>
      </c>
      <c r="B130" s="235">
        <f>'Open Int.'!K136</f>
        <v>3423600</v>
      </c>
      <c r="C130" s="237">
        <f>'Open Int.'!R136</f>
        <v>89.030718</v>
      </c>
      <c r="D130" s="161">
        <f t="shared" si="2"/>
        <v>0.13969350341154743</v>
      </c>
      <c r="E130" s="243">
        <f>'Open Int.'!B136/'Open Int.'!K136</f>
        <v>0.9968454258675079</v>
      </c>
      <c r="F130" s="228">
        <f>'Open Int.'!E136/'Open Int.'!K136</f>
        <v>0.0031545741324921135</v>
      </c>
      <c r="G130" s="244">
        <f>'Open Int.'!H136/'Open Int.'!K136</f>
        <v>0</v>
      </c>
      <c r="H130" s="247">
        <v>24507940</v>
      </c>
      <c r="I130" s="231">
        <v>4900800</v>
      </c>
      <c r="J130" s="354">
        <v>2534400</v>
      </c>
      <c r="K130" s="117" t="str">
        <f t="shared" si="3"/>
        <v>Gross Exposure is less then 30%</v>
      </c>
      <c r="M130"/>
      <c r="N130"/>
    </row>
    <row r="131" spans="1:14" s="7" customFormat="1" ht="15">
      <c r="A131" s="201" t="s">
        <v>418</v>
      </c>
      <c r="B131" s="235">
        <f>'Open Int.'!K137</f>
        <v>1643000</v>
      </c>
      <c r="C131" s="237">
        <f>'Open Int.'!R137</f>
        <v>80.24412</v>
      </c>
      <c r="D131" s="161">
        <f t="shared" si="2"/>
        <v>0.10115196885873798</v>
      </c>
      <c r="E131" s="243">
        <f>'Open Int.'!B137/'Open Int.'!K137</f>
        <v>0.9984783931832014</v>
      </c>
      <c r="F131" s="228">
        <f>'Open Int.'!E137/'Open Int.'!K137</f>
        <v>0.0015216068167985392</v>
      </c>
      <c r="G131" s="244">
        <f>'Open Int.'!H137/'Open Int.'!K137</f>
        <v>0</v>
      </c>
      <c r="H131" s="247">
        <v>16242887</v>
      </c>
      <c r="I131" s="231">
        <v>3248500</v>
      </c>
      <c r="J131" s="354">
        <v>1624000</v>
      </c>
      <c r="K131" s="117" t="str">
        <f t="shared" si="3"/>
        <v>Gross Exposure is less then 30%</v>
      </c>
      <c r="M131"/>
      <c r="N131"/>
    </row>
    <row r="132" spans="1:14" s="7" customFormat="1" ht="15">
      <c r="A132" s="201" t="s">
        <v>274</v>
      </c>
      <c r="B132" s="235">
        <f>'Open Int.'!K138</f>
        <v>6174700</v>
      </c>
      <c r="C132" s="237">
        <f>'Open Int.'!R138</f>
        <v>233.465407</v>
      </c>
      <c r="D132" s="161">
        <f t="shared" si="2"/>
        <v>0.8499055767526111</v>
      </c>
      <c r="E132" s="243">
        <f>'Open Int.'!B138/'Open Int.'!K138</f>
        <v>0.9894569776669312</v>
      </c>
      <c r="F132" s="228">
        <f>'Open Int.'!E138/'Open Int.'!K138</f>
        <v>0.009182632354608321</v>
      </c>
      <c r="G132" s="244">
        <f>'Open Int.'!H138/'Open Int.'!K138</f>
        <v>0.001360389978460492</v>
      </c>
      <c r="H132" s="247">
        <v>7265160</v>
      </c>
      <c r="I132" s="231">
        <v>1452500</v>
      </c>
      <c r="J132" s="354">
        <v>1452500</v>
      </c>
      <c r="K132" s="117" t="str">
        <f t="shared" si="3"/>
        <v>Gross exposure has crossed 80%,Margin double</v>
      </c>
      <c r="M132"/>
      <c r="N132"/>
    </row>
    <row r="133" spans="1:14" s="7" customFormat="1" ht="15">
      <c r="A133" s="201" t="s">
        <v>419</v>
      </c>
      <c r="B133" s="235">
        <f>'Open Int.'!K139</f>
        <v>756500</v>
      </c>
      <c r="C133" s="237">
        <f>'Open Int.'!R139</f>
        <v>35.0372975</v>
      </c>
      <c r="D133" s="161">
        <f t="shared" si="2"/>
        <v>0.13762660419589223</v>
      </c>
      <c r="E133" s="243">
        <f>'Open Int.'!B139/'Open Int.'!K139</f>
        <v>0.9993390614672836</v>
      </c>
      <c r="F133" s="228">
        <f>'Open Int.'!E139/'Open Int.'!K139</f>
        <v>0.0006609385327164573</v>
      </c>
      <c r="G133" s="244">
        <f>'Open Int.'!H139/'Open Int.'!K139</f>
        <v>0</v>
      </c>
      <c r="H133" s="247">
        <v>5496757</v>
      </c>
      <c r="I133" s="231">
        <v>1099000</v>
      </c>
      <c r="J133" s="354">
        <v>1099000</v>
      </c>
      <c r="K133" s="117" t="str">
        <f t="shared" si="3"/>
        <v>Gross Exposure is less then 30%</v>
      </c>
      <c r="M133"/>
      <c r="N133"/>
    </row>
    <row r="134" spans="1:14" s="7" customFormat="1" ht="15">
      <c r="A134" s="201" t="s">
        <v>224</v>
      </c>
      <c r="B134" s="235">
        <f>'Open Int.'!K140</f>
        <v>6214650</v>
      </c>
      <c r="C134" s="237">
        <f>'Open Int.'!R140</f>
        <v>329.03464425000004</v>
      </c>
      <c r="D134" s="161">
        <f aca="true" t="shared" si="4" ref="D134:D190">B134/H134</f>
        <v>0.7387657886647093</v>
      </c>
      <c r="E134" s="243">
        <f>'Open Int.'!B140/'Open Int.'!K140</f>
        <v>0.9990586758707248</v>
      </c>
      <c r="F134" s="228">
        <f>'Open Int.'!E140/'Open Int.'!K140</f>
        <v>0.0009413241292751804</v>
      </c>
      <c r="G134" s="244">
        <f>'Open Int.'!H140/'Open Int.'!K140</f>
        <v>0</v>
      </c>
      <c r="H134" s="247">
        <v>8412206</v>
      </c>
      <c r="I134" s="231">
        <v>1682200</v>
      </c>
      <c r="J134" s="354">
        <v>1053650</v>
      </c>
      <c r="K134" s="117" t="str">
        <f aca="true" t="shared" si="5" ref="K134:K190">IF(D134&gt;=80%,"Gross exposure has crossed 80%,Margin double",IF(D134&gt;=60%,"Gross exposure is Substantial as Open interest has crossed 60%",IF(D134&gt;=40%,"Gross exposure is building up andcrpsses 40% mark",IF(D134&gt;=30%,"Some sign of build up Gross exposure crosses 30%","Gross Exposure is less then 30%"))))</f>
        <v>Gross exposure is Substantial as Open interest has crossed 60%</v>
      </c>
      <c r="M134"/>
      <c r="N134"/>
    </row>
    <row r="135" spans="1:14" s="7" customFormat="1" ht="15">
      <c r="A135" s="201" t="s">
        <v>420</v>
      </c>
      <c r="B135" s="235">
        <f>'Open Int.'!K141</f>
        <v>1099450</v>
      </c>
      <c r="C135" s="237">
        <f>'Open Int.'!R141</f>
        <v>53.44976175</v>
      </c>
      <c r="D135" s="161">
        <f t="shared" si="4"/>
        <v>0.3755133016992963</v>
      </c>
      <c r="E135" s="243">
        <f>'Open Int.'!B141/'Open Int.'!K141</f>
        <v>0.9994997498749375</v>
      </c>
      <c r="F135" s="228">
        <f>'Open Int.'!E141/'Open Int.'!K141</f>
        <v>0.0005002501250625312</v>
      </c>
      <c r="G135" s="244">
        <f>'Open Int.'!H141/'Open Int.'!K141</f>
        <v>0</v>
      </c>
      <c r="H135" s="247">
        <v>2927859</v>
      </c>
      <c r="I135" s="231">
        <v>585200</v>
      </c>
      <c r="J135" s="354">
        <v>585200</v>
      </c>
      <c r="K135" s="117" t="str">
        <f t="shared" si="5"/>
        <v>Some sign of build up Gross exposure crosses 30%</v>
      </c>
      <c r="M135"/>
      <c r="N135"/>
    </row>
    <row r="136" spans="1:14" s="7" customFormat="1" ht="15">
      <c r="A136" s="201" t="s">
        <v>421</v>
      </c>
      <c r="B136" s="235">
        <f>'Open Int.'!K142</f>
        <v>30976000</v>
      </c>
      <c r="C136" s="237">
        <f>'Open Int.'!R142</f>
        <v>191.12192</v>
      </c>
      <c r="D136" s="161">
        <f t="shared" si="4"/>
        <v>0.4130132892785825</v>
      </c>
      <c r="E136" s="243">
        <f>'Open Int.'!B142/'Open Int.'!K142</f>
        <v>0.8235795454545455</v>
      </c>
      <c r="F136" s="228">
        <f>'Open Int.'!E142/'Open Int.'!K142</f>
        <v>0.14857954545454546</v>
      </c>
      <c r="G136" s="244">
        <f>'Open Int.'!H142/'Open Int.'!K142</f>
        <v>0.02784090909090909</v>
      </c>
      <c r="H136" s="247">
        <v>75000008</v>
      </c>
      <c r="I136" s="231">
        <v>14999600</v>
      </c>
      <c r="J136" s="354">
        <v>10925200</v>
      </c>
      <c r="K136" s="117" t="str">
        <f t="shared" si="5"/>
        <v>Gross exposure is building up andcrpsses 40% mark</v>
      </c>
      <c r="M136"/>
      <c r="N136"/>
    </row>
    <row r="137" spans="1:14" s="7" customFormat="1" ht="15">
      <c r="A137" s="201" t="s">
        <v>393</v>
      </c>
      <c r="B137" s="235">
        <f>'Open Int.'!K143</f>
        <v>13663200</v>
      </c>
      <c r="C137" s="237">
        <f>'Open Int.'!R143</f>
        <v>267.320508</v>
      </c>
      <c r="D137" s="161">
        <f t="shared" si="4"/>
        <v>0.5823211870091811</v>
      </c>
      <c r="E137" s="243">
        <f>'Open Int.'!B143/'Open Int.'!K143</f>
        <v>0.7918496399086598</v>
      </c>
      <c r="F137" s="228">
        <f>'Open Int.'!E143/'Open Int.'!K143</f>
        <v>0.13999648691375374</v>
      </c>
      <c r="G137" s="244">
        <f>'Open Int.'!H143/'Open Int.'!K143</f>
        <v>0.0681538731775865</v>
      </c>
      <c r="H137" s="247">
        <v>23463340</v>
      </c>
      <c r="I137" s="231">
        <v>4692000</v>
      </c>
      <c r="J137" s="354">
        <v>4017600</v>
      </c>
      <c r="K137" s="117" t="str">
        <f t="shared" si="5"/>
        <v>Gross exposure is building up andcrpsses 40% mark</v>
      </c>
      <c r="M137"/>
      <c r="N137"/>
    </row>
    <row r="138" spans="1:14" s="7" customFormat="1" ht="15">
      <c r="A138" s="201" t="s">
        <v>81</v>
      </c>
      <c r="B138" s="235">
        <f>'Open Int.'!K144</f>
        <v>6046200</v>
      </c>
      <c r="C138" s="237">
        <f>'Open Int.'!R144</f>
        <v>346.17518099999995</v>
      </c>
      <c r="D138" s="161">
        <f t="shared" si="4"/>
        <v>0.22719620745942468</v>
      </c>
      <c r="E138" s="243">
        <f>'Open Int.'!B144/'Open Int.'!K144</f>
        <v>0.9988091693956535</v>
      </c>
      <c r="F138" s="228">
        <f>'Open Int.'!E144/'Open Int.'!K144</f>
        <v>0.0007938870695643545</v>
      </c>
      <c r="G138" s="244">
        <f>'Open Int.'!H144/'Open Int.'!K144</f>
        <v>0.0003969435347821772</v>
      </c>
      <c r="H138" s="247">
        <v>26612240</v>
      </c>
      <c r="I138" s="231">
        <v>5322000</v>
      </c>
      <c r="J138" s="354">
        <v>2661000</v>
      </c>
      <c r="K138" s="117" t="str">
        <f t="shared" si="5"/>
        <v>Gross Exposure is less then 30%</v>
      </c>
      <c r="M138"/>
      <c r="N138"/>
    </row>
    <row r="139" spans="1:14" s="7" customFormat="1" ht="15">
      <c r="A139" s="201" t="s">
        <v>225</v>
      </c>
      <c r="B139" s="235">
        <f>'Open Int.'!K145</f>
        <v>7690200</v>
      </c>
      <c r="C139" s="237">
        <f>'Open Int.'!R145</f>
        <v>114.507078</v>
      </c>
      <c r="D139" s="161">
        <f t="shared" si="4"/>
        <v>0.5401176526858495</v>
      </c>
      <c r="E139" s="243">
        <f>'Open Int.'!B145/'Open Int.'!K145</f>
        <v>0.9428363371563808</v>
      </c>
      <c r="F139" s="228">
        <f>'Open Int.'!E145/'Open Int.'!K145</f>
        <v>0.0551611141452758</v>
      </c>
      <c r="G139" s="244">
        <f>'Open Int.'!H145/'Open Int.'!K145</f>
        <v>0.002002548698343346</v>
      </c>
      <c r="H139" s="247">
        <v>14238009</v>
      </c>
      <c r="I139" s="231">
        <v>2847600</v>
      </c>
      <c r="J139" s="354">
        <v>2847600</v>
      </c>
      <c r="K139" s="117" t="str">
        <f t="shared" si="5"/>
        <v>Gross exposure is building up andcrpsses 40% mark</v>
      </c>
      <c r="M139"/>
      <c r="N139"/>
    </row>
    <row r="140" spans="1:14" s="7" customFormat="1" ht="15">
      <c r="A140" s="201" t="s">
        <v>297</v>
      </c>
      <c r="B140" s="235">
        <f>'Open Int.'!K146</f>
        <v>9881300</v>
      </c>
      <c r="C140" s="237">
        <f>'Open Int.'!R146</f>
        <v>445.053752</v>
      </c>
      <c r="D140" s="161">
        <f t="shared" si="4"/>
        <v>0.8427630633477429</v>
      </c>
      <c r="E140" s="243">
        <f>'Open Int.'!B146/'Open Int.'!K146</f>
        <v>0.9664922631637538</v>
      </c>
      <c r="F140" s="228">
        <f>'Open Int.'!E146/'Open Int.'!K146</f>
        <v>0.03072470221529556</v>
      </c>
      <c r="G140" s="244">
        <f>'Open Int.'!H146/'Open Int.'!K146</f>
        <v>0.0027830346209506847</v>
      </c>
      <c r="H140" s="247">
        <v>11724885</v>
      </c>
      <c r="I140" s="231">
        <v>2344100</v>
      </c>
      <c r="J140" s="354">
        <v>1171500</v>
      </c>
      <c r="K140" s="117" t="str">
        <f t="shared" si="5"/>
        <v>Gross exposure has crossed 80%,Margin double</v>
      </c>
      <c r="M140"/>
      <c r="N140"/>
    </row>
    <row r="141" spans="1:11" s="7" customFormat="1" ht="15">
      <c r="A141" s="201" t="s">
        <v>226</v>
      </c>
      <c r="B141" s="235">
        <f>'Open Int.'!K147</f>
        <v>9951000</v>
      </c>
      <c r="C141" s="237">
        <f>'Open Int.'!R147</f>
        <v>275.990985</v>
      </c>
      <c r="D141" s="161">
        <f t="shared" si="4"/>
        <v>0.41327944821649215</v>
      </c>
      <c r="E141" s="243">
        <f>'Open Int.'!B147/'Open Int.'!K147</f>
        <v>0.9870364787458547</v>
      </c>
      <c r="F141" s="228">
        <f>'Open Int.'!E147/'Open Int.'!K147</f>
        <v>0.011154657823334338</v>
      </c>
      <c r="G141" s="244">
        <f>'Open Int.'!H147/'Open Int.'!K147</f>
        <v>0.0018088634308109737</v>
      </c>
      <c r="H141" s="247">
        <v>24078139</v>
      </c>
      <c r="I141" s="231">
        <v>4815000</v>
      </c>
      <c r="J141" s="354">
        <v>2623500</v>
      </c>
      <c r="K141" s="117" t="str">
        <f t="shared" si="5"/>
        <v>Gross exposure is building up andcrpsses 40% mark</v>
      </c>
    </row>
    <row r="142" spans="1:11" s="7" customFormat="1" ht="15">
      <c r="A142" s="201" t="s">
        <v>422</v>
      </c>
      <c r="B142" s="235">
        <f>'Open Int.'!K148</f>
        <v>1229800</v>
      </c>
      <c r="C142" s="237">
        <f>'Open Int.'!R148</f>
        <v>67.571361</v>
      </c>
      <c r="D142" s="161">
        <f t="shared" si="4"/>
        <v>0.4318733639697232</v>
      </c>
      <c r="E142" s="243">
        <f>'Open Int.'!B148/'Open Int.'!K148</f>
        <v>1</v>
      </c>
      <c r="F142" s="228">
        <f>'Open Int.'!E148/'Open Int.'!K148</f>
        <v>0</v>
      </c>
      <c r="G142" s="244">
        <f>'Open Int.'!H148/'Open Int.'!K148</f>
        <v>0</v>
      </c>
      <c r="H142" s="247">
        <v>2847594</v>
      </c>
      <c r="I142" s="231">
        <v>569250</v>
      </c>
      <c r="J142" s="354">
        <v>569250</v>
      </c>
      <c r="K142" s="117" t="str">
        <f t="shared" si="5"/>
        <v>Gross exposure is building up andcrpsses 40% mark</v>
      </c>
    </row>
    <row r="143" spans="1:14" s="7" customFormat="1" ht="15">
      <c r="A143" s="201" t="s">
        <v>227</v>
      </c>
      <c r="B143" s="235">
        <f>'Open Int.'!K149</f>
        <v>7156800</v>
      </c>
      <c r="C143" s="237">
        <f>'Open Int.'!R149</f>
        <v>247.553712</v>
      </c>
      <c r="D143" s="161">
        <f t="shared" si="4"/>
        <v>0.1593631282201821</v>
      </c>
      <c r="E143" s="243">
        <f>'Open Int.'!B149/'Open Int.'!K149</f>
        <v>0.9435501900290633</v>
      </c>
      <c r="F143" s="228">
        <f>'Open Int.'!E149/'Open Int.'!K149</f>
        <v>0.05153141068634026</v>
      </c>
      <c r="G143" s="244">
        <f>'Open Int.'!H149/'Open Int.'!K149</f>
        <v>0.0049183992845964674</v>
      </c>
      <c r="H143" s="247">
        <v>44908757</v>
      </c>
      <c r="I143" s="231">
        <v>8065600</v>
      </c>
      <c r="J143" s="354">
        <v>4032800</v>
      </c>
      <c r="K143" s="117" t="str">
        <f t="shared" si="5"/>
        <v>Gross Exposure is less then 30%</v>
      </c>
      <c r="M143"/>
      <c r="N143"/>
    </row>
    <row r="144" spans="1:14" s="7" customFormat="1" ht="15">
      <c r="A144" s="201" t="s">
        <v>234</v>
      </c>
      <c r="B144" s="235">
        <f>'Open Int.'!K150</f>
        <v>23896600</v>
      </c>
      <c r="C144" s="237">
        <f>'Open Int.'!R150</f>
        <v>1370.5894929999997</v>
      </c>
      <c r="D144" s="161">
        <f t="shared" si="4"/>
        <v>0.18557443786552882</v>
      </c>
      <c r="E144" s="243">
        <f>'Open Int.'!B150/'Open Int.'!K150</f>
        <v>0.9093092741226786</v>
      </c>
      <c r="F144" s="228">
        <f>'Open Int.'!E150/'Open Int.'!K150</f>
        <v>0.0678129943171832</v>
      </c>
      <c r="G144" s="244">
        <f>'Open Int.'!H150/'Open Int.'!K150</f>
        <v>0.022877731560138264</v>
      </c>
      <c r="H144" s="247">
        <v>128770968</v>
      </c>
      <c r="I144" s="231">
        <v>6287400</v>
      </c>
      <c r="J144" s="354">
        <v>3143700</v>
      </c>
      <c r="K144" s="117" t="str">
        <f t="shared" si="5"/>
        <v>Gross Exposure is less then 30%</v>
      </c>
      <c r="M144"/>
      <c r="N144"/>
    </row>
    <row r="145" spans="1:14" s="7" customFormat="1" ht="15">
      <c r="A145" s="201" t="s">
        <v>98</v>
      </c>
      <c r="B145" s="235">
        <f>'Open Int.'!K151</f>
        <v>8880850</v>
      </c>
      <c r="C145" s="237">
        <f>'Open Int.'!R151</f>
        <v>625.70028675</v>
      </c>
      <c r="D145" s="161">
        <f t="shared" si="4"/>
        <v>0.30742586016826906</v>
      </c>
      <c r="E145" s="243">
        <f>'Open Int.'!B151/'Open Int.'!K151</f>
        <v>0.941908713692946</v>
      </c>
      <c r="F145" s="228">
        <f>'Open Int.'!E151/'Open Int.'!K151</f>
        <v>0.05010218616461262</v>
      </c>
      <c r="G145" s="244">
        <f>'Open Int.'!H151/'Open Int.'!K151</f>
        <v>0.00798910014244132</v>
      </c>
      <c r="H145" s="247">
        <v>28887778</v>
      </c>
      <c r="I145" s="231">
        <v>5777200</v>
      </c>
      <c r="J145" s="354">
        <v>2888600</v>
      </c>
      <c r="K145" s="117" t="str">
        <f t="shared" si="5"/>
        <v>Some sign of build up Gross exposure crosses 30%</v>
      </c>
      <c r="M145"/>
      <c r="N145"/>
    </row>
    <row r="146" spans="1:14" s="7" customFormat="1" ht="15">
      <c r="A146" s="201" t="s">
        <v>149</v>
      </c>
      <c r="B146" s="235">
        <f>'Open Int.'!K152</f>
        <v>7212700</v>
      </c>
      <c r="C146" s="237">
        <f>'Open Int.'!R152</f>
        <v>849.800314</v>
      </c>
      <c r="D146" s="161">
        <f t="shared" si="4"/>
        <v>0.3100233741471101</v>
      </c>
      <c r="E146" s="243">
        <f>'Open Int.'!B152/'Open Int.'!K152</f>
        <v>0.8769254232118346</v>
      </c>
      <c r="F146" s="228">
        <f>'Open Int.'!E152/'Open Int.'!K152</f>
        <v>0.0878450510904377</v>
      </c>
      <c r="G146" s="244">
        <f>'Open Int.'!H152/'Open Int.'!K152</f>
        <v>0.035229525697727616</v>
      </c>
      <c r="H146" s="247">
        <v>23265020</v>
      </c>
      <c r="I146" s="231">
        <v>4209150</v>
      </c>
      <c r="J146" s="354">
        <v>2104300</v>
      </c>
      <c r="K146" s="117" t="str">
        <f t="shared" si="5"/>
        <v>Some sign of build up Gross exposure crosses 30%</v>
      </c>
      <c r="M146"/>
      <c r="N146"/>
    </row>
    <row r="147" spans="1:14" s="7" customFormat="1" ht="15">
      <c r="A147" s="201" t="s">
        <v>203</v>
      </c>
      <c r="B147" s="235">
        <f>'Open Int.'!K153</f>
        <v>12573000</v>
      </c>
      <c r="C147" s="237">
        <f>'Open Int.'!R153</f>
        <v>2233.84491</v>
      </c>
      <c r="D147" s="161">
        <f t="shared" si="4"/>
        <v>0.09928133202524868</v>
      </c>
      <c r="E147" s="243">
        <f>'Open Int.'!B153/'Open Int.'!K153</f>
        <v>0.8143402529229301</v>
      </c>
      <c r="F147" s="228">
        <f>'Open Int.'!E153/'Open Int.'!K153</f>
        <v>0.1307205917442138</v>
      </c>
      <c r="G147" s="244">
        <f>'Open Int.'!H153/'Open Int.'!K153</f>
        <v>0.05493915533285612</v>
      </c>
      <c r="H147" s="247">
        <v>126640122</v>
      </c>
      <c r="I147" s="231">
        <v>1921650</v>
      </c>
      <c r="J147" s="354">
        <v>960750</v>
      </c>
      <c r="K147" s="117" t="str">
        <f t="shared" si="5"/>
        <v>Gross Exposure is less then 30%</v>
      </c>
      <c r="M147"/>
      <c r="N147"/>
    </row>
    <row r="148" spans="1:14" s="7" customFormat="1" ht="15">
      <c r="A148" s="201" t="s">
        <v>298</v>
      </c>
      <c r="B148" s="235">
        <f>'Open Int.'!K154</f>
        <v>2489000</v>
      </c>
      <c r="C148" s="237">
        <f>'Open Int.'!R154</f>
        <v>161.88456</v>
      </c>
      <c r="D148" s="161">
        <f t="shared" si="4"/>
        <v>0.8762729986456319</v>
      </c>
      <c r="E148" s="243">
        <f>'Open Int.'!B154/'Open Int.'!K154</f>
        <v>0.991562876657292</v>
      </c>
      <c r="F148" s="228">
        <f>'Open Int.'!E154/'Open Int.'!K154</f>
        <v>0.008437123342707915</v>
      </c>
      <c r="G148" s="244">
        <f>'Open Int.'!H154/'Open Int.'!K154</f>
        <v>0</v>
      </c>
      <c r="H148" s="247">
        <v>2840439</v>
      </c>
      <c r="I148" s="231">
        <v>568000</v>
      </c>
      <c r="J148" s="354">
        <v>568000</v>
      </c>
      <c r="K148" s="117" t="str">
        <f t="shared" si="5"/>
        <v>Gross exposure has crossed 80%,Margin double</v>
      </c>
      <c r="M148"/>
      <c r="N148"/>
    </row>
    <row r="149" spans="1:14" s="7" customFormat="1" ht="15">
      <c r="A149" s="201" t="s">
        <v>423</v>
      </c>
      <c r="B149" s="235">
        <f>'Open Int.'!K155</f>
        <v>109137600</v>
      </c>
      <c r="C149" s="237">
        <f>'Open Int.'!R155</f>
        <v>454.558104</v>
      </c>
      <c r="D149" s="161">
        <f t="shared" si="4"/>
        <v>0.7587715228634623</v>
      </c>
      <c r="E149" s="243">
        <f>'Open Int.'!B155/'Open Int.'!K155</f>
        <v>0.7465277777777778</v>
      </c>
      <c r="F149" s="228">
        <f>'Open Int.'!E155/'Open Int.'!K155</f>
        <v>0.20053721174004194</v>
      </c>
      <c r="G149" s="244">
        <f>'Open Int.'!H155/'Open Int.'!K155</f>
        <v>0.05293501048218029</v>
      </c>
      <c r="H149" s="247">
        <v>143834602</v>
      </c>
      <c r="I149" s="231">
        <v>28764450</v>
      </c>
      <c r="J149" s="354">
        <v>17760600</v>
      </c>
      <c r="K149" s="117" t="str">
        <f t="shared" si="5"/>
        <v>Gross exposure is Substantial as Open interest has crossed 60%</v>
      </c>
      <c r="M149"/>
      <c r="N149"/>
    </row>
    <row r="150" spans="1:14" s="7" customFormat="1" ht="15">
      <c r="A150" s="201" t="s">
        <v>424</v>
      </c>
      <c r="B150" s="235">
        <f>'Open Int.'!K156</f>
        <v>1497600</v>
      </c>
      <c r="C150" s="237">
        <f>'Open Int.'!R156</f>
        <v>69.466176</v>
      </c>
      <c r="D150" s="161">
        <f t="shared" si="4"/>
        <v>0.1779508277755386</v>
      </c>
      <c r="E150" s="243">
        <f>'Open Int.'!B156/'Open Int.'!K156</f>
        <v>0.9996995192307693</v>
      </c>
      <c r="F150" s="228">
        <f>'Open Int.'!E156/'Open Int.'!K156</f>
        <v>0.00030048076923076925</v>
      </c>
      <c r="G150" s="244">
        <f>'Open Int.'!H156/'Open Int.'!K156</f>
        <v>0</v>
      </c>
      <c r="H150" s="247">
        <v>8415808</v>
      </c>
      <c r="I150" s="231">
        <v>1683000</v>
      </c>
      <c r="J150" s="354">
        <v>1077300</v>
      </c>
      <c r="K150" s="117" t="str">
        <f t="shared" si="5"/>
        <v>Gross Exposure is less then 30%</v>
      </c>
      <c r="M150"/>
      <c r="N150"/>
    </row>
    <row r="151" spans="1:14" s="7" customFormat="1" ht="15">
      <c r="A151" s="201" t="s">
        <v>216</v>
      </c>
      <c r="B151" s="235">
        <f>'Open Int.'!K157</f>
        <v>81408350</v>
      </c>
      <c r="C151" s="237">
        <f>'Open Int.'!R157</f>
        <v>937.0101085</v>
      </c>
      <c r="D151" s="161">
        <f t="shared" si="4"/>
        <v>0.4522686111111111</v>
      </c>
      <c r="E151" s="243">
        <f>'Open Int.'!B157/'Open Int.'!K157</f>
        <v>0.7340027159376158</v>
      </c>
      <c r="F151" s="228">
        <f>'Open Int.'!E157/'Open Int.'!K157</f>
        <v>0.20151434097362247</v>
      </c>
      <c r="G151" s="244">
        <f>'Open Int.'!H157/'Open Int.'!K157</f>
        <v>0.06448294308876178</v>
      </c>
      <c r="H151" s="247">
        <v>180000000</v>
      </c>
      <c r="I151" s="231">
        <v>35999100</v>
      </c>
      <c r="J151" s="354">
        <v>17999550</v>
      </c>
      <c r="K151" s="117" t="str">
        <f t="shared" si="5"/>
        <v>Gross exposure is building up andcrpsses 40% mark</v>
      </c>
      <c r="M151"/>
      <c r="N151"/>
    </row>
    <row r="152" spans="1:14" s="7" customFormat="1" ht="15">
      <c r="A152" s="201" t="s">
        <v>235</v>
      </c>
      <c r="B152" s="235">
        <f>'Open Int.'!K158</f>
        <v>39468600</v>
      </c>
      <c r="C152" s="237">
        <f>'Open Int.'!R158</f>
        <v>622.617165</v>
      </c>
      <c r="D152" s="161">
        <f t="shared" si="4"/>
        <v>0.33782156080723474</v>
      </c>
      <c r="E152" s="243">
        <f>'Open Int.'!B158/'Open Int.'!K158</f>
        <v>0.8382815706663018</v>
      </c>
      <c r="F152" s="228">
        <f>'Open Int.'!E158/'Open Int.'!K158</f>
        <v>0.10500752496921603</v>
      </c>
      <c r="G152" s="244">
        <f>'Open Int.'!H158/'Open Int.'!K158</f>
        <v>0.056710904364482145</v>
      </c>
      <c r="H152" s="247">
        <v>116832685</v>
      </c>
      <c r="I152" s="231">
        <v>22995900</v>
      </c>
      <c r="J152" s="354">
        <v>11496600</v>
      </c>
      <c r="K152" s="117" t="str">
        <f t="shared" si="5"/>
        <v>Some sign of build up Gross exposure crosses 30%</v>
      </c>
      <c r="M152"/>
      <c r="N152"/>
    </row>
    <row r="153" spans="1:14" s="7" customFormat="1" ht="15">
      <c r="A153" s="201" t="s">
        <v>204</v>
      </c>
      <c r="B153" s="235">
        <f>'Open Int.'!K159</f>
        <v>12522000</v>
      </c>
      <c r="C153" s="237">
        <f>'Open Int.'!R159</f>
        <v>603.24735</v>
      </c>
      <c r="D153" s="161">
        <f t="shared" si="4"/>
        <v>0.1308974983524916</v>
      </c>
      <c r="E153" s="243">
        <f>'Open Int.'!B159/'Open Int.'!K159</f>
        <v>0.8750359367513176</v>
      </c>
      <c r="F153" s="228">
        <f>'Open Int.'!E159/'Open Int.'!K159</f>
        <v>0.09832295160517489</v>
      </c>
      <c r="G153" s="244">
        <f>'Open Int.'!H159/'Open Int.'!K159</f>
        <v>0.026641111643507426</v>
      </c>
      <c r="H153" s="247">
        <v>95662638</v>
      </c>
      <c r="I153" s="231">
        <v>6339000</v>
      </c>
      <c r="J153" s="354">
        <v>3169200</v>
      </c>
      <c r="K153" s="117" t="str">
        <f t="shared" si="5"/>
        <v>Gross Exposure is less then 30%</v>
      </c>
      <c r="M153"/>
      <c r="N153"/>
    </row>
    <row r="154" spans="1:14" s="7" customFormat="1" ht="15">
      <c r="A154" s="201" t="s">
        <v>205</v>
      </c>
      <c r="B154" s="235">
        <f>'Open Int.'!K160</f>
        <v>12322250</v>
      </c>
      <c r="C154" s="237">
        <f>'Open Int.'!R160</f>
        <v>1986.03864375</v>
      </c>
      <c r="D154" s="161">
        <f t="shared" si="4"/>
        <v>0.3613455811809925</v>
      </c>
      <c r="E154" s="243">
        <f>'Open Int.'!B160/'Open Int.'!K160</f>
        <v>0.8913550690823511</v>
      </c>
      <c r="F154" s="228">
        <f>'Open Int.'!E160/'Open Int.'!K160</f>
        <v>0.05688896102578669</v>
      </c>
      <c r="G154" s="244">
        <f>'Open Int.'!H160/'Open Int.'!K160</f>
        <v>0.051755969891862284</v>
      </c>
      <c r="H154" s="247">
        <v>34101012</v>
      </c>
      <c r="I154" s="231">
        <v>2722500</v>
      </c>
      <c r="J154" s="354">
        <v>1361250</v>
      </c>
      <c r="K154" s="117" t="str">
        <f t="shared" si="5"/>
        <v>Some sign of build up Gross exposure crosses 30%</v>
      </c>
      <c r="M154"/>
      <c r="N154"/>
    </row>
    <row r="155" spans="1:14" s="7" customFormat="1" ht="15">
      <c r="A155" s="201" t="s">
        <v>37</v>
      </c>
      <c r="B155" s="235">
        <f>'Open Int.'!K161</f>
        <v>1377600</v>
      </c>
      <c r="C155" s="237">
        <f>'Open Int.'!R161</f>
        <v>30.885792</v>
      </c>
      <c r="D155" s="161">
        <f t="shared" si="4"/>
        <v>0.12275842894874729</v>
      </c>
      <c r="E155" s="243">
        <f>'Open Int.'!B161/'Open Int.'!K161</f>
        <v>0.926829268292683</v>
      </c>
      <c r="F155" s="228">
        <f>'Open Int.'!E161/'Open Int.'!K161</f>
        <v>0.07084785133565621</v>
      </c>
      <c r="G155" s="244">
        <f>'Open Int.'!H161/'Open Int.'!K161</f>
        <v>0.0023228803716608595</v>
      </c>
      <c r="H155" s="247">
        <v>11222040</v>
      </c>
      <c r="I155" s="231">
        <v>2243200</v>
      </c>
      <c r="J155" s="354">
        <v>2243200</v>
      </c>
      <c r="K155" s="117" t="str">
        <f t="shared" si="5"/>
        <v>Gross Exposure is less then 30%</v>
      </c>
      <c r="M155"/>
      <c r="N155"/>
    </row>
    <row r="156" spans="1:16" s="7" customFormat="1" ht="15">
      <c r="A156" s="201" t="s">
        <v>299</v>
      </c>
      <c r="B156" s="235">
        <f>'Open Int.'!K162</f>
        <v>1165650</v>
      </c>
      <c r="C156" s="237">
        <f>'Open Int.'!R162</f>
        <v>221.99221425</v>
      </c>
      <c r="D156" s="161">
        <f t="shared" si="4"/>
        <v>0.30218235466588067</v>
      </c>
      <c r="E156" s="243">
        <f>'Open Int.'!B162/'Open Int.'!K162</f>
        <v>0.9760648565178227</v>
      </c>
      <c r="F156" s="228">
        <f>'Open Int.'!E162/'Open Int.'!K162</f>
        <v>0.022519624243984043</v>
      </c>
      <c r="G156" s="244">
        <f>'Open Int.'!H162/'Open Int.'!K162</f>
        <v>0.0014155192381932827</v>
      </c>
      <c r="H156" s="247">
        <v>3857439</v>
      </c>
      <c r="I156" s="231">
        <v>771450</v>
      </c>
      <c r="J156" s="354">
        <v>385650</v>
      </c>
      <c r="K156" s="117" t="str">
        <f t="shared" si="5"/>
        <v>Some sign of build up Gross exposure crosses 30%</v>
      </c>
      <c r="M156"/>
      <c r="N156"/>
      <c r="P156" s="96"/>
    </row>
    <row r="157" spans="1:16" s="7" customFormat="1" ht="15">
      <c r="A157" s="201" t="s">
        <v>425</v>
      </c>
      <c r="B157" s="235">
        <f>'Open Int.'!K163</f>
        <v>41400</v>
      </c>
      <c r="C157" s="237">
        <f>'Open Int.'!R163</f>
        <v>6.181848</v>
      </c>
      <c r="D157" s="161">
        <f t="shared" si="4"/>
        <v>0.016377340248737778</v>
      </c>
      <c r="E157" s="243">
        <f>'Open Int.'!B163/'Open Int.'!K163</f>
        <v>1</v>
      </c>
      <c r="F157" s="228">
        <f>'Open Int.'!E163/'Open Int.'!K163</f>
        <v>0</v>
      </c>
      <c r="G157" s="244">
        <f>'Open Int.'!H163/'Open Int.'!K163</f>
        <v>0</v>
      </c>
      <c r="H157" s="247">
        <v>2527883</v>
      </c>
      <c r="I157" s="231">
        <v>505400</v>
      </c>
      <c r="J157" s="354">
        <v>481800</v>
      </c>
      <c r="K157" s="117" t="str">
        <f t="shared" si="5"/>
        <v>Gross Exposure is less then 30%</v>
      </c>
      <c r="M157"/>
      <c r="N157"/>
      <c r="P157" s="96"/>
    </row>
    <row r="158" spans="1:16" s="7" customFormat="1" ht="15">
      <c r="A158" s="201" t="s">
        <v>228</v>
      </c>
      <c r="B158" s="235">
        <f>'Open Int.'!K164</f>
        <v>1151876</v>
      </c>
      <c r="C158" s="237">
        <f>'Open Int.'!R164</f>
        <v>167.63251428</v>
      </c>
      <c r="D158" s="161">
        <f t="shared" si="4"/>
        <v>0.07622305345763351</v>
      </c>
      <c r="E158" s="243">
        <f>'Open Int.'!B164/'Open Int.'!K164</f>
        <v>0.9951036396278766</v>
      </c>
      <c r="F158" s="228">
        <f>'Open Int.'!E164/'Open Int.'!K164</f>
        <v>0.004896360372123388</v>
      </c>
      <c r="G158" s="244">
        <f>'Open Int.'!H164/'Open Int.'!K164</f>
        <v>0</v>
      </c>
      <c r="H158" s="247">
        <v>15111911</v>
      </c>
      <c r="I158" s="231">
        <v>2548904</v>
      </c>
      <c r="J158" s="354">
        <v>1274452</v>
      </c>
      <c r="K158" s="117" t="str">
        <f t="shared" si="5"/>
        <v>Gross Exposure is less then 30%</v>
      </c>
      <c r="M158"/>
      <c r="N158"/>
      <c r="P158" s="96"/>
    </row>
    <row r="159" spans="1:16" s="7" customFormat="1" ht="15">
      <c r="A159" s="201" t="s">
        <v>426</v>
      </c>
      <c r="B159" s="235">
        <f>'Open Int.'!K165</f>
        <v>13275600</v>
      </c>
      <c r="C159" s="237">
        <f>'Open Int.'!R165</f>
        <v>141.783408</v>
      </c>
      <c r="D159" s="161">
        <f t="shared" si="4"/>
        <v>0.6091653142125404</v>
      </c>
      <c r="E159" s="243">
        <f>'Open Int.'!B165/'Open Int.'!K165</f>
        <v>0.9982373678025852</v>
      </c>
      <c r="F159" s="228">
        <f>'Open Int.'!E165/'Open Int.'!K165</f>
        <v>0.0011750881316098707</v>
      </c>
      <c r="G159" s="244">
        <f>'Open Int.'!H165/'Open Int.'!K165</f>
        <v>0.0005875440658049354</v>
      </c>
      <c r="H159" s="247">
        <v>21793099</v>
      </c>
      <c r="I159" s="231">
        <v>4357600</v>
      </c>
      <c r="J159" s="354">
        <v>4357600</v>
      </c>
      <c r="K159" s="117" t="str">
        <f t="shared" si="5"/>
        <v>Gross exposure is Substantial as Open interest has crossed 60%</v>
      </c>
      <c r="M159"/>
      <c r="N159"/>
      <c r="P159" s="96"/>
    </row>
    <row r="160" spans="1:16" s="7" customFormat="1" ht="15">
      <c r="A160" s="201" t="s">
        <v>276</v>
      </c>
      <c r="B160" s="235">
        <f>'Open Int.'!K166</f>
        <v>701400</v>
      </c>
      <c r="C160" s="237">
        <f>'Open Int.'!R166</f>
        <v>65.037315</v>
      </c>
      <c r="D160" s="161">
        <f t="shared" si="4"/>
        <v>0.3699230513641374</v>
      </c>
      <c r="E160" s="243">
        <f>'Open Int.'!B166/'Open Int.'!K166</f>
        <v>0.9965069860279441</v>
      </c>
      <c r="F160" s="228">
        <f>'Open Int.'!E166/'Open Int.'!K166</f>
        <v>0.003493013972055888</v>
      </c>
      <c r="G160" s="244">
        <f>'Open Int.'!H166/'Open Int.'!K166</f>
        <v>0</v>
      </c>
      <c r="H160" s="247">
        <v>1896070</v>
      </c>
      <c r="I160" s="231">
        <v>379050</v>
      </c>
      <c r="J160" s="354">
        <v>379050</v>
      </c>
      <c r="K160" s="117" t="str">
        <f t="shared" si="5"/>
        <v>Some sign of build up Gross exposure crosses 30%</v>
      </c>
      <c r="M160"/>
      <c r="N160"/>
      <c r="P160" s="96"/>
    </row>
    <row r="161" spans="1:16" s="7" customFormat="1" ht="15">
      <c r="A161" s="201" t="s">
        <v>180</v>
      </c>
      <c r="B161" s="235">
        <f>'Open Int.'!K167</f>
        <v>7011000</v>
      </c>
      <c r="C161" s="237">
        <f>'Open Int.'!R167</f>
        <v>122.657445</v>
      </c>
      <c r="D161" s="161">
        <f t="shared" si="4"/>
        <v>0.896814179871683</v>
      </c>
      <c r="E161" s="243">
        <f>'Open Int.'!B167/'Open Int.'!K167</f>
        <v>0.9345314505776636</v>
      </c>
      <c r="F161" s="228">
        <f>'Open Int.'!E167/'Open Int.'!K167</f>
        <v>0.05969191270860077</v>
      </c>
      <c r="G161" s="244">
        <f>'Open Int.'!H167/'Open Int.'!K167</f>
        <v>0.005776636713735558</v>
      </c>
      <c r="H161" s="247">
        <v>7817673</v>
      </c>
      <c r="I161" s="231">
        <v>1563000</v>
      </c>
      <c r="J161" s="354">
        <v>1563000</v>
      </c>
      <c r="K161" s="117" t="str">
        <f t="shared" si="5"/>
        <v>Gross exposure has crossed 80%,Margin double</v>
      </c>
      <c r="M161"/>
      <c r="N161"/>
      <c r="P161" s="96"/>
    </row>
    <row r="162" spans="1:16" s="7" customFormat="1" ht="15">
      <c r="A162" s="201" t="s">
        <v>181</v>
      </c>
      <c r="B162" s="235">
        <f>'Open Int.'!K168</f>
        <v>799850</v>
      </c>
      <c r="C162" s="237">
        <f>'Open Int.'!R168</f>
        <v>25.79116325</v>
      </c>
      <c r="D162" s="161">
        <f t="shared" si="4"/>
        <v>0.1409475744100458</v>
      </c>
      <c r="E162" s="243">
        <f>'Open Int.'!B168/'Open Int.'!K168</f>
        <v>1</v>
      </c>
      <c r="F162" s="228">
        <f>'Open Int.'!E168/'Open Int.'!K168</f>
        <v>0</v>
      </c>
      <c r="G162" s="244">
        <f>'Open Int.'!H168/'Open Int.'!K168</f>
        <v>0</v>
      </c>
      <c r="H162" s="247">
        <v>5674805</v>
      </c>
      <c r="I162" s="231">
        <v>1134750</v>
      </c>
      <c r="J162" s="354">
        <v>1134750</v>
      </c>
      <c r="K162" s="117" t="str">
        <f t="shared" si="5"/>
        <v>Gross Exposure is less then 30%</v>
      </c>
      <c r="M162"/>
      <c r="N162"/>
      <c r="P162" s="96"/>
    </row>
    <row r="163" spans="1:16" s="7" customFormat="1" ht="15">
      <c r="A163" s="201" t="s">
        <v>150</v>
      </c>
      <c r="B163" s="235">
        <f>'Open Int.'!K169</f>
        <v>4273566</v>
      </c>
      <c r="C163" s="237">
        <f>'Open Int.'!R169</f>
        <v>284.42718513</v>
      </c>
      <c r="D163" s="161">
        <f t="shared" si="4"/>
        <v>0.1843774026990088</v>
      </c>
      <c r="E163" s="243">
        <f>'Open Int.'!B169/'Open Int.'!K169</f>
        <v>0.9924157015476068</v>
      </c>
      <c r="F163" s="228">
        <f>'Open Int.'!E169/'Open Int.'!K169</f>
        <v>0.006969355334631546</v>
      </c>
      <c r="G163" s="244">
        <f>'Open Int.'!H169/'Open Int.'!K169</f>
        <v>0.0006149431177616071</v>
      </c>
      <c r="H163" s="247">
        <v>23178361</v>
      </c>
      <c r="I163" s="231">
        <v>4635354</v>
      </c>
      <c r="J163" s="354">
        <v>2317458</v>
      </c>
      <c r="K163" s="117" t="str">
        <f t="shared" si="5"/>
        <v>Gross Exposure is less then 30%</v>
      </c>
      <c r="M163"/>
      <c r="N163"/>
      <c r="P163" s="96"/>
    </row>
    <row r="164" spans="1:16" s="7" customFormat="1" ht="15">
      <c r="A164" s="201" t="s">
        <v>427</v>
      </c>
      <c r="B164" s="235">
        <f>'Open Int.'!K170</f>
        <v>5015000</v>
      </c>
      <c r="C164" s="237">
        <f>'Open Int.'!R170</f>
        <v>89.81865</v>
      </c>
      <c r="D164" s="161">
        <f t="shared" si="4"/>
        <v>0.20820092439549806</v>
      </c>
      <c r="E164" s="243">
        <f>'Open Int.'!B170/'Open Int.'!K170</f>
        <v>0.9970089730807578</v>
      </c>
      <c r="F164" s="228">
        <f>'Open Int.'!E170/'Open Int.'!K170</f>
        <v>0.0029910269192422734</v>
      </c>
      <c r="G164" s="244">
        <f>'Open Int.'!H170/'Open Int.'!K170</f>
        <v>0</v>
      </c>
      <c r="H164" s="247">
        <v>24087309</v>
      </c>
      <c r="I164" s="231">
        <v>4816250</v>
      </c>
      <c r="J164" s="354">
        <v>3060000</v>
      </c>
      <c r="K164" s="117" t="str">
        <f t="shared" si="5"/>
        <v>Gross Exposure is less then 30%</v>
      </c>
      <c r="M164"/>
      <c r="N164"/>
      <c r="P164" s="96"/>
    </row>
    <row r="165" spans="1:16" s="7" customFormat="1" ht="15">
      <c r="A165" s="201" t="s">
        <v>428</v>
      </c>
      <c r="B165" s="235">
        <f>'Open Int.'!K171</f>
        <v>3262350</v>
      </c>
      <c r="C165" s="237">
        <f>'Open Int.'!R171</f>
        <v>79.06305225</v>
      </c>
      <c r="D165" s="161">
        <f t="shared" si="4"/>
        <v>0.44980540626844545</v>
      </c>
      <c r="E165" s="243">
        <f>'Open Int.'!B171/'Open Int.'!K171</f>
        <v>0.9851947215963952</v>
      </c>
      <c r="F165" s="228">
        <f>'Open Int.'!E171/'Open Int.'!K171</f>
        <v>0.013517862890247827</v>
      </c>
      <c r="G165" s="244">
        <f>'Open Int.'!H171/'Open Int.'!K171</f>
        <v>0.001287415513356936</v>
      </c>
      <c r="H165" s="247">
        <v>7252803</v>
      </c>
      <c r="I165" s="231">
        <v>1450050</v>
      </c>
      <c r="J165" s="354">
        <v>1450050</v>
      </c>
      <c r="K165" s="117" t="str">
        <f t="shared" si="5"/>
        <v>Gross exposure is building up andcrpsses 40% mark</v>
      </c>
      <c r="M165"/>
      <c r="N165"/>
      <c r="P165" s="96"/>
    </row>
    <row r="166" spans="1:16" s="7" customFormat="1" ht="15">
      <c r="A166" s="201" t="s">
        <v>151</v>
      </c>
      <c r="B166" s="235">
        <f>'Open Int.'!K172</f>
        <v>2034450</v>
      </c>
      <c r="C166" s="237">
        <f>'Open Int.'!R172</f>
        <v>203.47551675</v>
      </c>
      <c r="D166" s="161">
        <f t="shared" si="4"/>
        <v>0.16595145500871664</v>
      </c>
      <c r="E166" s="243">
        <f>'Open Int.'!B172/'Open Int.'!K172</f>
        <v>1</v>
      </c>
      <c r="F166" s="228">
        <f>'Open Int.'!E172/'Open Int.'!K172</f>
        <v>0</v>
      </c>
      <c r="G166" s="244">
        <f>'Open Int.'!H172/'Open Int.'!K172</f>
        <v>0</v>
      </c>
      <c r="H166" s="247">
        <v>12259308</v>
      </c>
      <c r="I166" s="231">
        <v>2451825</v>
      </c>
      <c r="J166" s="354">
        <v>1225800</v>
      </c>
      <c r="K166" s="117" t="str">
        <f t="shared" si="5"/>
        <v>Gross Exposure is less then 30%</v>
      </c>
      <c r="M166"/>
      <c r="N166"/>
      <c r="P166" s="96"/>
    </row>
    <row r="167" spans="1:16" s="7" customFormat="1" ht="15">
      <c r="A167" s="201" t="s">
        <v>214</v>
      </c>
      <c r="B167" s="235">
        <f>'Open Int.'!K173</f>
        <v>404500</v>
      </c>
      <c r="C167" s="237">
        <f>'Open Int.'!R173</f>
        <v>69.780295</v>
      </c>
      <c r="D167" s="161">
        <f t="shared" si="4"/>
        <v>0.29358397445202494</v>
      </c>
      <c r="E167" s="243">
        <f>'Open Int.'!B173/'Open Int.'!K173</f>
        <v>1</v>
      </c>
      <c r="F167" s="228">
        <f>'Open Int.'!E173/'Open Int.'!K173</f>
        <v>0</v>
      </c>
      <c r="G167" s="244">
        <f>'Open Int.'!H173/'Open Int.'!K173</f>
        <v>0</v>
      </c>
      <c r="H167" s="247">
        <v>1377800</v>
      </c>
      <c r="I167" s="231">
        <v>275500</v>
      </c>
      <c r="J167" s="354">
        <v>275500</v>
      </c>
      <c r="K167" s="117" t="str">
        <f t="shared" si="5"/>
        <v>Gross Exposure is less then 30%</v>
      </c>
      <c r="M167"/>
      <c r="N167"/>
      <c r="P167" s="96"/>
    </row>
    <row r="168" spans="1:16" s="7" customFormat="1" ht="15">
      <c r="A168" s="201" t="s">
        <v>229</v>
      </c>
      <c r="B168" s="235">
        <f>'Open Int.'!K174</f>
        <v>2406800</v>
      </c>
      <c r="C168" s="237">
        <f>'Open Int.'!R174</f>
        <v>352.162976</v>
      </c>
      <c r="D168" s="161">
        <f t="shared" si="4"/>
        <v>0.13812753967465077</v>
      </c>
      <c r="E168" s="243">
        <f>'Open Int.'!B174/'Open Int.'!K174</f>
        <v>0.9968422802060828</v>
      </c>
      <c r="F168" s="228">
        <f>'Open Int.'!E174/'Open Int.'!K174</f>
        <v>0.0029915240152900116</v>
      </c>
      <c r="G168" s="244">
        <f>'Open Int.'!H174/'Open Int.'!K174</f>
        <v>0.00016619577862722287</v>
      </c>
      <c r="H168" s="247">
        <v>17424476</v>
      </c>
      <c r="I168" s="231">
        <v>2526200</v>
      </c>
      <c r="J168" s="354">
        <v>1263000</v>
      </c>
      <c r="K168" s="117" t="str">
        <f t="shared" si="5"/>
        <v>Gross Exposure is less then 30%</v>
      </c>
      <c r="M168"/>
      <c r="N168"/>
      <c r="P168" s="96"/>
    </row>
    <row r="169" spans="1:16" s="7" customFormat="1" ht="15">
      <c r="A169" s="201" t="s">
        <v>91</v>
      </c>
      <c r="B169" s="235">
        <f>'Open Int.'!K175</f>
        <v>9177000</v>
      </c>
      <c r="C169" s="237">
        <f>'Open Int.'!R175</f>
        <v>81.12468</v>
      </c>
      <c r="D169" s="161">
        <f t="shared" si="4"/>
        <v>0.2622</v>
      </c>
      <c r="E169" s="243">
        <f>'Open Int.'!B175/'Open Int.'!K175</f>
        <v>0.8244306418219461</v>
      </c>
      <c r="F169" s="228">
        <f>'Open Int.'!E175/'Open Int.'!K175</f>
        <v>0.14037267080745341</v>
      </c>
      <c r="G169" s="244">
        <f>'Open Int.'!H175/'Open Int.'!K175</f>
        <v>0.035196687370600416</v>
      </c>
      <c r="H169" s="247">
        <v>35000000</v>
      </c>
      <c r="I169" s="231">
        <v>6999600</v>
      </c>
      <c r="J169" s="354">
        <v>6771600</v>
      </c>
      <c r="K169" s="117" t="str">
        <f t="shared" si="5"/>
        <v>Gross Exposure is less then 30%</v>
      </c>
      <c r="M169"/>
      <c r="N169"/>
      <c r="P169" s="96"/>
    </row>
    <row r="170" spans="1:16" s="7" customFormat="1" ht="15">
      <c r="A170" s="201" t="s">
        <v>152</v>
      </c>
      <c r="B170" s="235">
        <f>'Open Int.'!K176</f>
        <v>3819150</v>
      </c>
      <c r="C170" s="237">
        <f>'Open Int.'!R176</f>
        <v>96.49082475</v>
      </c>
      <c r="D170" s="161">
        <f t="shared" si="4"/>
        <v>0.12978332948144472</v>
      </c>
      <c r="E170" s="243">
        <f>'Open Int.'!B176/'Open Int.'!K176</f>
        <v>0.9752562743018734</v>
      </c>
      <c r="F170" s="228">
        <f>'Open Int.'!E176/'Open Int.'!K176</f>
        <v>0.019441498762813716</v>
      </c>
      <c r="G170" s="244">
        <f>'Open Int.'!H176/'Open Int.'!K176</f>
        <v>0.005302226935312832</v>
      </c>
      <c r="H170" s="247">
        <v>29427123</v>
      </c>
      <c r="I170" s="231">
        <v>5884650</v>
      </c>
      <c r="J170" s="354">
        <v>2941650</v>
      </c>
      <c r="K170" s="117" t="str">
        <f t="shared" si="5"/>
        <v>Gross Exposure is less then 30%</v>
      </c>
      <c r="M170"/>
      <c r="N170"/>
      <c r="P170" s="96"/>
    </row>
    <row r="171" spans="1:16" s="7" customFormat="1" ht="15">
      <c r="A171" s="201" t="s">
        <v>208</v>
      </c>
      <c r="B171" s="235">
        <f>'Open Int.'!K177</f>
        <v>6595296</v>
      </c>
      <c r="C171" s="237">
        <f>'Open Int.'!R177</f>
        <v>500.9127312</v>
      </c>
      <c r="D171" s="161">
        <f t="shared" si="4"/>
        <v>0.15391422599297874</v>
      </c>
      <c r="E171" s="243">
        <f>'Open Int.'!B177/'Open Int.'!K177</f>
        <v>0.9677661169415293</v>
      </c>
      <c r="F171" s="228">
        <f>'Open Int.'!E177/'Open Int.'!K177</f>
        <v>0.02405047476261869</v>
      </c>
      <c r="G171" s="244">
        <f>'Open Int.'!H177/'Open Int.'!K177</f>
        <v>0.008183408295852073</v>
      </c>
      <c r="H171" s="247">
        <v>42850464</v>
      </c>
      <c r="I171" s="231">
        <v>3990632</v>
      </c>
      <c r="J171" s="354">
        <v>1995316</v>
      </c>
      <c r="K171" s="117" t="str">
        <f t="shared" si="5"/>
        <v>Gross Exposure is less then 30%</v>
      </c>
      <c r="M171"/>
      <c r="N171"/>
      <c r="P171" s="96"/>
    </row>
    <row r="172" spans="1:16" s="7" customFormat="1" ht="15">
      <c r="A172" s="201" t="s">
        <v>230</v>
      </c>
      <c r="B172" s="235">
        <f>'Open Int.'!K178</f>
        <v>2007600</v>
      </c>
      <c r="C172" s="237">
        <f>'Open Int.'!R178</f>
        <v>139.357554</v>
      </c>
      <c r="D172" s="161">
        <f t="shared" si="4"/>
        <v>0.07507235754724742</v>
      </c>
      <c r="E172" s="243">
        <f>'Open Int.'!B178/'Open Int.'!K178</f>
        <v>0.9898386132695756</v>
      </c>
      <c r="F172" s="228">
        <f>'Open Int.'!E178/'Open Int.'!K178</f>
        <v>0.008766686590954373</v>
      </c>
      <c r="G172" s="244">
        <f>'Open Int.'!H178/'Open Int.'!K178</f>
        <v>0.001394700139470014</v>
      </c>
      <c r="H172" s="247">
        <v>26742200</v>
      </c>
      <c r="I172" s="231">
        <v>5068800</v>
      </c>
      <c r="J172" s="354">
        <v>2534400</v>
      </c>
      <c r="K172" s="117" t="str">
        <f t="shared" si="5"/>
        <v>Gross Exposure is less then 30%</v>
      </c>
      <c r="M172"/>
      <c r="N172"/>
      <c r="P172" s="96"/>
    </row>
    <row r="173" spans="1:16" s="7" customFormat="1" ht="15">
      <c r="A173" s="201" t="s">
        <v>185</v>
      </c>
      <c r="B173" s="235">
        <f>'Open Int.'!K179</f>
        <v>13356900</v>
      </c>
      <c r="C173" s="237">
        <f>'Open Int.'!R179</f>
        <v>928.037412</v>
      </c>
      <c r="D173" s="161">
        <f t="shared" si="4"/>
        <v>0.16558820502306412</v>
      </c>
      <c r="E173" s="243">
        <f>'Open Int.'!B179/'Open Int.'!K179</f>
        <v>0.7804224782696584</v>
      </c>
      <c r="F173" s="228">
        <f>'Open Int.'!E179/'Open Int.'!K179</f>
        <v>0.1172933090762078</v>
      </c>
      <c r="G173" s="244">
        <f>'Open Int.'!H179/'Open Int.'!K179</f>
        <v>0.10228421265413382</v>
      </c>
      <c r="H173" s="247">
        <v>80663354</v>
      </c>
      <c r="I173" s="231">
        <v>5459400</v>
      </c>
      <c r="J173" s="354">
        <v>2729700</v>
      </c>
      <c r="K173" s="117" t="str">
        <f t="shared" si="5"/>
        <v>Gross Exposure is less then 30%</v>
      </c>
      <c r="M173"/>
      <c r="N173"/>
      <c r="P173" s="96"/>
    </row>
    <row r="174" spans="1:16" s="7" customFormat="1" ht="15">
      <c r="A174" s="201" t="s">
        <v>206</v>
      </c>
      <c r="B174" s="235">
        <f>'Open Int.'!K180</f>
        <v>2420000</v>
      </c>
      <c r="C174" s="237">
        <f>'Open Int.'!R180</f>
        <v>206.7285</v>
      </c>
      <c r="D174" s="161">
        <f t="shared" si="4"/>
        <v>0.3031224240073962</v>
      </c>
      <c r="E174" s="243">
        <f>'Open Int.'!B180/'Open Int.'!K180</f>
        <v>0.9934090909090909</v>
      </c>
      <c r="F174" s="228">
        <f>'Open Int.'!E180/'Open Int.'!K180</f>
        <v>0.006590909090909091</v>
      </c>
      <c r="G174" s="244">
        <f>'Open Int.'!H180/'Open Int.'!K180</f>
        <v>0</v>
      </c>
      <c r="H174" s="247">
        <v>7983573</v>
      </c>
      <c r="I174" s="231">
        <v>1596650</v>
      </c>
      <c r="J174" s="354">
        <v>798050</v>
      </c>
      <c r="K174" s="117" t="str">
        <f t="shared" si="5"/>
        <v>Some sign of build up Gross exposure crosses 30%</v>
      </c>
      <c r="M174"/>
      <c r="N174"/>
      <c r="P174" s="96"/>
    </row>
    <row r="175" spans="1:16" s="7" customFormat="1" ht="15">
      <c r="A175" s="201" t="s">
        <v>118</v>
      </c>
      <c r="B175" s="235">
        <f>'Open Int.'!K181</f>
        <v>5948750</v>
      </c>
      <c r="C175" s="237">
        <f>'Open Int.'!R181</f>
        <v>671.1974625</v>
      </c>
      <c r="D175" s="161">
        <f t="shared" si="4"/>
        <v>0.16563396551700615</v>
      </c>
      <c r="E175" s="243">
        <f>'Open Int.'!B181/'Open Int.'!K181</f>
        <v>0.8884219373818029</v>
      </c>
      <c r="F175" s="228">
        <f>'Open Int.'!E181/'Open Int.'!K181</f>
        <v>0.0926245009455768</v>
      </c>
      <c r="G175" s="244">
        <f>'Open Int.'!H181/'Open Int.'!K181</f>
        <v>0.018953561672620297</v>
      </c>
      <c r="H175" s="247">
        <v>35915037</v>
      </c>
      <c r="I175" s="231">
        <v>2369500</v>
      </c>
      <c r="J175" s="354">
        <v>1184750</v>
      </c>
      <c r="K175" s="117" t="str">
        <f t="shared" si="5"/>
        <v>Gross Exposure is less then 30%</v>
      </c>
      <c r="M175"/>
      <c r="N175"/>
      <c r="P175" s="96"/>
    </row>
    <row r="176" spans="1:16" s="7" customFormat="1" ht="15">
      <c r="A176" s="201" t="s">
        <v>231</v>
      </c>
      <c r="B176" s="235">
        <f>'Open Int.'!K182</f>
        <v>1660360</v>
      </c>
      <c r="C176" s="237">
        <f>'Open Int.'!R182</f>
        <v>211.96155759999996</v>
      </c>
      <c r="D176" s="161">
        <f t="shared" si="4"/>
        <v>0.3983797617053867</v>
      </c>
      <c r="E176" s="243">
        <f>'Open Int.'!B182/'Open Int.'!K182</f>
        <v>0.9987593052109182</v>
      </c>
      <c r="F176" s="228">
        <f>'Open Int.'!E182/'Open Int.'!K182</f>
        <v>0.0011166253101736973</v>
      </c>
      <c r="G176" s="244">
        <f>'Open Int.'!H182/'Open Int.'!K182</f>
        <v>0.00012406947890818859</v>
      </c>
      <c r="H176" s="247">
        <v>4167782</v>
      </c>
      <c r="I176" s="231">
        <v>833476</v>
      </c>
      <c r="J176" s="354">
        <v>503670</v>
      </c>
      <c r="K176" s="117" t="str">
        <f t="shared" si="5"/>
        <v>Some sign of build up Gross exposure crosses 30%</v>
      </c>
      <c r="M176"/>
      <c r="N176"/>
      <c r="P176" s="96"/>
    </row>
    <row r="177" spans="1:16" s="7" customFormat="1" ht="15">
      <c r="A177" s="201" t="s">
        <v>300</v>
      </c>
      <c r="B177" s="235">
        <f>'Open Int.'!K183</f>
        <v>3334100</v>
      </c>
      <c r="C177" s="237">
        <f>'Open Int.'!R183</f>
        <v>18.871006</v>
      </c>
      <c r="D177" s="161">
        <f t="shared" si="4"/>
        <v>0.21162995498523396</v>
      </c>
      <c r="E177" s="243">
        <f>'Open Int.'!B183/'Open Int.'!K183</f>
        <v>0.9561200923787528</v>
      </c>
      <c r="F177" s="228">
        <f>'Open Int.'!E183/'Open Int.'!K183</f>
        <v>0.03926096997690531</v>
      </c>
      <c r="G177" s="244">
        <f>'Open Int.'!H183/'Open Int.'!K183</f>
        <v>0.004618937644341801</v>
      </c>
      <c r="H177" s="247">
        <v>15754386</v>
      </c>
      <c r="I177" s="231">
        <v>3149300</v>
      </c>
      <c r="J177" s="354">
        <v>3149300</v>
      </c>
      <c r="K177" s="117" t="str">
        <f t="shared" si="5"/>
        <v>Gross Exposure is less then 30%</v>
      </c>
      <c r="M177"/>
      <c r="N177"/>
      <c r="P177" s="96"/>
    </row>
    <row r="178" spans="1:16" s="7" customFormat="1" ht="15">
      <c r="A178" s="201" t="s">
        <v>301</v>
      </c>
      <c r="B178" s="235">
        <f>'Open Int.'!K184</f>
        <v>99776600</v>
      </c>
      <c r="C178" s="237">
        <f>'Open Int.'!R184</f>
        <v>280.871129</v>
      </c>
      <c r="D178" s="161">
        <f t="shared" si="4"/>
        <v>0.8841722684317962</v>
      </c>
      <c r="E178" s="243">
        <f>'Open Int.'!B184/'Open Int.'!K184</f>
        <v>0.7761834939254294</v>
      </c>
      <c r="F178" s="228">
        <f>'Open Int.'!E184/'Open Int.'!K184</f>
        <v>0.18998743192291578</v>
      </c>
      <c r="G178" s="244">
        <f>'Open Int.'!H184/'Open Int.'!K184</f>
        <v>0.033829074151654794</v>
      </c>
      <c r="H178" s="247">
        <v>112847466</v>
      </c>
      <c r="I178" s="231">
        <v>22561550</v>
      </c>
      <c r="J178" s="354">
        <v>17294750</v>
      </c>
      <c r="K178" s="117" t="str">
        <f t="shared" si="5"/>
        <v>Gross exposure has crossed 80%,Margin double</v>
      </c>
      <c r="M178"/>
      <c r="N178"/>
      <c r="P178" s="96"/>
    </row>
    <row r="179" spans="1:16" s="7" customFormat="1" ht="15">
      <c r="A179" s="201" t="s">
        <v>173</v>
      </c>
      <c r="B179" s="235">
        <f>'Open Int.'!K185</f>
        <v>7498900</v>
      </c>
      <c r="C179" s="237">
        <f>'Open Int.'!R185</f>
        <v>47.24307</v>
      </c>
      <c r="D179" s="161">
        <f t="shared" si="4"/>
        <v>0.3656446277876752</v>
      </c>
      <c r="E179" s="243">
        <f>'Open Int.'!B185/'Open Int.'!K185</f>
        <v>0.912667191188041</v>
      </c>
      <c r="F179" s="228">
        <f>'Open Int.'!E185/'Open Int.'!K185</f>
        <v>0.07907159716758458</v>
      </c>
      <c r="G179" s="244">
        <f>'Open Int.'!H185/'Open Int.'!K185</f>
        <v>0.008261211644374508</v>
      </c>
      <c r="H179" s="247">
        <v>20508711</v>
      </c>
      <c r="I179" s="231">
        <v>4100500</v>
      </c>
      <c r="J179" s="354">
        <v>4100500</v>
      </c>
      <c r="K179" s="117" t="str">
        <f t="shared" si="5"/>
        <v>Some sign of build up Gross exposure crosses 30%</v>
      </c>
      <c r="M179"/>
      <c r="N179"/>
      <c r="P179" s="96"/>
    </row>
    <row r="180" spans="1:16" s="7" customFormat="1" ht="15">
      <c r="A180" s="201" t="s">
        <v>302</v>
      </c>
      <c r="B180" s="235">
        <f>'Open Int.'!K186</f>
        <v>906400</v>
      </c>
      <c r="C180" s="237">
        <f>'Open Int.'!R186</f>
        <v>87.53558</v>
      </c>
      <c r="D180" s="161">
        <f t="shared" si="4"/>
        <v>0.07798100770148485</v>
      </c>
      <c r="E180" s="243">
        <f>'Open Int.'!B186/'Open Int.'!K186</f>
        <v>1</v>
      </c>
      <c r="F180" s="228">
        <f>'Open Int.'!E186/'Open Int.'!K186</f>
        <v>0</v>
      </c>
      <c r="G180" s="244">
        <f>'Open Int.'!H186/'Open Int.'!K186</f>
        <v>0</v>
      </c>
      <c r="H180" s="247">
        <v>11623343</v>
      </c>
      <c r="I180" s="231">
        <v>2324600</v>
      </c>
      <c r="J180" s="354">
        <v>1162200</v>
      </c>
      <c r="K180" s="117" t="str">
        <f t="shared" si="5"/>
        <v>Gross Exposure is less then 30%</v>
      </c>
      <c r="M180"/>
      <c r="N180"/>
      <c r="P180" s="96"/>
    </row>
    <row r="181" spans="1:16" s="7" customFormat="1" ht="15">
      <c r="A181" s="201" t="s">
        <v>82</v>
      </c>
      <c r="B181" s="235">
        <f>'Open Int.'!K187</f>
        <v>14103600</v>
      </c>
      <c r="C181" s="237">
        <f>'Open Int.'!R187</f>
        <v>221.285484</v>
      </c>
      <c r="D181" s="161">
        <f t="shared" si="4"/>
        <v>0.31324919075737645</v>
      </c>
      <c r="E181" s="243">
        <f>'Open Int.'!B187/'Open Int.'!K187</f>
        <v>0.9697736748064324</v>
      </c>
      <c r="F181" s="228">
        <f>'Open Int.'!E187/'Open Int.'!K187</f>
        <v>0.025461584276354973</v>
      </c>
      <c r="G181" s="244">
        <f>'Open Int.'!H187/'Open Int.'!K187</f>
        <v>0.004764740917212627</v>
      </c>
      <c r="H181" s="247">
        <v>45023580</v>
      </c>
      <c r="I181" s="231">
        <v>9002700</v>
      </c>
      <c r="J181" s="354">
        <v>4691400</v>
      </c>
      <c r="K181" s="117" t="str">
        <f t="shared" si="5"/>
        <v>Some sign of build up Gross exposure crosses 30%</v>
      </c>
      <c r="M181"/>
      <c r="N181"/>
      <c r="P181" s="96"/>
    </row>
    <row r="182" spans="1:16" s="7" customFormat="1" ht="15">
      <c r="A182" s="201" t="s">
        <v>429</v>
      </c>
      <c r="B182" s="235">
        <f>'Open Int.'!K188</f>
        <v>450100</v>
      </c>
      <c r="C182" s="237">
        <f>'Open Int.'!R188</f>
        <v>13.7303005</v>
      </c>
      <c r="D182" s="161">
        <f t="shared" si="4"/>
        <v>0.017098886190482124</v>
      </c>
      <c r="E182" s="243">
        <f>'Open Int.'!B188/'Open Int.'!K188</f>
        <v>0.9984447900466563</v>
      </c>
      <c r="F182" s="228">
        <f>'Open Int.'!E188/'Open Int.'!K188</f>
        <v>0.0015552099533437014</v>
      </c>
      <c r="G182" s="244">
        <f>'Open Int.'!H188/'Open Int.'!K188</f>
        <v>0</v>
      </c>
      <c r="H182" s="247">
        <v>26323352</v>
      </c>
      <c r="I182" s="231">
        <v>5264000</v>
      </c>
      <c r="J182" s="354">
        <v>2632000</v>
      </c>
      <c r="K182" s="117" t="str">
        <f t="shared" si="5"/>
        <v>Gross Exposure is less then 30%</v>
      </c>
      <c r="M182"/>
      <c r="N182"/>
      <c r="P182" s="96"/>
    </row>
    <row r="183" spans="1:16" s="7" customFormat="1" ht="15">
      <c r="A183" s="201" t="s">
        <v>430</v>
      </c>
      <c r="B183" s="235">
        <f>'Open Int.'!K189</f>
        <v>4411800</v>
      </c>
      <c r="C183" s="237">
        <f>'Open Int.'!R189</f>
        <v>246.509325</v>
      </c>
      <c r="D183" s="161">
        <f t="shared" si="4"/>
        <v>0.10683791471705473</v>
      </c>
      <c r="E183" s="243">
        <f>'Open Int.'!B189/'Open Int.'!K189</f>
        <v>0.9217666258669931</v>
      </c>
      <c r="F183" s="228">
        <f>'Open Int.'!E189/'Open Int.'!K189</f>
        <v>0.07068543451652387</v>
      </c>
      <c r="G183" s="244">
        <f>'Open Int.'!H189/'Open Int.'!K189</f>
        <v>0.007547939616483068</v>
      </c>
      <c r="H183" s="247">
        <v>41294329</v>
      </c>
      <c r="I183" s="231">
        <v>6524550</v>
      </c>
      <c r="J183" s="354">
        <v>3262050</v>
      </c>
      <c r="K183" s="117" t="str">
        <f t="shared" si="5"/>
        <v>Gross Exposure is less then 30%</v>
      </c>
      <c r="M183"/>
      <c r="N183"/>
      <c r="P183" s="96"/>
    </row>
    <row r="184" spans="1:16" s="7" customFormat="1" ht="15">
      <c r="A184" s="201" t="s">
        <v>153</v>
      </c>
      <c r="B184" s="235">
        <f>'Open Int.'!K190</f>
        <v>736650</v>
      </c>
      <c r="C184" s="237">
        <f>'Open Int.'!R190</f>
        <v>47.56917375</v>
      </c>
      <c r="D184" s="161">
        <f t="shared" si="4"/>
        <v>0.024846270342599258</v>
      </c>
      <c r="E184" s="243">
        <f>'Open Int.'!B190/'Open Int.'!K190</f>
        <v>0.9987782529016493</v>
      </c>
      <c r="F184" s="228">
        <f>'Open Int.'!E190/'Open Int.'!K190</f>
        <v>0.0006108735491753207</v>
      </c>
      <c r="G184" s="244">
        <f>'Open Int.'!H190/'Open Int.'!K190</f>
        <v>0.0006108735491753207</v>
      </c>
      <c r="H184" s="247">
        <v>29648313</v>
      </c>
      <c r="I184" s="231">
        <v>5929650</v>
      </c>
      <c r="J184" s="354">
        <v>2964600</v>
      </c>
      <c r="K184" s="117" t="str">
        <f t="shared" si="5"/>
        <v>Gross Exposure is less then 30%</v>
      </c>
      <c r="M184"/>
      <c r="N184"/>
      <c r="P184" s="96"/>
    </row>
    <row r="185" spans="1:16" s="7" customFormat="1" ht="15">
      <c r="A185" s="201" t="s">
        <v>154</v>
      </c>
      <c r="B185" s="235">
        <f>'Open Int.'!K191</f>
        <v>8328300</v>
      </c>
      <c r="C185" s="237">
        <f>'Open Int.'!R191</f>
        <v>47.0965365</v>
      </c>
      <c r="D185" s="161">
        <f t="shared" si="4"/>
        <v>0.2082075</v>
      </c>
      <c r="E185" s="243">
        <f>'Open Int.'!B191/'Open Int.'!K191</f>
        <v>0.9428334714167357</v>
      </c>
      <c r="F185" s="228">
        <f>'Open Int.'!E191/'Open Int.'!K191</f>
        <v>0.05716652858326429</v>
      </c>
      <c r="G185" s="244">
        <f>'Open Int.'!H191/'Open Int.'!K191</f>
        <v>0</v>
      </c>
      <c r="H185" s="247">
        <v>40000000</v>
      </c>
      <c r="I185" s="231">
        <v>7997100</v>
      </c>
      <c r="J185" s="354">
        <v>7997100</v>
      </c>
      <c r="K185" s="117" t="str">
        <f t="shared" si="5"/>
        <v>Gross Exposure is less then 30%</v>
      </c>
      <c r="M185"/>
      <c r="N185"/>
      <c r="P185" s="96"/>
    </row>
    <row r="186" spans="1:16" s="7" customFormat="1" ht="15">
      <c r="A186" s="201" t="s">
        <v>303</v>
      </c>
      <c r="B186" s="235">
        <f>'Open Int.'!K192</f>
        <v>11088000</v>
      </c>
      <c r="C186" s="237">
        <f>'Open Int.'!R192</f>
        <v>145.08648</v>
      </c>
      <c r="D186" s="161">
        <f t="shared" si="4"/>
        <v>0.23052812813239035</v>
      </c>
      <c r="E186" s="243">
        <f>'Open Int.'!B192/'Open Int.'!K192</f>
        <v>0.9616883116883117</v>
      </c>
      <c r="F186" s="228">
        <f>'Open Int.'!E192/'Open Int.'!K192</f>
        <v>0.02922077922077922</v>
      </c>
      <c r="G186" s="244">
        <f>'Open Int.'!H192/'Open Int.'!K192</f>
        <v>0.00909090909090909</v>
      </c>
      <c r="H186" s="247">
        <v>48098252</v>
      </c>
      <c r="I186" s="231">
        <v>9619200</v>
      </c>
      <c r="J186" s="354">
        <v>5259600</v>
      </c>
      <c r="K186" s="117" t="str">
        <f t="shared" si="5"/>
        <v>Gross Exposure is less then 30%</v>
      </c>
      <c r="M186"/>
      <c r="N186"/>
      <c r="P186" s="96"/>
    </row>
    <row r="187" spans="1:16" s="7" customFormat="1" ht="15">
      <c r="A187" s="201" t="s">
        <v>155</v>
      </c>
      <c r="B187" s="235">
        <f>'Open Int.'!K193</f>
        <v>2071650</v>
      </c>
      <c r="C187" s="237">
        <f>'Open Int.'!R193</f>
        <v>100.17463575</v>
      </c>
      <c r="D187" s="161">
        <f t="shared" si="4"/>
        <v>0.20667089123323956</v>
      </c>
      <c r="E187" s="243">
        <f>'Open Int.'!B193/'Open Int.'!K193</f>
        <v>0.9964521033958439</v>
      </c>
      <c r="F187" s="228">
        <f>'Open Int.'!E193/'Open Int.'!K193</f>
        <v>0.0035478966041561076</v>
      </c>
      <c r="G187" s="244">
        <f>'Open Int.'!H193/'Open Int.'!K193</f>
        <v>0</v>
      </c>
      <c r="H187" s="247">
        <v>10023908</v>
      </c>
      <c r="I187" s="231">
        <v>2004450</v>
      </c>
      <c r="J187" s="354">
        <v>1140300</v>
      </c>
      <c r="K187" s="117" t="str">
        <f t="shared" si="5"/>
        <v>Gross Exposure is less then 30%</v>
      </c>
      <c r="M187"/>
      <c r="N187"/>
      <c r="P187" s="96"/>
    </row>
    <row r="188" spans="1:16" s="7" customFormat="1" ht="15">
      <c r="A188" s="201" t="s">
        <v>38</v>
      </c>
      <c r="B188" s="235">
        <f>'Open Int.'!K194</f>
        <v>8430000</v>
      </c>
      <c r="C188" s="237">
        <f>'Open Int.'!R194</f>
        <v>423.56535</v>
      </c>
      <c r="D188" s="161">
        <f t="shared" si="4"/>
        <v>0.1531110865067831</v>
      </c>
      <c r="E188" s="243">
        <f>'Open Int.'!B194/'Open Int.'!K194</f>
        <v>0.9770106761565837</v>
      </c>
      <c r="F188" s="228">
        <f>'Open Int.'!E194/'Open Int.'!K194</f>
        <v>0.022419928825622777</v>
      </c>
      <c r="G188" s="244">
        <f>'Open Int.'!H194/'Open Int.'!K194</f>
        <v>0.0005693950177935943</v>
      </c>
      <c r="H188" s="247">
        <v>55058064</v>
      </c>
      <c r="I188" s="231">
        <v>5248200</v>
      </c>
      <c r="J188" s="354">
        <v>2623800</v>
      </c>
      <c r="K188" s="117" t="str">
        <f t="shared" si="5"/>
        <v>Gross Exposure is less then 30%</v>
      </c>
      <c r="M188"/>
      <c r="N188"/>
      <c r="P188" s="96"/>
    </row>
    <row r="189" spans="1:16" s="7" customFormat="1" ht="15">
      <c r="A189" s="201" t="s">
        <v>156</v>
      </c>
      <c r="B189" s="235">
        <f>'Open Int.'!K195</f>
        <v>659400</v>
      </c>
      <c r="C189" s="237">
        <f>'Open Int.'!R195</f>
        <v>25.775945999999998</v>
      </c>
      <c r="D189" s="161">
        <f t="shared" si="4"/>
        <v>0.11755184118200747</v>
      </c>
      <c r="E189" s="243">
        <f>'Open Int.'!B195/'Open Int.'!K195</f>
        <v>1</v>
      </c>
      <c r="F189" s="228">
        <f>'Open Int.'!E195/'Open Int.'!K195</f>
        <v>0</v>
      </c>
      <c r="G189" s="244">
        <f>'Open Int.'!H195/'Open Int.'!K195</f>
        <v>0</v>
      </c>
      <c r="H189" s="247">
        <v>5609440</v>
      </c>
      <c r="I189" s="231">
        <v>1121400</v>
      </c>
      <c r="J189" s="354">
        <v>1121400</v>
      </c>
      <c r="K189" s="117" t="str">
        <f t="shared" si="5"/>
        <v>Gross Exposure is less then 30%</v>
      </c>
      <c r="M189"/>
      <c r="N189"/>
      <c r="P189" s="96"/>
    </row>
    <row r="190" spans="1:16" s="7" customFormat="1" ht="15">
      <c r="A190" s="201" t="s">
        <v>394</v>
      </c>
      <c r="B190" s="235">
        <f>'Open Int.'!K196</f>
        <v>4646600</v>
      </c>
      <c r="C190" s="237">
        <f>'Open Int.'!R196</f>
        <v>156.032828</v>
      </c>
      <c r="D190" s="161">
        <f t="shared" si="4"/>
        <v>0.09441837369441443</v>
      </c>
      <c r="E190" s="243">
        <f>'Open Int.'!B196/'Open Int.'!K196</f>
        <v>0.9974389876468815</v>
      </c>
      <c r="F190" s="228">
        <f>'Open Int.'!E196/'Open Int.'!K196</f>
        <v>0.002259716782163302</v>
      </c>
      <c r="G190" s="244">
        <f>'Open Int.'!H196/'Open Int.'!K196</f>
        <v>0.00030129557095510696</v>
      </c>
      <c r="H190" s="247">
        <v>49212879</v>
      </c>
      <c r="I190" s="231">
        <v>9842000</v>
      </c>
      <c r="J190" s="354">
        <v>4921000</v>
      </c>
      <c r="K190" s="117" t="str">
        <f t="shared" si="5"/>
        <v>Gross Exposure is less then 30%</v>
      </c>
      <c r="M190"/>
      <c r="N190"/>
      <c r="P190"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6"/>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N484" sqref="N484"/>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236</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7101.3</v>
      </c>
      <c r="D4" s="319">
        <v>497.14</v>
      </c>
      <c r="E4" s="209">
        <f>D4*B4</f>
        <v>24857</v>
      </c>
      <c r="F4" s="210">
        <f>D4/C4*100</f>
        <v>7.000690014504387</v>
      </c>
      <c r="G4" s="276">
        <f>(B4*C4)*H4%+E4</f>
        <v>35508.95</v>
      </c>
      <c r="H4" s="274">
        <v>3</v>
      </c>
      <c r="I4" s="212">
        <f>G4/B4</f>
        <v>710.179</v>
      </c>
      <c r="J4" s="213">
        <f>I4/C4</f>
        <v>0.10000690014504386</v>
      </c>
      <c r="K4" s="215">
        <f>M4/16</f>
        <v>2.1006168125</v>
      </c>
      <c r="L4" s="216">
        <f>K4*SQRT(30)</f>
        <v>11.505552128808501</v>
      </c>
      <c r="M4" s="217">
        <v>33.609869</v>
      </c>
      <c r="N4" s="89"/>
    </row>
    <row r="5" spans="1:14" s="8" customFormat="1" ht="15">
      <c r="A5" s="193" t="s">
        <v>463</v>
      </c>
      <c r="B5" s="179">
        <v>50</v>
      </c>
      <c r="C5" s="284">
        <f>Volume!J5</f>
        <v>4443.5</v>
      </c>
      <c r="D5" s="318">
        <v>315.74</v>
      </c>
      <c r="E5" s="206">
        <f>D5*B5</f>
        <v>15787</v>
      </c>
      <c r="F5" s="211">
        <f>D5/C5*100</f>
        <v>7.105659952739958</v>
      </c>
      <c r="G5" s="277">
        <f>(B5*C5)*H5%+E5</f>
        <v>22452.25</v>
      </c>
      <c r="H5" s="275">
        <v>3</v>
      </c>
      <c r="I5" s="207">
        <f>G5/B5</f>
        <v>449.045</v>
      </c>
      <c r="J5" s="214">
        <f>I5/C5</f>
        <v>0.10105659952739958</v>
      </c>
      <c r="K5" s="218">
        <f>M5/16</f>
        <v>1.2875</v>
      </c>
      <c r="L5" s="208">
        <f>K5*SQRT(30)</f>
        <v>7.051927927879015</v>
      </c>
      <c r="M5" s="219">
        <v>20.6</v>
      </c>
      <c r="N5" s="89"/>
    </row>
    <row r="6" spans="1:14" s="8" customFormat="1" ht="15">
      <c r="A6" s="193" t="s">
        <v>74</v>
      </c>
      <c r="B6" s="179">
        <v>50</v>
      </c>
      <c r="C6" s="284">
        <f>Volume!J6</f>
        <v>5131.3</v>
      </c>
      <c r="D6" s="318">
        <v>369.28</v>
      </c>
      <c r="E6" s="206">
        <f>D6*B6</f>
        <v>18464</v>
      </c>
      <c r="F6" s="211">
        <f>D6/C6*100</f>
        <v>7.196616841736011</v>
      </c>
      <c r="G6" s="277">
        <f>(B6*C6)*H6%+E6</f>
        <v>26160.95</v>
      </c>
      <c r="H6" s="275">
        <v>3</v>
      </c>
      <c r="I6" s="207">
        <f>G6/B6</f>
        <v>523.219</v>
      </c>
      <c r="J6" s="214">
        <f>I6/C6</f>
        <v>0.10196616841736013</v>
      </c>
      <c r="K6" s="218">
        <f>M6/16</f>
        <v>1.7012060625</v>
      </c>
      <c r="L6" s="208">
        <f>K6*SQRT(30)</f>
        <v>9.317889353957936</v>
      </c>
      <c r="M6" s="219">
        <v>27.219297</v>
      </c>
      <c r="N6" s="89"/>
    </row>
    <row r="7" spans="1:14" s="8" customFormat="1" ht="15">
      <c r="A7" s="193" t="s">
        <v>464</v>
      </c>
      <c r="B7" s="179">
        <v>25</v>
      </c>
      <c r="C7" s="284">
        <f>Volume!J7</f>
        <v>9146</v>
      </c>
      <c r="D7" s="318">
        <v>647.28</v>
      </c>
      <c r="E7" s="206">
        <f>D7*B7</f>
        <v>16182</v>
      </c>
      <c r="F7" s="211">
        <f>D7/C7*100</f>
        <v>7.077192215176033</v>
      </c>
      <c r="G7" s="277">
        <f>(B7*C7)*H7%+E7</f>
        <v>23041.5</v>
      </c>
      <c r="H7" s="275">
        <v>3</v>
      </c>
      <c r="I7" s="207">
        <f>G7/B7</f>
        <v>921.66</v>
      </c>
      <c r="J7" s="214">
        <f>I7/C7</f>
        <v>0.10077192215176033</v>
      </c>
      <c r="K7" s="218">
        <f>M7/16</f>
        <v>1.363125</v>
      </c>
      <c r="L7" s="208">
        <f>K7*SQRT(30)</f>
        <v>7.466143111992295</v>
      </c>
      <c r="M7" s="219">
        <v>21.81</v>
      </c>
      <c r="N7" s="89"/>
    </row>
    <row r="8" spans="1:14" s="8" customFormat="1" ht="15">
      <c r="A8" s="193" t="s">
        <v>9</v>
      </c>
      <c r="B8" s="179">
        <v>50</v>
      </c>
      <c r="C8" s="284">
        <f>Volume!J8</f>
        <v>4512.15</v>
      </c>
      <c r="D8" s="318">
        <v>318.36</v>
      </c>
      <c r="E8" s="206">
        <f aca="true" t="shared" si="0" ref="E8:E71">D8*B8</f>
        <v>15918</v>
      </c>
      <c r="F8" s="211">
        <f aca="true" t="shared" si="1" ref="F8:F71">D8/C8*100</f>
        <v>7.055616502110968</v>
      </c>
      <c r="G8" s="277">
        <f aca="true" t="shared" si="2" ref="G8:G71">(B8*C8)*H8%+E8</f>
        <v>22686.225</v>
      </c>
      <c r="H8" s="275">
        <v>3</v>
      </c>
      <c r="I8" s="207">
        <f aca="true" t="shared" si="3" ref="I8:I72">G8/B8</f>
        <v>453.7245</v>
      </c>
      <c r="J8" s="214">
        <f aca="true" t="shared" si="4" ref="J8:J72">I8/C8</f>
        <v>0.10055616502110967</v>
      </c>
      <c r="K8" s="218">
        <f aca="true" t="shared" si="5" ref="K8:K71">M8/16</f>
        <v>1.4623196875</v>
      </c>
      <c r="L8" s="208">
        <f aca="true" t="shared" si="6" ref="L8:L71">K8*SQRT(30)</f>
        <v>8.009454791276553</v>
      </c>
      <c r="M8" s="219">
        <v>23.397115</v>
      </c>
      <c r="N8" s="89"/>
    </row>
    <row r="9" spans="1:13" s="7" customFormat="1" ht="15">
      <c r="A9" s="193" t="s">
        <v>279</v>
      </c>
      <c r="B9" s="179">
        <v>200</v>
      </c>
      <c r="C9" s="284">
        <f>Volume!J9</f>
        <v>3033.55</v>
      </c>
      <c r="D9" s="318">
        <v>331.56</v>
      </c>
      <c r="E9" s="206">
        <f t="shared" si="0"/>
        <v>66312</v>
      </c>
      <c r="F9" s="211">
        <f t="shared" si="1"/>
        <v>10.929768752781394</v>
      </c>
      <c r="G9" s="277">
        <f t="shared" si="2"/>
        <v>96647.5</v>
      </c>
      <c r="H9" s="275">
        <v>5</v>
      </c>
      <c r="I9" s="207">
        <f t="shared" si="3"/>
        <v>483.2375</v>
      </c>
      <c r="J9" s="214">
        <f t="shared" si="4"/>
        <v>0.15929768752781395</v>
      </c>
      <c r="K9" s="218">
        <f t="shared" si="5"/>
        <v>5.406509625</v>
      </c>
      <c r="L9" s="208">
        <f t="shared" si="6"/>
        <v>29.612672789812965</v>
      </c>
      <c r="M9" s="219">
        <v>86.504154</v>
      </c>
    </row>
    <row r="10" spans="1:13" s="8" customFormat="1" ht="15">
      <c r="A10" s="193" t="s">
        <v>134</v>
      </c>
      <c r="B10" s="179">
        <v>500</v>
      </c>
      <c r="C10" s="284">
        <f>Volume!J10</f>
        <v>1112.95</v>
      </c>
      <c r="D10" s="318">
        <v>125.86</v>
      </c>
      <c r="E10" s="206">
        <f t="shared" si="0"/>
        <v>62930</v>
      </c>
      <c r="F10" s="211">
        <f t="shared" si="1"/>
        <v>11.308684127768542</v>
      </c>
      <c r="G10" s="277">
        <f t="shared" si="2"/>
        <v>90753.75</v>
      </c>
      <c r="H10" s="275">
        <v>5</v>
      </c>
      <c r="I10" s="207">
        <f t="shared" si="3"/>
        <v>181.5075</v>
      </c>
      <c r="J10" s="214">
        <f t="shared" si="4"/>
        <v>0.1630868412776854</v>
      </c>
      <c r="K10" s="218">
        <f t="shared" si="5"/>
        <v>2.754658625</v>
      </c>
      <c r="L10" s="208">
        <f t="shared" si="6"/>
        <v>15.087886671386642</v>
      </c>
      <c r="M10" s="219">
        <v>44.074538</v>
      </c>
    </row>
    <row r="11" spans="1:13" s="8" customFormat="1" ht="15">
      <c r="A11" s="193" t="s">
        <v>400</v>
      </c>
      <c r="B11" s="179">
        <v>200</v>
      </c>
      <c r="C11" s="284">
        <f>Volume!J11</f>
        <v>1522</v>
      </c>
      <c r="D11" s="318">
        <v>231.64</v>
      </c>
      <c r="E11" s="206">
        <f t="shared" si="0"/>
        <v>46328</v>
      </c>
      <c r="F11" s="211">
        <f t="shared" si="1"/>
        <v>15.21944809461235</v>
      </c>
      <c r="G11" s="277">
        <f t="shared" si="2"/>
        <v>61548</v>
      </c>
      <c r="H11" s="275">
        <v>5</v>
      </c>
      <c r="I11" s="207">
        <f t="shared" si="3"/>
        <v>307.74</v>
      </c>
      <c r="J11" s="214">
        <f t="shared" si="4"/>
        <v>0.20219448094612352</v>
      </c>
      <c r="K11" s="218">
        <f t="shared" si="5"/>
        <v>2.816875</v>
      </c>
      <c r="L11" s="208">
        <f t="shared" si="6"/>
        <v>15.428659791723648</v>
      </c>
      <c r="M11" s="219">
        <v>45.07</v>
      </c>
    </row>
    <row r="12" spans="1:13" s="7" customFormat="1" ht="15">
      <c r="A12" s="193" t="s">
        <v>0</v>
      </c>
      <c r="B12" s="179">
        <v>375</v>
      </c>
      <c r="C12" s="284">
        <f>Volume!J12</f>
        <v>1121.4</v>
      </c>
      <c r="D12" s="318">
        <v>156.41</v>
      </c>
      <c r="E12" s="206">
        <f t="shared" si="0"/>
        <v>58653.75</v>
      </c>
      <c r="F12" s="211">
        <f t="shared" si="1"/>
        <v>13.947743891564116</v>
      </c>
      <c r="G12" s="277">
        <f t="shared" si="2"/>
        <v>79680</v>
      </c>
      <c r="H12" s="275">
        <v>5</v>
      </c>
      <c r="I12" s="207">
        <f t="shared" si="3"/>
        <v>212.48</v>
      </c>
      <c r="J12" s="214">
        <f t="shared" si="4"/>
        <v>0.18947743891564114</v>
      </c>
      <c r="K12" s="218">
        <f t="shared" si="5"/>
        <v>2.6665694375</v>
      </c>
      <c r="L12" s="208">
        <f t="shared" si="6"/>
        <v>14.605402320726123</v>
      </c>
      <c r="M12" s="219">
        <v>42.665111</v>
      </c>
    </row>
    <row r="13" spans="1:13" s="7" customFormat="1" ht="15">
      <c r="A13" s="193" t="s">
        <v>401</v>
      </c>
      <c r="B13" s="179">
        <v>450</v>
      </c>
      <c r="C13" s="284">
        <f>Volume!J13</f>
        <v>567.65</v>
      </c>
      <c r="D13" s="318">
        <v>60.57</v>
      </c>
      <c r="E13" s="206">
        <f t="shared" si="0"/>
        <v>27256.5</v>
      </c>
      <c r="F13" s="211">
        <f t="shared" si="1"/>
        <v>10.67030740773364</v>
      </c>
      <c r="G13" s="277">
        <f t="shared" si="2"/>
        <v>40028.625</v>
      </c>
      <c r="H13" s="275">
        <v>5</v>
      </c>
      <c r="I13" s="207">
        <f t="shared" si="3"/>
        <v>88.9525</v>
      </c>
      <c r="J13" s="214">
        <f t="shared" si="4"/>
        <v>0.15670307407733639</v>
      </c>
      <c r="K13" s="218">
        <f t="shared" si="5"/>
        <v>3.08875</v>
      </c>
      <c r="L13" s="208">
        <f t="shared" si="6"/>
        <v>16.917780494940818</v>
      </c>
      <c r="M13" s="219">
        <v>49.42</v>
      </c>
    </row>
    <row r="14" spans="1:13" s="7" customFormat="1" ht="15">
      <c r="A14" s="193" t="s">
        <v>402</v>
      </c>
      <c r="B14" s="179">
        <v>200</v>
      </c>
      <c r="C14" s="284">
        <f>Volume!J14</f>
        <v>1677.35</v>
      </c>
      <c r="D14" s="318">
        <v>208.88</v>
      </c>
      <c r="E14" s="206">
        <f t="shared" si="0"/>
        <v>41776</v>
      </c>
      <c r="F14" s="211">
        <f t="shared" si="1"/>
        <v>12.45297642114049</v>
      </c>
      <c r="G14" s="277">
        <f t="shared" si="2"/>
        <v>58549.5</v>
      </c>
      <c r="H14" s="275">
        <v>5</v>
      </c>
      <c r="I14" s="207">
        <f t="shared" si="3"/>
        <v>292.7475</v>
      </c>
      <c r="J14" s="214">
        <f t="shared" si="4"/>
        <v>0.1745297642114049</v>
      </c>
      <c r="K14" s="218">
        <f t="shared" si="5"/>
        <v>2.95625</v>
      </c>
      <c r="L14" s="208">
        <f t="shared" si="6"/>
        <v>16.19204810624647</v>
      </c>
      <c r="M14" s="219">
        <v>47.3</v>
      </c>
    </row>
    <row r="15" spans="1:13" s="7" customFormat="1" ht="15">
      <c r="A15" s="193" t="s">
        <v>403</v>
      </c>
      <c r="B15" s="179">
        <v>1700</v>
      </c>
      <c r="C15" s="284">
        <f>Volume!J15</f>
        <v>145</v>
      </c>
      <c r="D15" s="318">
        <v>18.6</v>
      </c>
      <c r="E15" s="206">
        <f t="shared" si="0"/>
        <v>31620.000000000004</v>
      </c>
      <c r="F15" s="211">
        <f t="shared" si="1"/>
        <v>12.827586206896552</v>
      </c>
      <c r="G15" s="277">
        <f t="shared" si="2"/>
        <v>46927.65000000001</v>
      </c>
      <c r="H15" s="275">
        <v>6.21</v>
      </c>
      <c r="I15" s="207">
        <f t="shared" si="3"/>
        <v>27.604500000000005</v>
      </c>
      <c r="J15" s="214">
        <f t="shared" si="4"/>
        <v>0.19037586206896556</v>
      </c>
      <c r="K15" s="218">
        <f t="shared" si="5"/>
        <v>4.91875</v>
      </c>
      <c r="L15" s="208">
        <f t="shared" si="6"/>
        <v>26.94110329728536</v>
      </c>
      <c r="M15" s="219">
        <v>78.7</v>
      </c>
    </row>
    <row r="16" spans="1:13" s="7" customFormat="1" ht="15">
      <c r="A16" s="193" t="s">
        <v>135</v>
      </c>
      <c r="B16" s="179">
        <v>2450</v>
      </c>
      <c r="C16" s="284">
        <f>Volume!J16</f>
        <v>99.9</v>
      </c>
      <c r="D16" s="188">
        <v>10.16</v>
      </c>
      <c r="E16" s="206">
        <f t="shared" si="0"/>
        <v>24892</v>
      </c>
      <c r="F16" s="211">
        <f t="shared" si="1"/>
        <v>10.17017017017017</v>
      </c>
      <c r="G16" s="277">
        <f t="shared" si="2"/>
        <v>37129.75</v>
      </c>
      <c r="H16" s="275">
        <v>5</v>
      </c>
      <c r="I16" s="207">
        <f t="shared" si="3"/>
        <v>15.155</v>
      </c>
      <c r="J16" s="214">
        <f t="shared" si="4"/>
        <v>0.1517017017017017</v>
      </c>
      <c r="K16" s="218">
        <f t="shared" si="5"/>
        <v>1.6139039375</v>
      </c>
      <c r="L16" s="208">
        <f t="shared" si="6"/>
        <v>8.839715922151578</v>
      </c>
      <c r="M16" s="203">
        <v>25.822463</v>
      </c>
    </row>
    <row r="17" spans="1:13" s="8" customFormat="1" ht="15">
      <c r="A17" s="193" t="s">
        <v>174</v>
      </c>
      <c r="B17" s="179">
        <v>3350</v>
      </c>
      <c r="C17" s="284">
        <f>Volume!J17</f>
        <v>57.5</v>
      </c>
      <c r="D17" s="318">
        <v>6.24</v>
      </c>
      <c r="E17" s="206">
        <f t="shared" si="0"/>
        <v>20904</v>
      </c>
      <c r="F17" s="211">
        <f t="shared" si="1"/>
        <v>10.852173913043478</v>
      </c>
      <c r="G17" s="277">
        <f t="shared" si="2"/>
        <v>30535.25</v>
      </c>
      <c r="H17" s="275">
        <v>5</v>
      </c>
      <c r="I17" s="207">
        <f t="shared" si="3"/>
        <v>9.115</v>
      </c>
      <c r="J17" s="214">
        <f t="shared" si="4"/>
        <v>0.1585217391304348</v>
      </c>
      <c r="K17" s="218">
        <f t="shared" si="5"/>
        <v>2.2741505</v>
      </c>
      <c r="L17" s="208">
        <f t="shared" si="6"/>
        <v>12.456035280116524</v>
      </c>
      <c r="M17" s="219">
        <v>36.386408</v>
      </c>
    </row>
    <row r="18" spans="1:13" s="8" customFormat="1" ht="15">
      <c r="A18" s="193" t="s">
        <v>280</v>
      </c>
      <c r="B18" s="179">
        <v>600</v>
      </c>
      <c r="C18" s="284">
        <f>Volume!J18</f>
        <v>407.75</v>
      </c>
      <c r="D18" s="318">
        <v>44.07</v>
      </c>
      <c r="E18" s="206">
        <f t="shared" si="0"/>
        <v>26442</v>
      </c>
      <c r="F18" s="211">
        <f t="shared" si="1"/>
        <v>10.808093194359289</v>
      </c>
      <c r="G18" s="277">
        <f t="shared" si="2"/>
        <v>38674.5</v>
      </c>
      <c r="H18" s="275">
        <v>5</v>
      </c>
      <c r="I18" s="207">
        <f t="shared" si="3"/>
        <v>64.4575</v>
      </c>
      <c r="J18" s="214">
        <f t="shared" si="4"/>
        <v>0.15808093194359288</v>
      </c>
      <c r="K18" s="218">
        <f t="shared" si="5"/>
        <v>2.3385470625</v>
      </c>
      <c r="L18" s="208">
        <f t="shared" si="6"/>
        <v>12.808749779186936</v>
      </c>
      <c r="M18" s="219">
        <v>37.416753</v>
      </c>
    </row>
    <row r="19" spans="1:13" s="7" customFormat="1" ht="15">
      <c r="A19" s="193" t="s">
        <v>75</v>
      </c>
      <c r="B19" s="179">
        <v>2300</v>
      </c>
      <c r="C19" s="284">
        <f>Volume!J19</f>
        <v>94</v>
      </c>
      <c r="D19" s="318">
        <v>9.66</v>
      </c>
      <c r="E19" s="206">
        <f t="shared" si="0"/>
        <v>22218</v>
      </c>
      <c r="F19" s="211">
        <f t="shared" si="1"/>
        <v>10.27659574468085</v>
      </c>
      <c r="G19" s="277">
        <f t="shared" si="2"/>
        <v>33028</v>
      </c>
      <c r="H19" s="275">
        <v>5</v>
      </c>
      <c r="I19" s="207">
        <f t="shared" si="3"/>
        <v>14.36</v>
      </c>
      <c r="J19" s="214">
        <f t="shared" si="4"/>
        <v>0.15276595744680851</v>
      </c>
      <c r="K19" s="218">
        <f t="shared" si="5"/>
        <v>2.9656429375</v>
      </c>
      <c r="L19" s="208">
        <f t="shared" si="6"/>
        <v>16.243495343746336</v>
      </c>
      <c r="M19" s="219">
        <v>47.450287</v>
      </c>
    </row>
    <row r="20" spans="1:13" s="7" customFormat="1" ht="15">
      <c r="A20" s="193" t="s">
        <v>404</v>
      </c>
      <c r="B20" s="179">
        <v>650</v>
      </c>
      <c r="C20" s="284">
        <f>Volume!J20</f>
        <v>301.2</v>
      </c>
      <c r="D20" s="318">
        <v>109.76</v>
      </c>
      <c r="E20" s="206">
        <f t="shared" si="0"/>
        <v>71344</v>
      </c>
      <c r="F20" s="211">
        <f t="shared" si="1"/>
        <v>36.440903054448874</v>
      </c>
      <c r="G20" s="277">
        <f t="shared" si="2"/>
        <v>81720.34</v>
      </c>
      <c r="H20" s="275">
        <v>5.3</v>
      </c>
      <c r="I20" s="207">
        <f t="shared" si="3"/>
        <v>125.72359999999999</v>
      </c>
      <c r="J20" s="214">
        <f t="shared" si="4"/>
        <v>0.4174090305444887</v>
      </c>
      <c r="K20" s="218">
        <f t="shared" si="5"/>
        <v>4.66875</v>
      </c>
      <c r="L20" s="208">
        <f t="shared" si="6"/>
        <v>25.571796903522444</v>
      </c>
      <c r="M20" s="219">
        <v>74.7</v>
      </c>
    </row>
    <row r="21" spans="1:13" s="7" customFormat="1" ht="15">
      <c r="A21" s="193" t="s">
        <v>405</v>
      </c>
      <c r="B21" s="179">
        <v>400</v>
      </c>
      <c r="C21" s="284">
        <f>Volume!J21</f>
        <v>855.65</v>
      </c>
      <c r="D21" s="318">
        <v>140.37</v>
      </c>
      <c r="E21" s="206">
        <f t="shared" si="0"/>
        <v>56148</v>
      </c>
      <c r="F21" s="211">
        <f t="shared" si="1"/>
        <v>16.40507216735815</v>
      </c>
      <c r="G21" s="277">
        <f t="shared" si="2"/>
        <v>73261</v>
      </c>
      <c r="H21" s="275">
        <v>5</v>
      </c>
      <c r="I21" s="207">
        <f t="shared" si="3"/>
        <v>183.1525</v>
      </c>
      <c r="J21" s="214">
        <f t="shared" si="4"/>
        <v>0.2140507216735815</v>
      </c>
      <c r="K21" s="218">
        <f t="shared" si="5"/>
        <v>3.4875</v>
      </c>
      <c r="L21" s="208">
        <f t="shared" si="6"/>
        <v>19.101824192992666</v>
      </c>
      <c r="M21" s="219">
        <v>55.8</v>
      </c>
    </row>
    <row r="22" spans="1:13" s="7" customFormat="1" ht="15">
      <c r="A22" s="193" t="s">
        <v>88</v>
      </c>
      <c r="B22" s="179">
        <v>4300</v>
      </c>
      <c r="C22" s="284">
        <f>Volume!J22</f>
        <v>49.9</v>
      </c>
      <c r="D22" s="318">
        <v>7.84</v>
      </c>
      <c r="E22" s="206">
        <f t="shared" si="0"/>
        <v>33712</v>
      </c>
      <c r="F22" s="211">
        <f t="shared" si="1"/>
        <v>15.711422845691384</v>
      </c>
      <c r="G22" s="277">
        <f t="shared" si="2"/>
        <v>44440.5</v>
      </c>
      <c r="H22" s="275">
        <v>5</v>
      </c>
      <c r="I22" s="207">
        <f t="shared" si="3"/>
        <v>10.335</v>
      </c>
      <c r="J22" s="214">
        <f t="shared" si="4"/>
        <v>0.20711422845691385</v>
      </c>
      <c r="K22" s="218">
        <f t="shared" si="5"/>
        <v>2.6470684375</v>
      </c>
      <c r="L22" s="208">
        <f t="shared" si="6"/>
        <v>14.498590944787042</v>
      </c>
      <c r="M22" s="203">
        <v>42.353095</v>
      </c>
    </row>
    <row r="23" spans="1:13" s="8" customFormat="1" ht="15">
      <c r="A23" s="193" t="s">
        <v>136</v>
      </c>
      <c r="B23" s="179">
        <v>4775</v>
      </c>
      <c r="C23" s="284">
        <f>Volume!J23</f>
        <v>39.55</v>
      </c>
      <c r="D23" s="318">
        <v>4.23</v>
      </c>
      <c r="E23" s="206">
        <f t="shared" si="0"/>
        <v>20198.250000000004</v>
      </c>
      <c r="F23" s="211">
        <f t="shared" si="1"/>
        <v>10.695322376738307</v>
      </c>
      <c r="G23" s="277">
        <f t="shared" si="2"/>
        <v>29640.812500000004</v>
      </c>
      <c r="H23" s="275">
        <v>5</v>
      </c>
      <c r="I23" s="207">
        <f t="shared" si="3"/>
        <v>6.2075000000000005</v>
      </c>
      <c r="J23" s="214">
        <f t="shared" si="4"/>
        <v>0.15695322376738308</v>
      </c>
      <c r="K23" s="218">
        <f t="shared" si="5"/>
        <v>2.7903561875</v>
      </c>
      <c r="L23" s="208">
        <f t="shared" si="6"/>
        <v>15.28341027367865</v>
      </c>
      <c r="M23" s="219">
        <v>44.645699</v>
      </c>
    </row>
    <row r="24" spans="1:13" s="8" customFormat="1" ht="15">
      <c r="A24" s="193" t="s">
        <v>157</v>
      </c>
      <c r="B24" s="179">
        <v>350</v>
      </c>
      <c r="C24" s="284">
        <f>Volume!J24</f>
        <v>724.7</v>
      </c>
      <c r="D24" s="318">
        <v>79.09</v>
      </c>
      <c r="E24" s="206">
        <f t="shared" si="0"/>
        <v>27681.5</v>
      </c>
      <c r="F24" s="211">
        <f t="shared" si="1"/>
        <v>10.913481440596108</v>
      </c>
      <c r="G24" s="277">
        <f t="shared" si="2"/>
        <v>40363.75</v>
      </c>
      <c r="H24" s="275">
        <v>5</v>
      </c>
      <c r="I24" s="207">
        <f t="shared" si="3"/>
        <v>115.325</v>
      </c>
      <c r="J24" s="214">
        <f t="shared" si="4"/>
        <v>0.15913481440596108</v>
      </c>
      <c r="K24" s="218">
        <f t="shared" si="5"/>
        <v>2.38428275</v>
      </c>
      <c r="L24" s="208">
        <f t="shared" si="6"/>
        <v>13.059254456454507</v>
      </c>
      <c r="M24" s="219">
        <v>38.148524</v>
      </c>
    </row>
    <row r="25" spans="1:13" s="8" customFormat="1" ht="15">
      <c r="A25" s="193" t="s">
        <v>193</v>
      </c>
      <c r="B25" s="179">
        <v>100</v>
      </c>
      <c r="C25" s="284">
        <f>Volume!J25</f>
        <v>2255.95</v>
      </c>
      <c r="D25" s="318">
        <v>234.45</v>
      </c>
      <c r="E25" s="206">
        <f t="shared" si="0"/>
        <v>23445</v>
      </c>
      <c r="F25" s="211">
        <f t="shared" si="1"/>
        <v>10.392517564662338</v>
      </c>
      <c r="G25" s="277">
        <f t="shared" si="2"/>
        <v>34995.464</v>
      </c>
      <c r="H25" s="275">
        <v>5.12</v>
      </c>
      <c r="I25" s="207">
        <f t="shared" si="3"/>
        <v>349.95464</v>
      </c>
      <c r="J25" s="214">
        <f t="shared" si="4"/>
        <v>0.15512517564662337</v>
      </c>
      <c r="K25" s="218">
        <f t="shared" si="5"/>
        <v>2.262520625</v>
      </c>
      <c r="L25" s="208">
        <f t="shared" si="6"/>
        <v>12.39233583133187</v>
      </c>
      <c r="M25" s="219">
        <v>36.20033</v>
      </c>
    </row>
    <row r="26" spans="1:13" s="8" customFormat="1" ht="15">
      <c r="A26" s="193" t="s">
        <v>281</v>
      </c>
      <c r="B26" s="179">
        <v>1900</v>
      </c>
      <c r="C26" s="284">
        <f>Volume!J26</f>
        <v>165.7</v>
      </c>
      <c r="D26" s="318">
        <v>19.91</v>
      </c>
      <c r="E26" s="206">
        <f t="shared" si="0"/>
        <v>37829</v>
      </c>
      <c r="F26" s="211">
        <f t="shared" si="1"/>
        <v>12.015691007845506</v>
      </c>
      <c r="G26" s="277">
        <f t="shared" si="2"/>
        <v>53570.5</v>
      </c>
      <c r="H26" s="275">
        <v>5</v>
      </c>
      <c r="I26" s="207">
        <f t="shared" si="3"/>
        <v>28.195</v>
      </c>
      <c r="J26" s="214">
        <f t="shared" si="4"/>
        <v>0.17015691007845504</v>
      </c>
      <c r="K26" s="218">
        <f t="shared" si="5"/>
        <v>3.857308375</v>
      </c>
      <c r="L26" s="208">
        <f t="shared" si="6"/>
        <v>21.127348082410965</v>
      </c>
      <c r="M26" s="219">
        <v>61.716934</v>
      </c>
    </row>
    <row r="27" spans="1:13" s="8" customFormat="1" ht="15">
      <c r="A27" s="193" t="s">
        <v>282</v>
      </c>
      <c r="B27" s="179">
        <v>4800</v>
      </c>
      <c r="C27" s="284">
        <f>Volume!J27</f>
        <v>75.15</v>
      </c>
      <c r="D27" s="318">
        <v>12.16</v>
      </c>
      <c r="E27" s="206">
        <f t="shared" si="0"/>
        <v>58368</v>
      </c>
      <c r="F27" s="211">
        <f t="shared" si="1"/>
        <v>16.18097139055223</v>
      </c>
      <c r="G27" s="277">
        <f t="shared" si="2"/>
        <v>76404</v>
      </c>
      <c r="H27" s="275">
        <v>5</v>
      </c>
      <c r="I27" s="207">
        <f t="shared" si="3"/>
        <v>15.9175</v>
      </c>
      <c r="J27" s="214">
        <f t="shared" si="4"/>
        <v>0.21180971390552228</v>
      </c>
      <c r="K27" s="218">
        <f t="shared" si="5"/>
        <v>2.7959531875</v>
      </c>
      <c r="L27" s="208">
        <f t="shared" si="6"/>
        <v>15.314066305222212</v>
      </c>
      <c r="M27" s="219">
        <v>44.735251</v>
      </c>
    </row>
    <row r="28" spans="1:13" s="8" customFormat="1" ht="15">
      <c r="A28" s="193" t="s">
        <v>76</v>
      </c>
      <c r="B28" s="179">
        <v>1400</v>
      </c>
      <c r="C28" s="284">
        <f>Volume!J28</f>
        <v>300.7</v>
      </c>
      <c r="D28" s="318">
        <v>30.69</v>
      </c>
      <c r="E28" s="206">
        <f t="shared" si="0"/>
        <v>42966</v>
      </c>
      <c r="F28" s="211">
        <f t="shared" si="1"/>
        <v>10.20618556701031</v>
      </c>
      <c r="G28" s="277">
        <f t="shared" si="2"/>
        <v>64015</v>
      </c>
      <c r="H28" s="275">
        <v>5</v>
      </c>
      <c r="I28" s="207">
        <f t="shared" si="3"/>
        <v>45.725</v>
      </c>
      <c r="J28" s="214">
        <f t="shared" si="4"/>
        <v>0.1520618556701031</v>
      </c>
      <c r="K28" s="218">
        <f t="shared" si="5"/>
        <v>3.4516355</v>
      </c>
      <c r="L28" s="208">
        <f t="shared" si="6"/>
        <v>18.90538623635623</v>
      </c>
      <c r="M28" s="219">
        <v>55.226168</v>
      </c>
    </row>
    <row r="29" spans="1:13" s="8" customFormat="1" ht="15">
      <c r="A29" s="193" t="s">
        <v>77</v>
      </c>
      <c r="B29" s="179">
        <v>1900</v>
      </c>
      <c r="C29" s="284">
        <f>Volume!J29</f>
        <v>269.75</v>
      </c>
      <c r="D29" s="318">
        <v>40</v>
      </c>
      <c r="E29" s="206">
        <f t="shared" si="0"/>
        <v>76000</v>
      </c>
      <c r="F29" s="211">
        <f t="shared" si="1"/>
        <v>14.828544949026876</v>
      </c>
      <c r="G29" s="277">
        <f t="shared" si="2"/>
        <v>101626.25</v>
      </c>
      <c r="H29" s="275">
        <v>5</v>
      </c>
      <c r="I29" s="207">
        <f t="shared" si="3"/>
        <v>53.4875</v>
      </c>
      <c r="J29" s="214">
        <f t="shared" si="4"/>
        <v>0.19828544949026874</v>
      </c>
      <c r="K29" s="218">
        <f t="shared" si="5"/>
        <v>4.030830625</v>
      </c>
      <c r="L29" s="208">
        <f t="shared" si="6"/>
        <v>22.07776858795147</v>
      </c>
      <c r="M29" s="219">
        <v>64.49329</v>
      </c>
    </row>
    <row r="30" spans="1:13" s="7" customFormat="1" ht="15">
      <c r="A30" s="193" t="s">
        <v>283</v>
      </c>
      <c r="B30" s="179">
        <v>1050</v>
      </c>
      <c r="C30" s="284">
        <f>Volume!J30</f>
        <v>170.95</v>
      </c>
      <c r="D30" s="318">
        <v>18.51</v>
      </c>
      <c r="E30" s="206">
        <f t="shared" si="0"/>
        <v>19435.5</v>
      </c>
      <c r="F30" s="211">
        <f t="shared" si="1"/>
        <v>10.827727405674176</v>
      </c>
      <c r="G30" s="277">
        <f t="shared" si="2"/>
        <v>28410.375</v>
      </c>
      <c r="H30" s="275">
        <v>5</v>
      </c>
      <c r="I30" s="207">
        <f t="shared" si="3"/>
        <v>27.0575</v>
      </c>
      <c r="J30" s="214">
        <f t="shared" si="4"/>
        <v>0.15827727405674175</v>
      </c>
      <c r="K30" s="218">
        <f t="shared" si="5"/>
        <v>2.9283209375</v>
      </c>
      <c r="L30" s="208">
        <f t="shared" si="6"/>
        <v>16.039074330834257</v>
      </c>
      <c r="M30" s="203">
        <v>46.853135</v>
      </c>
    </row>
    <row r="31" spans="1:13" s="7" customFormat="1" ht="15">
      <c r="A31" s="193" t="s">
        <v>34</v>
      </c>
      <c r="B31" s="179">
        <v>275</v>
      </c>
      <c r="C31" s="284">
        <f>Volume!J31</f>
        <v>1837.35</v>
      </c>
      <c r="D31" s="318">
        <v>195.61</v>
      </c>
      <c r="E31" s="206">
        <f t="shared" si="0"/>
        <v>53792.75000000001</v>
      </c>
      <c r="F31" s="211">
        <f t="shared" si="1"/>
        <v>10.646311263504506</v>
      </c>
      <c r="G31" s="277">
        <f t="shared" si="2"/>
        <v>79056.3125</v>
      </c>
      <c r="H31" s="275">
        <v>5</v>
      </c>
      <c r="I31" s="207">
        <f t="shared" si="3"/>
        <v>287.4775</v>
      </c>
      <c r="J31" s="214">
        <f t="shared" si="4"/>
        <v>0.15646311263504506</v>
      </c>
      <c r="K31" s="218">
        <f t="shared" si="5"/>
        <v>2.98494325</v>
      </c>
      <c r="L31" s="208">
        <f t="shared" si="6"/>
        <v>16.349207508977827</v>
      </c>
      <c r="M31" s="203">
        <v>47.759092</v>
      </c>
    </row>
    <row r="32" spans="1:13" s="8" customFormat="1" ht="15">
      <c r="A32" s="193" t="s">
        <v>284</v>
      </c>
      <c r="B32" s="179">
        <v>250</v>
      </c>
      <c r="C32" s="284">
        <f>Volume!J32</f>
        <v>1223</v>
      </c>
      <c r="D32" s="318">
        <v>162.9</v>
      </c>
      <c r="E32" s="206">
        <f t="shared" si="0"/>
        <v>40725</v>
      </c>
      <c r="F32" s="211">
        <f t="shared" si="1"/>
        <v>13.31970564186427</v>
      </c>
      <c r="G32" s="277">
        <f t="shared" si="2"/>
        <v>56012.5</v>
      </c>
      <c r="H32" s="275">
        <v>5</v>
      </c>
      <c r="I32" s="207">
        <f t="shared" si="3"/>
        <v>224.05</v>
      </c>
      <c r="J32" s="214">
        <f t="shared" si="4"/>
        <v>0.1831970564186427</v>
      </c>
      <c r="K32" s="218">
        <f t="shared" si="5"/>
        <v>3.0054939375</v>
      </c>
      <c r="L32" s="208">
        <f t="shared" si="6"/>
        <v>16.461768260137717</v>
      </c>
      <c r="M32" s="219">
        <v>48.087903</v>
      </c>
    </row>
    <row r="33" spans="1:13" s="8" customFormat="1" ht="15">
      <c r="A33" s="193" t="s">
        <v>137</v>
      </c>
      <c r="B33" s="179">
        <v>1000</v>
      </c>
      <c r="C33" s="284">
        <f>Volume!J33</f>
        <v>316.45</v>
      </c>
      <c r="D33" s="318">
        <v>34.01</v>
      </c>
      <c r="E33" s="206">
        <f t="shared" si="0"/>
        <v>34010</v>
      </c>
      <c r="F33" s="211">
        <f t="shared" si="1"/>
        <v>10.747353452362143</v>
      </c>
      <c r="G33" s="277">
        <f t="shared" si="2"/>
        <v>49832.5</v>
      </c>
      <c r="H33" s="275">
        <v>5</v>
      </c>
      <c r="I33" s="207">
        <f t="shared" si="3"/>
        <v>49.8325</v>
      </c>
      <c r="J33" s="214">
        <f t="shared" si="4"/>
        <v>0.15747353452362145</v>
      </c>
      <c r="K33" s="218">
        <f t="shared" si="5"/>
        <v>2.5117254375</v>
      </c>
      <c r="L33" s="208">
        <f t="shared" si="6"/>
        <v>13.757286803782822</v>
      </c>
      <c r="M33" s="219">
        <v>40.187607</v>
      </c>
    </row>
    <row r="34" spans="1:13" s="8" customFormat="1" ht="15">
      <c r="A34" s="193" t="s">
        <v>232</v>
      </c>
      <c r="B34" s="179">
        <v>500</v>
      </c>
      <c r="C34" s="284">
        <f>Volume!J34</f>
        <v>878.65</v>
      </c>
      <c r="D34" s="318">
        <v>94.79</v>
      </c>
      <c r="E34" s="206">
        <f t="shared" si="0"/>
        <v>47395</v>
      </c>
      <c r="F34" s="211">
        <f t="shared" si="1"/>
        <v>10.788140897968475</v>
      </c>
      <c r="G34" s="277">
        <f t="shared" si="2"/>
        <v>69361.25</v>
      </c>
      <c r="H34" s="275">
        <v>5</v>
      </c>
      <c r="I34" s="207">
        <f t="shared" si="3"/>
        <v>138.7225</v>
      </c>
      <c r="J34" s="214">
        <f t="shared" si="4"/>
        <v>0.15788140897968475</v>
      </c>
      <c r="K34" s="218">
        <f t="shared" si="5"/>
        <v>1.9979265625</v>
      </c>
      <c r="L34" s="208">
        <f t="shared" si="6"/>
        <v>10.943094465200051</v>
      </c>
      <c r="M34" s="219">
        <v>31.966825</v>
      </c>
    </row>
    <row r="35" spans="1:13" s="8" customFormat="1" ht="15">
      <c r="A35" s="193" t="s">
        <v>1</v>
      </c>
      <c r="B35" s="179">
        <v>300</v>
      </c>
      <c r="C35" s="284">
        <f>Volume!J35</f>
        <v>1660.95</v>
      </c>
      <c r="D35" s="318">
        <v>180.92</v>
      </c>
      <c r="E35" s="206">
        <f t="shared" si="0"/>
        <v>54275.99999999999</v>
      </c>
      <c r="F35" s="211">
        <f t="shared" si="1"/>
        <v>10.892561485896625</v>
      </c>
      <c r="G35" s="277">
        <f t="shared" si="2"/>
        <v>79190.25</v>
      </c>
      <c r="H35" s="275">
        <v>5</v>
      </c>
      <c r="I35" s="207">
        <f t="shared" si="3"/>
        <v>263.9675</v>
      </c>
      <c r="J35" s="214">
        <f t="shared" si="4"/>
        <v>0.15892561485896622</v>
      </c>
      <c r="K35" s="218">
        <f t="shared" si="5"/>
        <v>1.931505625</v>
      </c>
      <c r="L35" s="208">
        <f t="shared" si="6"/>
        <v>10.579292007606144</v>
      </c>
      <c r="M35" s="219">
        <v>30.90409</v>
      </c>
    </row>
    <row r="36" spans="1:13" s="8" customFormat="1" ht="15">
      <c r="A36" s="193" t="s">
        <v>158</v>
      </c>
      <c r="B36" s="179">
        <v>1900</v>
      </c>
      <c r="C36" s="284">
        <f>Volume!J36</f>
        <v>117.3</v>
      </c>
      <c r="D36" s="318">
        <v>12.68</v>
      </c>
      <c r="E36" s="206">
        <f t="shared" si="0"/>
        <v>24092</v>
      </c>
      <c r="F36" s="211">
        <f t="shared" si="1"/>
        <v>10.80988917306053</v>
      </c>
      <c r="G36" s="277">
        <f t="shared" si="2"/>
        <v>35346.935</v>
      </c>
      <c r="H36" s="275">
        <v>5.05</v>
      </c>
      <c r="I36" s="207">
        <f t="shared" si="3"/>
        <v>18.60365</v>
      </c>
      <c r="J36" s="214">
        <f t="shared" si="4"/>
        <v>0.15859889173060526</v>
      </c>
      <c r="K36" s="218">
        <f t="shared" si="5"/>
        <v>2.1079460625</v>
      </c>
      <c r="L36" s="208">
        <f t="shared" si="6"/>
        <v>11.545696084354446</v>
      </c>
      <c r="M36" s="219">
        <v>33.727137</v>
      </c>
    </row>
    <row r="37" spans="1:13" s="8" customFormat="1" ht="15">
      <c r="A37" s="193" t="s">
        <v>406</v>
      </c>
      <c r="B37" s="179">
        <v>4950</v>
      </c>
      <c r="C37" s="284">
        <f>Volume!J37</f>
        <v>37.95</v>
      </c>
      <c r="D37" s="318">
        <v>5.23</v>
      </c>
      <c r="E37" s="206">
        <f t="shared" si="0"/>
        <v>25888.500000000004</v>
      </c>
      <c r="F37" s="211">
        <f t="shared" si="1"/>
        <v>13.78129117259552</v>
      </c>
      <c r="G37" s="277">
        <f t="shared" si="2"/>
        <v>35638.04475</v>
      </c>
      <c r="H37" s="275">
        <v>5.19</v>
      </c>
      <c r="I37" s="207">
        <f t="shared" si="3"/>
        <v>7.199605</v>
      </c>
      <c r="J37" s="214">
        <f t="shared" si="4"/>
        <v>0.1897129117259552</v>
      </c>
      <c r="K37" s="218">
        <f t="shared" si="5"/>
        <v>4.465625</v>
      </c>
      <c r="L37" s="208">
        <f t="shared" si="6"/>
        <v>24.459235458590076</v>
      </c>
      <c r="M37" s="219">
        <v>71.45</v>
      </c>
    </row>
    <row r="38" spans="1:13" s="8" customFormat="1" ht="15">
      <c r="A38" s="193" t="s">
        <v>407</v>
      </c>
      <c r="B38" s="179">
        <v>850</v>
      </c>
      <c r="C38" s="284">
        <f>Volume!J38</f>
        <v>291.7</v>
      </c>
      <c r="D38" s="318">
        <v>46.63</v>
      </c>
      <c r="E38" s="206">
        <f t="shared" si="0"/>
        <v>39635.5</v>
      </c>
      <c r="F38" s="211">
        <f t="shared" si="1"/>
        <v>15.985601645526227</v>
      </c>
      <c r="G38" s="277">
        <f t="shared" si="2"/>
        <v>52032.75</v>
      </c>
      <c r="H38" s="275">
        <v>5</v>
      </c>
      <c r="I38" s="207">
        <f t="shared" si="3"/>
        <v>61.215</v>
      </c>
      <c r="J38" s="214">
        <f t="shared" si="4"/>
        <v>0.20985601645526228</v>
      </c>
      <c r="K38" s="218">
        <f t="shared" si="5"/>
        <v>3.028125</v>
      </c>
      <c r="L38" s="208">
        <f t="shared" si="6"/>
        <v>16.585723694453314</v>
      </c>
      <c r="M38" s="219">
        <v>48.45</v>
      </c>
    </row>
    <row r="39" spans="1:13" s="8" customFormat="1" ht="15">
      <c r="A39" s="193" t="s">
        <v>285</v>
      </c>
      <c r="B39" s="179">
        <v>300</v>
      </c>
      <c r="C39" s="284">
        <f>Volume!J39</f>
        <v>643.6</v>
      </c>
      <c r="D39" s="318">
        <v>73.63</v>
      </c>
      <c r="E39" s="206">
        <f t="shared" si="0"/>
        <v>22089</v>
      </c>
      <c r="F39" s="211">
        <f t="shared" si="1"/>
        <v>11.440335612181478</v>
      </c>
      <c r="G39" s="277">
        <f t="shared" si="2"/>
        <v>31743</v>
      </c>
      <c r="H39" s="275">
        <v>5</v>
      </c>
      <c r="I39" s="207">
        <f t="shared" si="3"/>
        <v>105.81</v>
      </c>
      <c r="J39" s="214">
        <f t="shared" si="4"/>
        <v>0.16440335612181478</v>
      </c>
      <c r="K39" s="218">
        <f t="shared" si="5"/>
        <v>3.85269975</v>
      </c>
      <c r="L39" s="208">
        <f t="shared" si="6"/>
        <v>21.102105603695144</v>
      </c>
      <c r="M39" s="219">
        <v>61.643196</v>
      </c>
    </row>
    <row r="40" spans="1:13" s="8" customFormat="1" ht="15">
      <c r="A40" s="193" t="s">
        <v>159</v>
      </c>
      <c r="B40" s="179">
        <v>4500</v>
      </c>
      <c r="C40" s="284">
        <f>Volume!J40</f>
        <v>51.1</v>
      </c>
      <c r="D40" s="318">
        <v>5.53</v>
      </c>
      <c r="E40" s="206">
        <f t="shared" si="0"/>
        <v>24885</v>
      </c>
      <c r="F40" s="211">
        <f t="shared" si="1"/>
        <v>10.821917808219178</v>
      </c>
      <c r="G40" s="277">
        <f t="shared" si="2"/>
        <v>36382.5</v>
      </c>
      <c r="H40" s="275">
        <v>5</v>
      </c>
      <c r="I40" s="207">
        <f t="shared" si="3"/>
        <v>8.085</v>
      </c>
      <c r="J40" s="214">
        <f t="shared" si="4"/>
        <v>0.1582191780821918</v>
      </c>
      <c r="K40" s="218">
        <f t="shared" si="5"/>
        <v>2.803160125</v>
      </c>
      <c r="L40" s="208">
        <f t="shared" si="6"/>
        <v>15.35354032761501</v>
      </c>
      <c r="M40" s="219">
        <v>44.850562</v>
      </c>
    </row>
    <row r="41" spans="1:13" s="8" customFormat="1" ht="15">
      <c r="A41" s="193" t="s">
        <v>2</v>
      </c>
      <c r="B41" s="179">
        <v>1100</v>
      </c>
      <c r="C41" s="284">
        <f>Volume!J41</f>
        <v>333.45</v>
      </c>
      <c r="D41" s="318">
        <v>36.32</v>
      </c>
      <c r="E41" s="206">
        <f t="shared" si="0"/>
        <v>39952</v>
      </c>
      <c r="F41" s="211">
        <f t="shared" si="1"/>
        <v>10.892187734292998</v>
      </c>
      <c r="G41" s="277">
        <f t="shared" si="2"/>
        <v>58291.75</v>
      </c>
      <c r="H41" s="275">
        <v>5</v>
      </c>
      <c r="I41" s="207">
        <f t="shared" si="3"/>
        <v>52.9925</v>
      </c>
      <c r="J41" s="214">
        <f t="shared" si="4"/>
        <v>0.15892187734292998</v>
      </c>
      <c r="K41" s="218">
        <f t="shared" si="5"/>
        <v>2.023759375</v>
      </c>
      <c r="L41" s="208">
        <f t="shared" si="6"/>
        <v>11.084586606500565</v>
      </c>
      <c r="M41" s="219">
        <v>32.38015</v>
      </c>
    </row>
    <row r="42" spans="1:13" s="8" customFormat="1" ht="15">
      <c r="A42" s="193" t="s">
        <v>408</v>
      </c>
      <c r="B42" s="179">
        <v>1150</v>
      </c>
      <c r="C42" s="284">
        <f>Volume!J42</f>
        <v>234.1</v>
      </c>
      <c r="D42" s="318">
        <v>40.59</v>
      </c>
      <c r="E42" s="206">
        <f t="shared" si="0"/>
        <v>46678.50000000001</v>
      </c>
      <c r="F42" s="211">
        <f t="shared" si="1"/>
        <v>17.338744126441693</v>
      </c>
      <c r="G42" s="277">
        <f t="shared" si="2"/>
        <v>61942.99050000001</v>
      </c>
      <c r="H42" s="275">
        <v>5.67</v>
      </c>
      <c r="I42" s="207">
        <f t="shared" si="3"/>
        <v>53.86347000000001</v>
      </c>
      <c r="J42" s="214">
        <f t="shared" si="4"/>
        <v>0.23008744126441694</v>
      </c>
      <c r="K42" s="218">
        <f t="shared" si="5"/>
        <v>3.5625</v>
      </c>
      <c r="L42" s="208">
        <f t="shared" si="6"/>
        <v>19.51261611112154</v>
      </c>
      <c r="M42" s="219">
        <v>57</v>
      </c>
    </row>
    <row r="43" spans="1:13" s="8" customFormat="1" ht="15">
      <c r="A43" s="193" t="s">
        <v>391</v>
      </c>
      <c r="B43" s="179">
        <v>2500</v>
      </c>
      <c r="C43" s="284">
        <f>Volume!J43</f>
        <v>161.15</v>
      </c>
      <c r="D43" s="318">
        <v>16.8</v>
      </c>
      <c r="E43" s="206">
        <f t="shared" si="0"/>
        <v>42000</v>
      </c>
      <c r="F43" s="211">
        <f t="shared" si="1"/>
        <v>10.425069810735339</v>
      </c>
      <c r="G43" s="277">
        <f t="shared" si="2"/>
        <v>62143.75</v>
      </c>
      <c r="H43" s="275">
        <v>5</v>
      </c>
      <c r="I43" s="207">
        <f t="shared" si="3"/>
        <v>24.8575</v>
      </c>
      <c r="J43" s="214">
        <f t="shared" si="4"/>
        <v>0.1542506981073534</v>
      </c>
      <c r="K43" s="218">
        <f t="shared" si="5"/>
        <v>1.8096494375</v>
      </c>
      <c r="L43" s="208">
        <f t="shared" si="6"/>
        <v>9.911858180952853</v>
      </c>
      <c r="M43" s="219">
        <v>28.954391</v>
      </c>
    </row>
    <row r="44" spans="1:13" s="8" customFormat="1" ht="15">
      <c r="A44" s="193" t="s">
        <v>78</v>
      </c>
      <c r="B44" s="179">
        <v>1600</v>
      </c>
      <c r="C44" s="284">
        <f>Volume!J44</f>
        <v>294</v>
      </c>
      <c r="D44" s="318">
        <v>37.8</v>
      </c>
      <c r="E44" s="206">
        <f t="shared" si="0"/>
        <v>60479.99999999999</v>
      </c>
      <c r="F44" s="211">
        <f t="shared" si="1"/>
        <v>12.857142857142856</v>
      </c>
      <c r="G44" s="277">
        <f t="shared" si="2"/>
        <v>84000</v>
      </c>
      <c r="H44" s="275">
        <v>5</v>
      </c>
      <c r="I44" s="207">
        <f t="shared" si="3"/>
        <v>52.5</v>
      </c>
      <c r="J44" s="214">
        <f t="shared" si="4"/>
        <v>0.17857142857142858</v>
      </c>
      <c r="K44" s="218">
        <f t="shared" si="5"/>
        <v>3.51753775</v>
      </c>
      <c r="L44" s="208">
        <f t="shared" si="6"/>
        <v>19.266347725509675</v>
      </c>
      <c r="M44" s="219">
        <v>56.280604</v>
      </c>
    </row>
    <row r="45" spans="1:13" s="8" customFormat="1" ht="15">
      <c r="A45" s="193" t="s">
        <v>138</v>
      </c>
      <c r="B45" s="179">
        <v>425</v>
      </c>
      <c r="C45" s="284">
        <f>Volume!J45</f>
        <v>722.15</v>
      </c>
      <c r="D45" s="318">
        <v>83.59</v>
      </c>
      <c r="E45" s="206">
        <f t="shared" si="0"/>
        <v>35525.75</v>
      </c>
      <c r="F45" s="211">
        <f t="shared" si="1"/>
        <v>11.575157515751576</v>
      </c>
      <c r="G45" s="277">
        <f t="shared" si="2"/>
        <v>50871.4375</v>
      </c>
      <c r="H45" s="275">
        <v>5</v>
      </c>
      <c r="I45" s="207">
        <f t="shared" si="3"/>
        <v>119.6975</v>
      </c>
      <c r="J45" s="214">
        <f t="shared" si="4"/>
        <v>0.16575157515751576</v>
      </c>
      <c r="K45" s="218">
        <f t="shared" si="5"/>
        <v>3.678509</v>
      </c>
      <c r="L45" s="208">
        <f t="shared" si="6"/>
        <v>20.14802357285771</v>
      </c>
      <c r="M45" s="219">
        <v>58.856144</v>
      </c>
    </row>
    <row r="46" spans="1:13" s="8" customFormat="1" ht="15">
      <c r="A46" s="193" t="s">
        <v>160</v>
      </c>
      <c r="B46" s="179">
        <v>550</v>
      </c>
      <c r="C46" s="284">
        <f>Volume!J46</f>
        <v>499.6</v>
      </c>
      <c r="D46" s="318">
        <v>55.52</v>
      </c>
      <c r="E46" s="206">
        <f t="shared" si="0"/>
        <v>30536</v>
      </c>
      <c r="F46" s="211">
        <f t="shared" si="1"/>
        <v>11.1128903122498</v>
      </c>
      <c r="G46" s="277">
        <f t="shared" si="2"/>
        <v>44275</v>
      </c>
      <c r="H46" s="275">
        <v>5</v>
      </c>
      <c r="I46" s="207">
        <f t="shared" si="3"/>
        <v>80.5</v>
      </c>
      <c r="J46" s="214">
        <f t="shared" si="4"/>
        <v>0.161128903122498</v>
      </c>
      <c r="K46" s="218">
        <f t="shared" si="5"/>
        <v>2.7257803125</v>
      </c>
      <c r="L46" s="208">
        <f t="shared" si="6"/>
        <v>14.92971363959731</v>
      </c>
      <c r="M46" s="219">
        <v>43.612485</v>
      </c>
    </row>
    <row r="47" spans="1:13" s="8" customFormat="1" ht="15">
      <c r="A47" s="193" t="s">
        <v>161</v>
      </c>
      <c r="B47" s="179">
        <v>6900</v>
      </c>
      <c r="C47" s="284">
        <f>Volume!J47</f>
        <v>35.95</v>
      </c>
      <c r="D47" s="318">
        <v>4.02</v>
      </c>
      <c r="E47" s="206">
        <f t="shared" si="0"/>
        <v>27737.999999999996</v>
      </c>
      <c r="F47" s="211">
        <f t="shared" si="1"/>
        <v>11.182197496522948</v>
      </c>
      <c r="G47" s="277">
        <f t="shared" si="2"/>
        <v>40140.75</v>
      </c>
      <c r="H47" s="275">
        <v>5</v>
      </c>
      <c r="I47" s="207">
        <f t="shared" si="3"/>
        <v>5.8175</v>
      </c>
      <c r="J47" s="214">
        <f t="shared" si="4"/>
        <v>0.16182197496522946</v>
      </c>
      <c r="K47" s="218">
        <f t="shared" si="5"/>
        <v>2.302460875</v>
      </c>
      <c r="L47" s="208">
        <f t="shared" si="6"/>
        <v>12.611097590105826</v>
      </c>
      <c r="M47" s="219">
        <v>36.839374</v>
      </c>
    </row>
    <row r="48" spans="1:13" s="8" customFormat="1" ht="15">
      <c r="A48" s="193" t="s">
        <v>392</v>
      </c>
      <c r="B48" s="179">
        <v>1800</v>
      </c>
      <c r="C48" s="284">
        <f>Volume!J48</f>
        <v>302</v>
      </c>
      <c r="D48" s="318">
        <v>50.54</v>
      </c>
      <c r="E48" s="206">
        <f t="shared" si="0"/>
        <v>90972</v>
      </c>
      <c r="F48" s="211">
        <f t="shared" si="1"/>
        <v>16.735099337748345</v>
      </c>
      <c r="G48" s="277">
        <f t="shared" si="2"/>
        <v>118152</v>
      </c>
      <c r="H48" s="275">
        <v>5</v>
      </c>
      <c r="I48" s="207">
        <f t="shared" si="3"/>
        <v>65.64</v>
      </c>
      <c r="J48" s="214">
        <f t="shared" si="4"/>
        <v>0.21735099337748345</v>
      </c>
      <c r="K48" s="218">
        <f t="shared" si="5"/>
        <v>2.734375</v>
      </c>
      <c r="L48" s="208">
        <f t="shared" si="6"/>
        <v>14.976788681781887</v>
      </c>
      <c r="M48" s="219">
        <v>43.75</v>
      </c>
    </row>
    <row r="49" spans="1:13" s="8" customFormat="1" ht="15">
      <c r="A49" s="193" t="s">
        <v>3</v>
      </c>
      <c r="B49" s="179">
        <v>1250</v>
      </c>
      <c r="C49" s="284">
        <f>Volume!J49</f>
        <v>208.55</v>
      </c>
      <c r="D49" s="318">
        <v>22.84</v>
      </c>
      <c r="E49" s="206">
        <f t="shared" si="0"/>
        <v>28550</v>
      </c>
      <c r="F49" s="211">
        <f t="shared" si="1"/>
        <v>10.951810117477823</v>
      </c>
      <c r="G49" s="277">
        <f t="shared" si="2"/>
        <v>41584.375</v>
      </c>
      <c r="H49" s="275">
        <v>5</v>
      </c>
      <c r="I49" s="207">
        <f t="shared" si="3"/>
        <v>33.2675</v>
      </c>
      <c r="J49" s="214">
        <f t="shared" si="4"/>
        <v>0.15951810117477822</v>
      </c>
      <c r="K49" s="218">
        <f t="shared" si="5"/>
        <v>1.9413674375</v>
      </c>
      <c r="L49" s="208">
        <f t="shared" si="6"/>
        <v>10.633307379247508</v>
      </c>
      <c r="M49" s="219">
        <v>31.061879</v>
      </c>
    </row>
    <row r="50" spans="1:13" s="8" customFormat="1" ht="15">
      <c r="A50" s="193" t="s">
        <v>218</v>
      </c>
      <c r="B50" s="179">
        <v>1050</v>
      </c>
      <c r="C50" s="284">
        <f>Volume!J50</f>
        <v>377.4</v>
      </c>
      <c r="D50" s="318">
        <v>40.95</v>
      </c>
      <c r="E50" s="206">
        <f t="shared" si="0"/>
        <v>42997.5</v>
      </c>
      <c r="F50" s="211">
        <f t="shared" si="1"/>
        <v>10.850556438791735</v>
      </c>
      <c r="G50" s="277">
        <f t="shared" si="2"/>
        <v>62811</v>
      </c>
      <c r="H50" s="275">
        <v>5</v>
      </c>
      <c r="I50" s="207">
        <f t="shared" si="3"/>
        <v>59.82</v>
      </c>
      <c r="J50" s="214">
        <f t="shared" si="4"/>
        <v>0.15850556438791735</v>
      </c>
      <c r="K50" s="218">
        <f t="shared" si="5"/>
        <v>2.2033485625</v>
      </c>
      <c r="L50" s="208">
        <f t="shared" si="6"/>
        <v>12.068237097278313</v>
      </c>
      <c r="M50" s="219">
        <v>35.253577</v>
      </c>
    </row>
    <row r="51" spans="1:13" s="8" customFormat="1" ht="15">
      <c r="A51" s="193" t="s">
        <v>162</v>
      </c>
      <c r="B51" s="179">
        <v>1200</v>
      </c>
      <c r="C51" s="284">
        <f>Volume!J51</f>
        <v>379.85</v>
      </c>
      <c r="D51" s="318">
        <v>50.26</v>
      </c>
      <c r="E51" s="206">
        <f t="shared" si="0"/>
        <v>60312</v>
      </c>
      <c r="F51" s="211">
        <f t="shared" si="1"/>
        <v>13.231538765302092</v>
      </c>
      <c r="G51" s="277">
        <f t="shared" si="2"/>
        <v>83103</v>
      </c>
      <c r="H51" s="275">
        <v>5</v>
      </c>
      <c r="I51" s="207">
        <f t="shared" si="3"/>
        <v>69.2525</v>
      </c>
      <c r="J51" s="214">
        <f t="shared" si="4"/>
        <v>0.1823153876530209</v>
      </c>
      <c r="K51" s="218">
        <f t="shared" si="5"/>
        <v>3.3854694375</v>
      </c>
      <c r="L51" s="208">
        <f t="shared" si="6"/>
        <v>18.54297978663076</v>
      </c>
      <c r="M51" s="219">
        <v>54.167511</v>
      </c>
    </row>
    <row r="52" spans="1:13" s="8" customFormat="1" ht="15">
      <c r="A52" s="193" t="s">
        <v>286</v>
      </c>
      <c r="B52" s="179">
        <v>1000</v>
      </c>
      <c r="C52" s="284">
        <f>Volume!J52</f>
        <v>258.8</v>
      </c>
      <c r="D52" s="318">
        <v>27.97</v>
      </c>
      <c r="E52" s="206">
        <f t="shared" si="0"/>
        <v>27970</v>
      </c>
      <c r="F52" s="211">
        <f t="shared" si="1"/>
        <v>10.807573415765068</v>
      </c>
      <c r="G52" s="277">
        <f t="shared" si="2"/>
        <v>40910</v>
      </c>
      <c r="H52" s="275">
        <v>5</v>
      </c>
      <c r="I52" s="207">
        <f t="shared" si="3"/>
        <v>40.91</v>
      </c>
      <c r="J52" s="214">
        <f t="shared" si="4"/>
        <v>0.15807573415765067</v>
      </c>
      <c r="K52" s="218">
        <f t="shared" si="5"/>
        <v>3.8871326875</v>
      </c>
      <c r="L52" s="208">
        <f t="shared" si="6"/>
        <v>21.290702569594295</v>
      </c>
      <c r="M52" s="219">
        <v>62.194123</v>
      </c>
    </row>
    <row r="53" spans="1:13" s="8" customFormat="1" ht="15">
      <c r="A53" s="193" t="s">
        <v>183</v>
      </c>
      <c r="B53" s="179">
        <v>950</v>
      </c>
      <c r="C53" s="284">
        <f>Volume!J53</f>
        <v>353.45</v>
      </c>
      <c r="D53" s="318">
        <v>37.73</v>
      </c>
      <c r="E53" s="206">
        <f t="shared" si="0"/>
        <v>35843.5</v>
      </c>
      <c r="F53" s="211">
        <f t="shared" si="1"/>
        <v>10.6747771962088</v>
      </c>
      <c r="G53" s="277">
        <f t="shared" si="2"/>
        <v>52632.375</v>
      </c>
      <c r="H53" s="275">
        <v>5</v>
      </c>
      <c r="I53" s="207">
        <f t="shared" si="3"/>
        <v>55.4025</v>
      </c>
      <c r="J53" s="214">
        <f t="shared" si="4"/>
        <v>0.156747771962088</v>
      </c>
      <c r="K53" s="218">
        <f t="shared" si="5"/>
        <v>2.784402875</v>
      </c>
      <c r="L53" s="208">
        <f t="shared" si="6"/>
        <v>15.250802638197374</v>
      </c>
      <c r="M53" s="219">
        <v>44.550446</v>
      </c>
    </row>
    <row r="54" spans="1:13" s="8" customFormat="1" ht="15">
      <c r="A54" s="193" t="s">
        <v>219</v>
      </c>
      <c r="B54" s="179">
        <v>2700</v>
      </c>
      <c r="C54" s="284">
        <f>Volume!J54</f>
        <v>102.3</v>
      </c>
      <c r="D54" s="318">
        <v>11.07</v>
      </c>
      <c r="E54" s="206">
        <f t="shared" si="0"/>
        <v>29889</v>
      </c>
      <c r="F54" s="211">
        <f t="shared" si="1"/>
        <v>10.821114369501467</v>
      </c>
      <c r="G54" s="277">
        <f t="shared" si="2"/>
        <v>43699.5</v>
      </c>
      <c r="H54" s="275">
        <v>5</v>
      </c>
      <c r="I54" s="207">
        <f t="shared" si="3"/>
        <v>16.185</v>
      </c>
      <c r="J54" s="214">
        <f t="shared" si="4"/>
        <v>0.15821114369501466</v>
      </c>
      <c r="K54" s="218">
        <f t="shared" si="5"/>
        <v>1.75628475</v>
      </c>
      <c r="L54" s="208">
        <f t="shared" si="6"/>
        <v>9.619567749773214</v>
      </c>
      <c r="M54" s="219">
        <v>28.100556</v>
      </c>
    </row>
    <row r="55" spans="1:13" s="8" customFormat="1" ht="15">
      <c r="A55" s="193" t="s">
        <v>409</v>
      </c>
      <c r="B55" s="179">
        <v>5250</v>
      </c>
      <c r="C55" s="284">
        <f>Volume!J55</f>
        <v>54.9</v>
      </c>
      <c r="D55" s="318">
        <v>8.74</v>
      </c>
      <c r="E55" s="206">
        <f t="shared" si="0"/>
        <v>45885</v>
      </c>
      <c r="F55" s="211">
        <f t="shared" si="1"/>
        <v>15.919854280510018</v>
      </c>
      <c r="G55" s="277">
        <f t="shared" si="2"/>
        <v>60296.25</v>
      </c>
      <c r="H55" s="275">
        <v>5</v>
      </c>
      <c r="I55" s="207">
        <f t="shared" si="3"/>
        <v>11.485</v>
      </c>
      <c r="J55" s="214">
        <f t="shared" si="4"/>
        <v>0.20919854280510017</v>
      </c>
      <c r="K55" s="218">
        <f t="shared" si="5"/>
        <v>3.8525</v>
      </c>
      <c r="L55" s="208">
        <f t="shared" si="6"/>
        <v>21.101011527886524</v>
      </c>
      <c r="M55" s="219">
        <v>61.64</v>
      </c>
    </row>
    <row r="56" spans="1:13" s="8" customFormat="1" ht="15">
      <c r="A56" s="193" t="s">
        <v>163</v>
      </c>
      <c r="B56" s="179">
        <v>62</v>
      </c>
      <c r="C56" s="284">
        <f>Volume!J56</f>
        <v>6705.65</v>
      </c>
      <c r="D56" s="318">
        <v>1129.79</v>
      </c>
      <c r="E56" s="206">
        <f t="shared" si="0"/>
        <v>70046.98</v>
      </c>
      <c r="F56" s="211">
        <f t="shared" si="1"/>
        <v>16.84832939386935</v>
      </c>
      <c r="G56" s="277">
        <f t="shared" si="2"/>
        <v>90834.495</v>
      </c>
      <c r="H56" s="275">
        <v>5</v>
      </c>
      <c r="I56" s="207">
        <f t="shared" si="3"/>
        <v>1465.0725</v>
      </c>
      <c r="J56" s="214">
        <f t="shared" si="4"/>
        <v>0.2184832939386935</v>
      </c>
      <c r="K56" s="218">
        <f t="shared" si="5"/>
        <v>3.5696378125</v>
      </c>
      <c r="L56" s="208">
        <f t="shared" si="6"/>
        <v>19.551711520296465</v>
      </c>
      <c r="M56" s="219">
        <v>57.114205</v>
      </c>
    </row>
    <row r="57" spans="1:13" s="8" customFormat="1" ht="15">
      <c r="A57" s="193" t="s">
        <v>491</v>
      </c>
      <c r="B57" s="179">
        <v>400</v>
      </c>
      <c r="C57" s="284">
        <f>Volume!J57</f>
        <v>610.9</v>
      </c>
      <c r="D57" s="318">
        <v>111.8</v>
      </c>
      <c r="E57" s="206">
        <f>D57*B57</f>
        <v>44720</v>
      </c>
      <c r="F57" s="211">
        <f>D57/C57*100</f>
        <v>18.30086757243411</v>
      </c>
      <c r="G57" s="277">
        <f>(B57*C57)*H57%+E57</f>
        <v>44720</v>
      </c>
      <c r="H57" s="275"/>
      <c r="I57" s="207">
        <f>G57/B57</f>
        <v>111.8</v>
      </c>
      <c r="J57" s="214">
        <f>I57/C57</f>
        <v>0.18300867572434112</v>
      </c>
      <c r="K57" s="218">
        <f>M57/16</f>
        <v>0</v>
      </c>
      <c r="L57" s="208">
        <f t="shared" si="6"/>
        <v>0</v>
      </c>
      <c r="M57" s="219"/>
    </row>
    <row r="58" spans="1:13" s="8" customFormat="1" ht="15">
      <c r="A58" s="193" t="s">
        <v>194</v>
      </c>
      <c r="B58" s="179">
        <v>400</v>
      </c>
      <c r="C58" s="284">
        <f>Volume!J58</f>
        <v>662.45</v>
      </c>
      <c r="D58" s="318">
        <v>71.95</v>
      </c>
      <c r="E58" s="206">
        <f t="shared" si="0"/>
        <v>28780</v>
      </c>
      <c r="F58" s="211">
        <f t="shared" si="1"/>
        <v>10.861197071477093</v>
      </c>
      <c r="G58" s="277">
        <f t="shared" si="2"/>
        <v>42532.462</v>
      </c>
      <c r="H58" s="275">
        <v>5.19</v>
      </c>
      <c r="I58" s="207">
        <f t="shared" si="3"/>
        <v>106.331155</v>
      </c>
      <c r="J58" s="214">
        <f t="shared" si="4"/>
        <v>0.1605119707147709</v>
      </c>
      <c r="K58" s="218">
        <f t="shared" si="5"/>
        <v>1.9054481875</v>
      </c>
      <c r="L58" s="208">
        <f t="shared" si="6"/>
        <v>10.436569544510833</v>
      </c>
      <c r="M58" s="219">
        <v>30.487171</v>
      </c>
    </row>
    <row r="59" spans="1:13" s="8" customFormat="1" ht="15">
      <c r="A59" s="193" t="s">
        <v>410</v>
      </c>
      <c r="B59" s="179">
        <v>150</v>
      </c>
      <c r="C59" s="284">
        <f>Volume!J59</f>
        <v>2226.6</v>
      </c>
      <c r="D59" s="318">
        <v>428.37</v>
      </c>
      <c r="E59" s="206">
        <f t="shared" si="0"/>
        <v>64255.5</v>
      </c>
      <c r="F59" s="211">
        <f t="shared" si="1"/>
        <v>19.238749663163567</v>
      </c>
      <c r="G59" s="277">
        <f t="shared" si="2"/>
        <v>80955</v>
      </c>
      <c r="H59" s="275">
        <v>5</v>
      </c>
      <c r="I59" s="207">
        <f t="shared" si="3"/>
        <v>539.7</v>
      </c>
      <c r="J59" s="214">
        <f t="shared" si="4"/>
        <v>0.2423874966316357</v>
      </c>
      <c r="K59" s="218">
        <f t="shared" si="5"/>
        <v>5.545</v>
      </c>
      <c r="L59" s="208">
        <f t="shared" si="6"/>
        <v>30.37121581366146</v>
      </c>
      <c r="M59" s="219">
        <v>88.72</v>
      </c>
    </row>
    <row r="60" spans="1:13" s="8" customFormat="1" ht="15">
      <c r="A60" s="193" t="s">
        <v>411</v>
      </c>
      <c r="B60" s="179">
        <v>200</v>
      </c>
      <c r="C60" s="284">
        <f>Volume!J60</f>
        <v>1089</v>
      </c>
      <c r="D60" s="318">
        <v>138.67</v>
      </c>
      <c r="E60" s="206">
        <f t="shared" si="0"/>
        <v>27733.999999999996</v>
      </c>
      <c r="F60" s="211">
        <f t="shared" si="1"/>
        <v>12.73370064279155</v>
      </c>
      <c r="G60" s="277">
        <f t="shared" si="2"/>
        <v>39212.06</v>
      </c>
      <c r="H60" s="275">
        <v>5.27</v>
      </c>
      <c r="I60" s="207">
        <f t="shared" si="3"/>
        <v>196.06029999999998</v>
      </c>
      <c r="J60" s="214">
        <f t="shared" si="4"/>
        <v>0.1800370064279155</v>
      </c>
      <c r="K60" s="218">
        <f t="shared" si="5"/>
        <v>3.95125</v>
      </c>
      <c r="L60" s="208">
        <f t="shared" si="6"/>
        <v>21.641887553422876</v>
      </c>
      <c r="M60" s="219">
        <v>63.22</v>
      </c>
    </row>
    <row r="61" spans="1:13" s="8" customFormat="1" ht="15">
      <c r="A61" s="193" t="s">
        <v>220</v>
      </c>
      <c r="B61" s="179">
        <v>2400</v>
      </c>
      <c r="C61" s="284">
        <f>Volume!J61</f>
        <v>117.65</v>
      </c>
      <c r="D61" s="318">
        <v>15.28</v>
      </c>
      <c r="E61" s="206">
        <f t="shared" si="0"/>
        <v>36672</v>
      </c>
      <c r="F61" s="211">
        <f t="shared" si="1"/>
        <v>12.987675308117296</v>
      </c>
      <c r="G61" s="277">
        <f t="shared" si="2"/>
        <v>50790</v>
      </c>
      <c r="H61" s="275">
        <v>5</v>
      </c>
      <c r="I61" s="207">
        <f t="shared" si="3"/>
        <v>21.1625</v>
      </c>
      <c r="J61" s="214">
        <f t="shared" si="4"/>
        <v>0.17987675308117299</v>
      </c>
      <c r="K61" s="218">
        <f t="shared" si="5"/>
        <v>3.3233994375</v>
      </c>
      <c r="L61" s="208">
        <f t="shared" si="6"/>
        <v>18.203008395187304</v>
      </c>
      <c r="M61" s="219">
        <v>53.174391</v>
      </c>
    </row>
    <row r="62" spans="1:13" s="8" customFormat="1" ht="15">
      <c r="A62" s="193" t="s">
        <v>164</v>
      </c>
      <c r="B62" s="179">
        <v>5650</v>
      </c>
      <c r="C62" s="284">
        <f>Volume!J62</f>
        <v>55</v>
      </c>
      <c r="D62" s="318">
        <v>6.14</v>
      </c>
      <c r="E62" s="206">
        <f t="shared" si="0"/>
        <v>34691</v>
      </c>
      <c r="F62" s="211">
        <f t="shared" si="1"/>
        <v>11.163636363636362</v>
      </c>
      <c r="G62" s="277">
        <f t="shared" si="2"/>
        <v>50228.5</v>
      </c>
      <c r="H62" s="275">
        <v>5</v>
      </c>
      <c r="I62" s="207">
        <f t="shared" si="3"/>
        <v>8.89</v>
      </c>
      <c r="J62" s="214">
        <f t="shared" si="4"/>
        <v>0.16163636363636363</v>
      </c>
      <c r="K62" s="218">
        <f t="shared" si="5"/>
        <v>3.87681475</v>
      </c>
      <c r="L62" s="208">
        <f t="shared" si="6"/>
        <v>21.234188898437512</v>
      </c>
      <c r="M62" s="219">
        <v>62.029036</v>
      </c>
    </row>
    <row r="63" spans="1:13" s="8" customFormat="1" ht="15">
      <c r="A63" s="193" t="s">
        <v>165</v>
      </c>
      <c r="B63" s="179">
        <v>1300</v>
      </c>
      <c r="C63" s="284">
        <f>Volume!J63</f>
        <v>335.1</v>
      </c>
      <c r="D63" s="318">
        <v>35.22</v>
      </c>
      <c r="E63" s="206">
        <f t="shared" si="0"/>
        <v>45786</v>
      </c>
      <c r="F63" s="211">
        <f t="shared" si="1"/>
        <v>10.510295434198746</v>
      </c>
      <c r="G63" s="277">
        <f t="shared" si="2"/>
        <v>67567.5</v>
      </c>
      <c r="H63" s="275">
        <v>5</v>
      </c>
      <c r="I63" s="207">
        <f t="shared" si="3"/>
        <v>51.975</v>
      </c>
      <c r="J63" s="214">
        <f t="shared" si="4"/>
        <v>0.15510295434198745</v>
      </c>
      <c r="K63" s="218">
        <f t="shared" si="5"/>
        <v>3.060328625</v>
      </c>
      <c r="L63" s="208">
        <f t="shared" si="6"/>
        <v>16.762110212912685</v>
      </c>
      <c r="M63" s="219">
        <v>48.965258</v>
      </c>
    </row>
    <row r="64" spans="1:13" s="8" customFormat="1" ht="15">
      <c r="A64" s="193" t="s">
        <v>412</v>
      </c>
      <c r="B64" s="179">
        <v>150</v>
      </c>
      <c r="C64" s="284">
        <f>Volume!J64</f>
        <v>2792.95</v>
      </c>
      <c r="D64" s="318">
        <v>312.31</v>
      </c>
      <c r="E64" s="206">
        <f t="shared" si="0"/>
        <v>46846.5</v>
      </c>
      <c r="F64" s="211">
        <f t="shared" si="1"/>
        <v>11.182083460140714</v>
      </c>
      <c r="G64" s="277">
        <f t="shared" si="2"/>
        <v>67793.625</v>
      </c>
      <c r="H64" s="275">
        <v>5</v>
      </c>
      <c r="I64" s="207">
        <f t="shared" si="3"/>
        <v>451.9575</v>
      </c>
      <c r="J64" s="214">
        <f t="shared" si="4"/>
        <v>0.16182083460140712</v>
      </c>
      <c r="K64" s="218">
        <f t="shared" si="5"/>
        <v>3.04125</v>
      </c>
      <c r="L64" s="208">
        <f t="shared" si="6"/>
        <v>16.657612280125864</v>
      </c>
      <c r="M64" s="219">
        <v>48.66</v>
      </c>
    </row>
    <row r="65" spans="1:13" s="8" customFormat="1" ht="15">
      <c r="A65" s="193" t="s">
        <v>89</v>
      </c>
      <c r="B65" s="179">
        <v>750</v>
      </c>
      <c r="C65" s="284">
        <f>Volume!J65</f>
        <v>324.2</v>
      </c>
      <c r="D65" s="318">
        <v>34.31</v>
      </c>
      <c r="E65" s="206">
        <f t="shared" si="0"/>
        <v>25732.5</v>
      </c>
      <c r="F65" s="211">
        <f t="shared" si="1"/>
        <v>10.582973473164714</v>
      </c>
      <c r="G65" s="277">
        <f t="shared" si="2"/>
        <v>38230.409999999996</v>
      </c>
      <c r="H65" s="275">
        <v>5.14</v>
      </c>
      <c r="I65" s="207">
        <f t="shared" si="3"/>
        <v>50.973879999999994</v>
      </c>
      <c r="J65" s="214">
        <f t="shared" si="4"/>
        <v>0.15722973473164711</v>
      </c>
      <c r="K65" s="218">
        <f t="shared" si="5"/>
        <v>2.8160874375</v>
      </c>
      <c r="L65" s="208">
        <f t="shared" si="6"/>
        <v>15.424346134256695</v>
      </c>
      <c r="M65" s="219">
        <v>45.057399</v>
      </c>
    </row>
    <row r="66" spans="1:13" s="8" customFormat="1" ht="15">
      <c r="A66" s="193" t="s">
        <v>287</v>
      </c>
      <c r="B66" s="179">
        <v>2000</v>
      </c>
      <c r="C66" s="284">
        <f>Volume!J66</f>
        <v>185.85</v>
      </c>
      <c r="D66" s="318">
        <v>20.43</v>
      </c>
      <c r="E66" s="206">
        <f t="shared" si="0"/>
        <v>40860</v>
      </c>
      <c r="F66" s="211">
        <f t="shared" si="1"/>
        <v>10.99273607748184</v>
      </c>
      <c r="G66" s="277">
        <f t="shared" si="2"/>
        <v>59445</v>
      </c>
      <c r="H66" s="275">
        <v>5</v>
      </c>
      <c r="I66" s="207">
        <f t="shared" si="3"/>
        <v>29.7225</v>
      </c>
      <c r="J66" s="214">
        <f t="shared" si="4"/>
        <v>0.1599273607748184</v>
      </c>
      <c r="K66" s="218">
        <f t="shared" si="5"/>
        <v>3.6678045625</v>
      </c>
      <c r="L66" s="208">
        <f t="shared" si="6"/>
        <v>20.08939295401617</v>
      </c>
      <c r="M66" s="219">
        <v>58.684873</v>
      </c>
    </row>
    <row r="67" spans="1:13" s="8" customFormat="1" ht="15">
      <c r="A67" s="193" t="s">
        <v>413</v>
      </c>
      <c r="B67" s="179">
        <v>350</v>
      </c>
      <c r="C67" s="284">
        <f>Volume!J67</f>
        <v>559.75</v>
      </c>
      <c r="D67" s="318">
        <v>60.58</v>
      </c>
      <c r="E67" s="206">
        <f t="shared" si="0"/>
        <v>21203</v>
      </c>
      <c r="F67" s="211">
        <f t="shared" si="1"/>
        <v>10.82268870031264</v>
      </c>
      <c r="G67" s="277">
        <f t="shared" si="2"/>
        <v>31488.40625</v>
      </c>
      <c r="H67" s="275">
        <v>5.25</v>
      </c>
      <c r="I67" s="207">
        <f t="shared" si="3"/>
        <v>89.966875</v>
      </c>
      <c r="J67" s="214">
        <f t="shared" si="4"/>
        <v>0.1607268870031264</v>
      </c>
      <c r="K67" s="218">
        <f t="shared" si="5"/>
        <v>3.4875</v>
      </c>
      <c r="L67" s="208">
        <f t="shared" si="6"/>
        <v>19.101824192992666</v>
      </c>
      <c r="M67" s="219">
        <v>55.8</v>
      </c>
    </row>
    <row r="68" spans="1:13" s="8" customFormat="1" ht="15">
      <c r="A68" s="193" t="s">
        <v>271</v>
      </c>
      <c r="B68" s="179">
        <v>1200</v>
      </c>
      <c r="C68" s="284">
        <f>Volume!J68</f>
        <v>344.1</v>
      </c>
      <c r="D68" s="318">
        <v>42.64</v>
      </c>
      <c r="E68" s="206">
        <f t="shared" si="0"/>
        <v>51168</v>
      </c>
      <c r="F68" s="211">
        <f t="shared" si="1"/>
        <v>12.391746585294971</v>
      </c>
      <c r="G68" s="277">
        <f t="shared" si="2"/>
        <v>71814</v>
      </c>
      <c r="H68" s="275">
        <v>5</v>
      </c>
      <c r="I68" s="207">
        <f t="shared" si="3"/>
        <v>59.845</v>
      </c>
      <c r="J68" s="214">
        <f t="shared" si="4"/>
        <v>0.1739174658529497</v>
      </c>
      <c r="K68" s="218">
        <f t="shared" si="5"/>
        <v>3.15631875</v>
      </c>
      <c r="L68" s="208">
        <f t="shared" si="6"/>
        <v>17.28786978051509</v>
      </c>
      <c r="M68" s="219">
        <v>50.5011</v>
      </c>
    </row>
    <row r="69" spans="1:13" s="8" customFormat="1" ht="15">
      <c r="A69" s="193" t="s">
        <v>221</v>
      </c>
      <c r="B69" s="179">
        <v>300</v>
      </c>
      <c r="C69" s="284">
        <f>Volume!J69</f>
        <v>1255.5</v>
      </c>
      <c r="D69" s="318">
        <v>134.13</v>
      </c>
      <c r="E69" s="206">
        <f t="shared" si="0"/>
        <v>40239</v>
      </c>
      <c r="F69" s="211">
        <f t="shared" si="1"/>
        <v>10.683393070489844</v>
      </c>
      <c r="G69" s="277">
        <f t="shared" si="2"/>
        <v>59071.5</v>
      </c>
      <c r="H69" s="275">
        <v>5</v>
      </c>
      <c r="I69" s="207">
        <f t="shared" si="3"/>
        <v>196.905</v>
      </c>
      <c r="J69" s="214">
        <f t="shared" si="4"/>
        <v>0.15683393070489846</v>
      </c>
      <c r="K69" s="218">
        <f t="shared" si="5"/>
        <v>2.0622700625</v>
      </c>
      <c r="L69" s="208">
        <f t="shared" si="6"/>
        <v>11.295518328988388</v>
      </c>
      <c r="M69" s="219">
        <v>32.996321</v>
      </c>
    </row>
    <row r="70" spans="1:13" s="8" customFormat="1" ht="15">
      <c r="A70" s="193" t="s">
        <v>233</v>
      </c>
      <c r="B70" s="179">
        <v>1000</v>
      </c>
      <c r="C70" s="284">
        <f>Volume!J70</f>
        <v>887.3</v>
      </c>
      <c r="D70" s="318">
        <v>201.62</v>
      </c>
      <c r="E70" s="206">
        <f t="shared" si="0"/>
        <v>201620</v>
      </c>
      <c r="F70" s="211">
        <f t="shared" si="1"/>
        <v>22.722867124985914</v>
      </c>
      <c r="G70" s="277">
        <f t="shared" si="2"/>
        <v>245985</v>
      </c>
      <c r="H70" s="275">
        <v>5</v>
      </c>
      <c r="I70" s="207">
        <f t="shared" si="3"/>
        <v>245.985</v>
      </c>
      <c r="J70" s="214">
        <f t="shared" si="4"/>
        <v>0.27722867124985917</v>
      </c>
      <c r="K70" s="218">
        <f t="shared" si="5"/>
        <v>3.8332605</v>
      </c>
      <c r="L70" s="208">
        <f t="shared" si="6"/>
        <v>20.99563244643532</v>
      </c>
      <c r="M70" s="219">
        <v>61.332168</v>
      </c>
    </row>
    <row r="71" spans="1:13" s="8" customFormat="1" ht="15">
      <c r="A71" s="193" t="s">
        <v>166</v>
      </c>
      <c r="B71" s="179">
        <v>2950</v>
      </c>
      <c r="C71" s="284">
        <f>Volume!J71</f>
        <v>129.6</v>
      </c>
      <c r="D71" s="318">
        <v>14.49</v>
      </c>
      <c r="E71" s="206">
        <f t="shared" si="0"/>
        <v>42745.5</v>
      </c>
      <c r="F71" s="211">
        <f t="shared" si="1"/>
        <v>11.180555555555555</v>
      </c>
      <c r="G71" s="277">
        <f t="shared" si="2"/>
        <v>61861.5</v>
      </c>
      <c r="H71" s="275">
        <v>5</v>
      </c>
      <c r="I71" s="207">
        <f t="shared" si="3"/>
        <v>20.97</v>
      </c>
      <c r="J71" s="214">
        <f t="shared" si="4"/>
        <v>0.16180555555555556</v>
      </c>
      <c r="K71" s="218">
        <f t="shared" si="5"/>
        <v>2.3028273125</v>
      </c>
      <c r="L71" s="208">
        <f t="shared" si="6"/>
        <v>12.613104650952483</v>
      </c>
      <c r="M71" s="219">
        <v>36.845237</v>
      </c>
    </row>
    <row r="72" spans="1:13" s="8" customFormat="1" ht="15">
      <c r="A72" s="193" t="s">
        <v>222</v>
      </c>
      <c r="B72" s="179">
        <v>88</v>
      </c>
      <c r="C72" s="284">
        <f>Volume!J72</f>
        <v>2894.25</v>
      </c>
      <c r="D72" s="318">
        <v>308.51</v>
      </c>
      <c r="E72" s="206">
        <f aca="true" t="shared" si="7" ref="E72:E136">D72*B72</f>
        <v>27148.879999999997</v>
      </c>
      <c r="F72" s="211">
        <f aca="true" t="shared" si="8" ref="F72:F136">D72/C72*100</f>
        <v>10.659410900924247</v>
      </c>
      <c r="G72" s="277">
        <f aca="true" t="shared" si="9" ref="G72:G136">(B72*C72)*H72%+E72</f>
        <v>39883.58</v>
      </c>
      <c r="H72" s="275">
        <v>5</v>
      </c>
      <c r="I72" s="207">
        <f t="shared" si="3"/>
        <v>453.2225</v>
      </c>
      <c r="J72" s="214">
        <f t="shared" si="4"/>
        <v>0.15659410900924248</v>
      </c>
      <c r="K72" s="218">
        <f aca="true" t="shared" si="10" ref="K72:K136">M72/16</f>
        <v>2.0373401875</v>
      </c>
      <c r="L72" s="208">
        <f aca="true" t="shared" si="11" ref="L72:L136">K72*SQRT(30)</f>
        <v>11.158971780055547</v>
      </c>
      <c r="M72" s="219">
        <v>32.597443</v>
      </c>
    </row>
    <row r="73" spans="1:13" s="8" customFormat="1" ht="15">
      <c r="A73" s="193" t="s">
        <v>288</v>
      </c>
      <c r="B73" s="179">
        <v>1500</v>
      </c>
      <c r="C73" s="284">
        <f>Volume!J73</f>
        <v>224.35</v>
      </c>
      <c r="D73" s="318">
        <v>24.25</v>
      </c>
      <c r="E73" s="206">
        <f t="shared" si="7"/>
        <v>36375</v>
      </c>
      <c r="F73" s="211">
        <f t="shared" si="8"/>
        <v>10.809003788722977</v>
      </c>
      <c r="G73" s="277">
        <f t="shared" si="9"/>
        <v>53201.25</v>
      </c>
      <c r="H73" s="275">
        <v>5</v>
      </c>
      <c r="I73" s="207">
        <f aca="true" t="shared" si="12" ref="I73:I137">G73/B73</f>
        <v>35.4675</v>
      </c>
      <c r="J73" s="214">
        <f aca="true" t="shared" si="13" ref="J73:J137">I73/C73</f>
        <v>0.15809003788722978</v>
      </c>
      <c r="K73" s="218">
        <f t="shared" si="10"/>
        <v>3.58289025</v>
      </c>
      <c r="L73" s="208">
        <f t="shared" si="11"/>
        <v>19.62429810990324</v>
      </c>
      <c r="M73" s="219">
        <v>57.326244</v>
      </c>
    </row>
    <row r="74" spans="1:13" s="8" customFormat="1" ht="15">
      <c r="A74" s="193" t="s">
        <v>289</v>
      </c>
      <c r="B74" s="179">
        <v>1400</v>
      </c>
      <c r="C74" s="284">
        <f>Volume!J74</f>
        <v>145.1</v>
      </c>
      <c r="D74" s="318">
        <v>17.5</v>
      </c>
      <c r="E74" s="206">
        <f t="shared" si="7"/>
        <v>24500</v>
      </c>
      <c r="F74" s="211">
        <f t="shared" si="8"/>
        <v>12.060647829083392</v>
      </c>
      <c r="G74" s="277">
        <f t="shared" si="9"/>
        <v>34657</v>
      </c>
      <c r="H74" s="275">
        <v>5</v>
      </c>
      <c r="I74" s="207">
        <f t="shared" si="12"/>
        <v>24.755</v>
      </c>
      <c r="J74" s="214">
        <f t="shared" si="13"/>
        <v>0.17060647829083392</v>
      </c>
      <c r="K74" s="218">
        <f t="shared" si="10"/>
        <v>2.8057205</v>
      </c>
      <c r="L74" s="208">
        <f t="shared" si="11"/>
        <v>15.367564079046735</v>
      </c>
      <c r="M74" s="219">
        <v>44.891528</v>
      </c>
    </row>
    <row r="75" spans="1:13" s="8" customFormat="1" ht="15">
      <c r="A75" s="193" t="s">
        <v>195</v>
      </c>
      <c r="B75" s="179">
        <v>2062</v>
      </c>
      <c r="C75" s="284">
        <f>Volume!J75</f>
        <v>133.75</v>
      </c>
      <c r="D75" s="318">
        <v>14.29</v>
      </c>
      <c r="E75" s="206">
        <f t="shared" si="7"/>
        <v>29465.98</v>
      </c>
      <c r="F75" s="211">
        <f t="shared" si="8"/>
        <v>10.684112149532709</v>
      </c>
      <c r="G75" s="277">
        <f t="shared" si="9"/>
        <v>43255.604999999996</v>
      </c>
      <c r="H75" s="275">
        <v>5</v>
      </c>
      <c r="I75" s="207">
        <f t="shared" si="12"/>
        <v>20.9775</v>
      </c>
      <c r="J75" s="214">
        <f t="shared" si="13"/>
        <v>0.15684112149532708</v>
      </c>
      <c r="K75" s="218">
        <f t="shared" si="10"/>
        <v>2.3555141875</v>
      </c>
      <c r="L75" s="208">
        <f t="shared" si="11"/>
        <v>12.901682550172033</v>
      </c>
      <c r="M75" s="219">
        <v>37.688227</v>
      </c>
    </row>
    <row r="76" spans="1:13" s="8" customFormat="1" ht="15">
      <c r="A76" s="193" t="s">
        <v>290</v>
      </c>
      <c r="B76" s="179">
        <v>1400</v>
      </c>
      <c r="C76" s="284">
        <f>Volume!J76</f>
        <v>126.25</v>
      </c>
      <c r="D76" s="318">
        <v>19.3</v>
      </c>
      <c r="E76" s="206">
        <f t="shared" si="7"/>
        <v>27020</v>
      </c>
      <c r="F76" s="211">
        <f t="shared" si="8"/>
        <v>15.287128712871286</v>
      </c>
      <c r="G76" s="277">
        <f t="shared" si="9"/>
        <v>35857.5</v>
      </c>
      <c r="H76" s="275">
        <v>5</v>
      </c>
      <c r="I76" s="207">
        <f t="shared" si="12"/>
        <v>25.6125</v>
      </c>
      <c r="J76" s="214">
        <f t="shared" si="13"/>
        <v>0.20287128712871288</v>
      </c>
      <c r="K76" s="218">
        <f t="shared" si="10"/>
        <v>3.7203594375</v>
      </c>
      <c r="L76" s="208">
        <f t="shared" si="11"/>
        <v>20.37724785945981</v>
      </c>
      <c r="M76" s="219">
        <v>59.525751</v>
      </c>
    </row>
    <row r="77" spans="1:13" s="8" customFormat="1" ht="15">
      <c r="A77" s="193" t="s">
        <v>197</v>
      </c>
      <c r="B77" s="179">
        <v>650</v>
      </c>
      <c r="C77" s="284">
        <f>Volume!J77</f>
        <v>327</v>
      </c>
      <c r="D77" s="318">
        <v>36.02</v>
      </c>
      <c r="E77" s="206">
        <f t="shared" si="7"/>
        <v>23413.000000000004</v>
      </c>
      <c r="F77" s="211">
        <f t="shared" si="8"/>
        <v>11.015290519877677</v>
      </c>
      <c r="G77" s="277">
        <f t="shared" si="9"/>
        <v>34040.5</v>
      </c>
      <c r="H77" s="275">
        <v>5</v>
      </c>
      <c r="I77" s="207">
        <f t="shared" si="12"/>
        <v>52.37</v>
      </c>
      <c r="J77" s="214">
        <f t="shared" si="13"/>
        <v>0.16015290519877676</v>
      </c>
      <c r="K77" s="218">
        <f t="shared" si="10"/>
        <v>2.3277544375</v>
      </c>
      <c r="L77" s="208">
        <f t="shared" si="11"/>
        <v>12.749636137514994</v>
      </c>
      <c r="M77" s="219">
        <v>37.244071</v>
      </c>
    </row>
    <row r="78" spans="1:13" s="8" customFormat="1" ht="15">
      <c r="A78" s="193" t="s">
        <v>4</v>
      </c>
      <c r="B78" s="179">
        <v>150</v>
      </c>
      <c r="C78" s="284">
        <f>Volume!J78</f>
        <v>1995.25</v>
      </c>
      <c r="D78" s="318">
        <v>213.32</v>
      </c>
      <c r="E78" s="206">
        <f t="shared" si="7"/>
        <v>31998</v>
      </c>
      <c r="F78" s="211">
        <f t="shared" si="8"/>
        <v>10.691392056133315</v>
      </c>
      <c r="G78" s="277">
        <f t="shared" si="9"/>
        <v>46962.375</v>
      </c>
      <c r="H78" s="275">
        <v>5</v>
      </c>
      <c r="I78" s="207">
        <f t="shared" si="12"/>
        <v>313.0825</v>
      </c>
      <c r="J78" s="214">
        <f t="shared" si="13"/>
        <v>0.15691392056133316</v>
      </c>
      <c r="K78" s="218">
        <f t="shared" si="10"/>
        <v>1.7617470625</v>
      </c>
      <c r="L78" s="208">
        <f t="shared" si="11"/>
        <v>9.649486067497138</v>
      </c>
      <c r="M78" s="219">
        <v>28.187953</v>
      </c>
    </row>
    <row r="79" spans="1:13" s="8" customFormat="1" ht="15">
      <c r="A79" s="193" t="s">
        <v>79</v>
      </c>
      <c r="B79" s="179">
        <v>200</v>
      </c>
      <c r="C79" s="284">
        <f>Volume!J79</f>
        <v>1217.65</v>
      </c>
      <c r="D79" s="318">
        <v>131.62</v>
      </c>
      <c r="E79" s="206">
        <f t="shared" si="7"/>
        <v>26324</v>
      </c>
      <c r="F79" s="211">
        <f t="shared" si="8"/>
        <v>10.809345871145238</v>
      </c>
      <c r="G79" s="277">
        <f t="shared" si="9"/>
        <v>38500.5</v>
      </c>
      <c r="H79" s="275">
        <v>5</v>
      </c>
      <c r="I79" s="207">
        <f t="shared" si="12"/>
        <v>192.5025</v>
      </c>
      <c r="J79" s="214">
        <f t="shared" si="13"/>
        <v>0.15809345871145236</v>
      </c>
      <c r="K79" s="218">
        <f t="shared" si="10"/>
        <v>2.22627875</v>
      </c>
      <c r="L79" s="208">
        <f t="shared" si="11"/>
        <v>12.193830906694044</v>
      </c>
      <c r="M79" s="219">
        <v>35.62046</v>
      </c>
    </row>
    <row r="80" spans="1:13" s="8" customFormat="1" ht="15">
      <c r="A80" s="193" t="s">
        <v>196</v>
      </c>
      <c r="B80" s="179">
        <v>400</v>
      </c>
      <c r="C80" s="284">
        <f>Volume!J80</f>
        <v>685.2</v>
      </c>
      <c r="D80" s="318">
        <v>72.85</v>
      </c>
      <c r="E80" s="206">
        <f t="shared" si="7"/>
        <v>29139.999999999996</v>
      </c>
      <c r="F80" s="211">
        <f t="shared" si="8"/>
        <v>10.631932282545241</v>
      </c>
      <c r="G80" s="277">
        <f t="shared" si="9"/>
        <v>42844</v>
      </c>
      <c r="H80" s="275">
        <v>5</v>
      </c>
      <c r="I80" s="207">
        <f t="shared" si="12"/>
        <v>107.11</v>
      </c>
      <c r="J80" s="214">
        <f t="shared" si="13"/>
        <v>0.1563193228254524</v>
      </c>
      <c r="K80" s="218">
        <f t="shared" si="10"/>
        <v>2.1254700625</v>
      </c>
      <c r="L80" s="208">
        <f t="shared" si="11"/>
        <v>11.641678985331652</v>
      </c>
      <c r="M80" s="219">
        <v>34.007521</v>
      </c>
    </row>
    <row r="81" spans="1:13" s="8" customFormat="1" ht="15">
      <c r="A81" s="193" t="s">
        <v>5</v>
      </c>
      <c r="B81" s="179">
        <v>1595</v>
      </c>
      <c r="C81" s="284">
        <f>Volume!J81</f>
        <v>180.4</v>
      </c>
      <c r="D81" s="318">
        <v>21.72</v>
      </c>
      <c r="E81" s="206">
        <f t="shared" si="7"/>
        <v>34643.4</v>
      </c>
      <c r="F81" s="211">
        <f t="shared" si="8"/>
        <v>12.03991130820399</v>
      </c>
      <c r="G81" s="277">
        <f t="shared" si="9"/>
        <v>49030.3</v>
      </c>
      <c r="H81" s="275">
        <v>5</v>
      </c>
      <c r="I81" s="207">
        <f t="shared" si="12"/>
        <v>30.740000000000002</v>
      </c>
      <c r="J81" s="214">
        <f t="shared" si="13"/>
        <v>0.17039911308203992</v>
      </c>
      <c r="K81" s="218">
        <f t="shared" si="10"/>
        <v>2.23026625</v>
      </c>
      <c r="L81" s="208">
        <f t="shared" si="11"/>
        <v>12.215671343674563</v>
      </c>
      <c r="M81" s="219">
        <v>35.68426</v>
      </c>
    </row>
    <row r="82" spans="1:13" s="8" customFormat="1" ht="15">
      <c r="A82" s="193" t="s">
        <v>198</v>
      </c>
      <c r="B82" s="179">
        <v>1000</v>
      </c>
      <c r="C82" s="284">
        <f>Volume!J82</f>
        <v>198.35</v>
      </c>
      <c r="D82" s="318">
        <v>21.73</v>
      </c>
      <c r="E82" s="206">
        <f t="shared" si="7"/>
        <v>21730</v>
      </c>
      <c r="F82" s="211">
        <f t="shared" si="8"/>
        <v>10.955381900680615</v>
      </c>
      <c r="G82" s="277">
        <f t="shared" si="9"/>
        <v>31647.5</v>
      </c>
      <c r="H82" s="275">
        <v>5</v>
      </c>
      <c r="I82" s="207">
        <f t="shared" si="12"/>
        <v>31.6475</v>
      </c>
      <c r="J82" s="214">
        <f t="shared" si="13"/>
        <v>0.15955381900680615</v>
      </c>
      <c r="K82" s="218">
        <f t="shared" si="10"/>
        <v>1.8298765</v>
      </c>
      <c r="L82" s="208">
        <f t="shared" si="11"/>
        <v>10.02264636498602</v>
      </c>
      <c r="M82" s="219">
        <v>29.278024</v>
      </c>
    </row>
    <row r="83" spans="1:13" s="8" customFormat="1" ht="15">
      <c r="A83" s="193" t="s">
        <v>199</v>
      </c>
      <c r="B83" s="179">
        <v>1300</v>
      </c>
      <c r="C83" s="284">
        <f>Volume!J83</f>
        <v>260.3</v>
      </c>
      <c r="D83" s="318">
        <v>28.07</v>
      </c>
      <c r="E83" s="206">
        <f t="shared" si="7"/>
        <v>36491</v>
      </c>
      <c r="F83" s="211">
        <f t="shared" si="8"/>
        <v>10.783711102573951</v>
      </c>
      <c r="G83" s="277">
        <f t="shared" si="9"/>
        <v>53410.5</v>
      </c>
      <c r="H83" s="275">
        <v>5</v>
      </c>
      <c r="I83" s="207">
        <f t="shared" si="12"/>
        <v>41.085</v>
      </c>
      <c r="J83" s="214">
        <f t="shared" si="13"/>
        <v>0.15783711102573952</v>
      </c>
      <c r="K83" s="218">
        <f t="shared" si="10"/>
        <v>2.786359875</v>
      </c>
      <c r="L83" s="208">
        <f t="shared" si="11"/>
        <v>15.26152156864775</v>
      </c>
      <c r="M83" s="219">
        <v>44.581758</v>
      </c>
    </row>
    <row r="84" spans="1:13" s="8" customFormat="1" ht="15">
      <c r="A84" s="193" t="s">
        <v>398</v>
      </c>
      <c r="B84" s="179">
        <v>250</v>
      </c>
      <c r="C84" s="284">
        <f>Volume!J84</f>
        <v>448.65</v>
      </c>
      <c r="D84" s="318">
        <v>47.09</v>
      </c>
      <c r="E84" s="206">
        <f t="shared" si="7"/>
        <v>11772.5</v>
      </c>
      <c r="F84" s="211">
        <f t="shared" si="8"/>
        <v>10.49593224116795</v>
      </c>
      <c r="G84" s="277">
        <f t="shared" si="9"/>
        <v>17380.625</v>
      </c>
      <c r="H84" s="275">
        <v>5</v>
      </c>
      <c r="I84" s="207">
        <f t="shared" si="12"/>
        <v>69.5225</v>
      </c>
      <c r="J84" s="214">
        <f t="shared" si="13"/>
        <v>0.15495932241167948</v>
      </c>
      <c r="K84" s="218">
        <f t="shared" si="10"/>
        <v>3.968125</v>
      </c>
      <c r="L84" s="208">
        <f t="shared" si="11"/>
        <v>21.734315735001875</v>
      </c>
      <c r="M84" s="219">
        <v>63.49</v>
      </c>
    </row>
    <row r="85" spans="1:13" s="8" customFormat="1" ht="15">
      <c r="A85" s="193" t="s">
        <v>414</v>
      </c>
      <c r="B85" s="179">
        <v>3750</v>
      </c>
      <c r="C85" s="284">
        <f>Volume!J85</f>
        <v>52.45</v>
      </c>
      <c r="D85" s="318">
        <v>5.74</v>
      </c>
      <c r="E85" s="206">
        <f t="shared" si="7"/>
        <v>21525</v>
      </c>
      <c r="F85" s="211">
        <f t="shared" si="8"/>
        <v>10.94375595805529</v>
      </c>
      <c r="G85" s="277">
        <f t="shared" si="9"/>
        <v>31359.375</v>
      </c>
      <c r="H85" s="275">
        <v>5</v>
      </c>
      <c r="I85" s="207">
        <f t="shared" si="12"/>
        <v>8.3625</v>
      </c>
      <c r="J85" s="214">
        <f t="shared" si="13"/>
        <v>0.15943755958055292</v>
      </c>
      <c r="K85" s="218">
        <f t="shared" si="10"/>
        <v>3.151875</v>
      </c>
      <c r="L85" s="208">
        <f t="shared" si="11"/>
        <v>17.263530359365955</v>
      </c>
      <c r="M85" s="219">
        <v>50.43</v>
      </c>
    </row>
    <row r="86" spans="1:13" s="8" customFormat="1" ht="15">
      <c r="A86" s="201" t="s">
        <v>478</v>
      </c>
      <c r="B86" s="179">
        <v>250</v>
      </c>
      <c r="C86" s="284">
        <f>Volume!J86</f>
        <v>450.85</v>
      </c>
      <c r="D86" s="318">
        <v>100.91</v>
      </c>
      <c r="E86" s="206">
        <f>D86*B86</f>
        <v>25227.5</v>
      </c>
      <c r="F86" s="211">
        <f>D86/C86*100</f>
        <v>22.382167017855163</v>
      </c>
      <c r="G86" s="277">
        <f>(B86*C86)*H86%+E86</f>
        <v>30863.125</v>
      </c>
      <c r="H86" s="275">
        <v>5</v>
      </c>
      <c r="I86" s="207">
        <f>G86/B86</f>
        <v>123.4525</v>
      </c>
      <c r="J86" s="214">
        <f>I86/C86</f>
        <v>0.27382167017855163</v>
      </c>
      <c r="K86" s="218">
        <f>M86/16</f>
        <v>2.903125</v>
      </c>
      <c r="L86" s="208">
        <f t="shared" si="11"/>
        <v>15.901070497571855</v>
      </c>
      <c r="M86" s="219">
        <v>46.45</v>
      </c>
    </row>
    <row r="87" spans="1:13" s="8" customFormat="1" ht="15">
      <c r="A87" s="193" t="s">
        <v>43</v>
      </c>
      <c r="B87" s="179">
        <v>150</v>
      </c>
      <c r="C87" s="284">
        <f>Volume!J87</f>
        <v>2479.1</v>
      </c>
      <c r="D87" s="318">
        <v>269.27</v>
      </c>
      <c r="E87" s="206">
        <f t="shared" si="7"/>
        <v>40390.5</v>
      </c>
      <c r="F87" s="211">
        <f t="shared" si="8"/>
        <v>10.861603001089104</v>
      </c>
      <c r="G87" s="277">
        <f t="shared" si="9"/>
        <v>58983.75</v>
      </c>
      <c r="H87" s="275">
        <v>5</v>
      </c>
      <c r="I87" s="207">
        <f t="shared" si="12"/>
        <v>393.225</v>
      </c>
      <c r="J87" s="214">
        <f t="shared" si="13"/>
        <v>0.15861603001089106</v>
      </c>
      <c r="K87" s="218">
        <f t="shared" si="10"/>
        <v>4.464366125</v>
      </c>
      <c r="L87" s="208">
        <f t="shared" si="11"/>
        <v>24.45234031624428</v>
      </c>
      <c r="M87" s="219">
        <v>71.429858</v>
      </c>
    </row>
    <row r="88" spans="1:13" s="8" customFormat="1" ht="15">
      <c r="A88" s="193" t="s">
        <v>200</v>
      </c>
      <c r="B88" s="179">
        <v>350</v>
      </c>
      <c r="C88" s="284">
        <f>Volume!J88</f>
        <v>970.9</v>
      </c>
      <c r="D88" s="318">
        <v>104.45</v>
      </c>
      <c r="E88" s="206">
        <f t="shared" si="7"/>
        <v>36557.5</v>
      </c>
      <c r="F88" s="211">
        <f t="shared" si="8"/>
        <v>10.758059532392625</v>
      </c>
      <c r="G88" s="277">
        <f t="shared" si="9"/>
        <v>53548.25</v>
      </c>
      <c r="H88" s="275">
        <v>5</v>
      </c>
      <c r="I88" s="207">
        <f t="shared" si="12"/>
        <v>152.995</v>
      </c>
      <c r="J88" s="214">
        <f t="shared" si="13"/>
        <v>0.15758059532392626</v>
      </c>
      <c r="K88" s="218">
        <f t="shared" si="10"/>
        <v>2.2001055625</v>
      </c>
      <c r="L88" s="208">
        <f t="shared" si="11"/>
        <v>12.050474454738422</v>
      </c>
      <c r="M88" s="219">
        <v>35.201689</v>
      </c>
    </row>
    <row r="89" spans="1:13" s="8" customFormat="1" ht="15">
      <c r="A89" s="193" t="s">
        <v>141</v>
      </c>
      <c r="B89" s="179">
        <v>2400</v>
      </c>
      <c r="C89" s="284">
        <f>Volume!J89</f>
        <v>122</v>
      </c>
      <c r="D89" s="318">
        <v>15.28</v>
      </c>
      <c r="E89" s="206">
        <f t="shared" si="7"/>
        <v>36672</v>
      </c>
      <c r="F89" s="211">
        <f t="shared" si="8"/>
        <v>12.524590163934427</v>
      </c>
      <c r="G89" s="277">
        <f t="shared" si="9"/>
        <v>51399.840000000004</v>
      </c>
      <c r="H89" s="275">
        <v>5.03</v>
      </c>
      <c r="I89" s="207">
        <f t="shared" si="12"/>
        <v>21.416600000000003</v>
      </c>
      <c r="J89" s="214">
        <f t="shared" si="13"/>
        <v>0.17554590163934428</v>
      </c>
      <c r="K89" s="218">
        <f t="shared" si="10"/>
        <v>2.9210525625</v>
      </c>
      <c r="L89" s="208">
        <f t="shared" si="11"/>
        <v>15.999263801395191</v>
      </c>
      <c r="M89" s="219">
        <v>46.736841</v>
      </c>
    </row>
    <row r="90" spans="1:13" s="8" customFormat="1" ht="15">
      <c r="A90" s="193" t="s">
        <v>397</v>
      </c>
      <c r="B90" s="179">
        <v>2700</v>
      </c>
      <c r="C90" s="284">
        <f>Volume!J90</f>
        <v>124.7</v>
      </c>
      <c r="D90" s="318">
        <v>13.08</v>
      </c>
      <c r="E90" s="206">
        <f t="shared" si="7"/>
        <v>35316</v>
      </c>
      <c r="F90" s="211">
        <f t="shared" si="8"/>
        <v>10.489174017642341</v>
      </c>
      <c r="G90" s="277">
        <f t="shared" si="9"/>
        <v>52150.5</v>
      </c>
      <c r="H90" s="275">
        <v>5</v>
      </c>
      <c r="I90" s="207">
        <f t="shared" si="12"/>
        <v>19.315</v>
      </c>
      <c r="J90" s="214">
        <f t="shared" si="13"/>
        <v>0.15489174017642343</v>
      </c>
      <c r="K90" s="218">
        <f t="shared" si="10"/>
        <v>2.395625</v>
      </c>
      <c r="L90" s="208">
        <f t="shared" si="11"/>
        <v>13.121378518233135</v>
      </c>
      <c r="M90" s="219">
        <v>38.33</v>
      </c>
    </row>
    <row r="91" spans="1:13" s="8" customFormat="1" ht="15">
      <c r="A91" s="193" t="s">
        <v>184</v>
      </c>
      <c r="B91" s="179">
        <v>2950</v>
      </c>
      <c r="C91" s="284">
        <f>Volume!J91</f>
        <v>127.6</v>
      </c>
      <c r="D91" s="318">
        <v>14.99</v>
      </c>
      <c r="E91" s="206">
        <f t="shared" si="7"/>
        <v>44220.5</v>
      </c>
      <c r="F91" s="211">
        <f t="shared" si="8"/>
        <v>11.747648902821318</v>
      </c>
      <c r="G91" s="277">
        <f t="shared" si="9"/>
        <v>63041.5</v>
      </c>
      <c r="H91" s="275">
        <v>5</v>
      </c>
      <c r="I91" s="207">
        <f t="shared" si="12"/>
        <v>21.37</v>
      </c>
      <c r="J91" s="214">
        <f t="shared" si="13"/>
        <v>0.1674764890282132</v>
      </c>
      <c r="K91" s="218">
        <f t="shared" si="10"/>
        <v>2.7331500625</v>
      </c>
      <c r="L91" s="208">
        <f t="shared" si="11"/>
        <v>14.970079422779046</v>
      </c>
      <c r="M91" s="219">
        <v>43.730401</v>
      </c>
    </row>
    <row r="92" spans="1:13" s="8" customFormat="1" ht="15">
      <c r="A92" s="193" t="s">
        <v>175</v>
      </c>
      <c r="B92" s="179">
        <v>7875</v>
      </c>
      <c r="C92" s="284">
        <f>Volume!J92</f>
        <v>59.5</v>
      </c>
      <c r="D92" s="318">
        <v>9.55</v>
      </c>
      <c r="E92" s="206">
        <f t="shared" si="7"/>
        <v>75206.25</v>
      </c>
      <c r="F92" s="211">
        <f t="shared" si="8"/>
        <v>16.050420168067227</v>
      </c>
      <c r="G92" s="277">
        <f t="shared" si="9"/>
        <v>98634.375</v>
      </c>
      <c r="H92" s="275">
        <v>5</v>
      </c>
      <c r="I92" s="207">
        <f t="shared" si="12"/>
        <v>12.525</v>
      </c>
      <c r="J92" s="214">
        <f t="shared" si="13"/>
        <v>0.21050420168067227</v>
      </c>
      <c r="K92" s="218">
        <f t="shared" si="10"/>
        <v>5.377921625</v>
      </c>
      <c r="L92" s="208">
        <f t="shared" si="11"/>
        <v>29.456089865073388</v>
      </c>
      <c r="M92" s="219">
        <v>86.046746</v>
      </c>
    </row>
    <row r="93" spans="1:13" s="8" customFormat="1" ht="15">
      <c r="A93" s="193" t="s">
        <v>142</v>
      </c>
      <c r="B93" s="179">
        <v>1750</v>
      </c>
      <c r="C93" s="284">
        <f>Volume!J93</f>
        <v>145.5</v>
      </c>
      <c r="D93" s="318">
        <v>15.6</v>
      </c>
      <c r="E93" s="206">
        <f t="shared" si="7"/>
        <v>27300</v>
      </c>
      <c r="F93" s="211">
        <f t="shared" si="8"/>
        <v>10.721649484536082</v>
      </c>
      <c r="G93" s="277">
        <f t="shared" si="9"/>
        <v>40031.25</v>
      </c>
      <c r="H93" s="275">
        <v>5</v>
      </c>
      <c r="I93" s="207">
        <f t="shared" si="12"/>
        <v>22.875</v>
      </c>
      <c r="J93" s="214">
        <f t="shared" si="13"/>
        <v>0.15721649484536082</v>
      </c>
      <c r="K93" s="218">
        <f t="shared" si="10"/>
        <v>2.415574125</v>
      </c>
      <c r="L93" s="208">
        <f t="shared" si="11"/>
        <v>13.230644375883038</v>
      </c>
      <c r="M93" s="219">
        <v>38.649186</v>
      </c>
    </row>
    <row r="94" spans="1:13" s="8" customFormat="1" ht="15">
      <c r="A94" s="193" t="s">
        <v>176</v>
      </c>
      <c r="B94" s="179">
        <v>1450</v>
      </c>
      <c r="C94" s="284">
        <f>Volume!J94</f>
        <v>232.85</v>
      </c>
      <c r="D94" s="318">
        <v>29.76</v>
      </c>
      <c r="E94" s="206">
        <f t="shared" si="7"/>
        <v>43152</v>
      </c>
      <c r="F94" s="211">
        <f t="shared" si="8"/>
        <v>12.780760146016751</v>
      </c>
      <c r="G94" s="277">
        <f t="shared" si="9"/>
        <v>61282.86525</v>
      </c>
      <c r="H94" s="275">
        <v>5.37</v>
      </c>
      <c r="I94" s="207">
        <f t="shared" si="12"/>
        <v>42.264045</v>
      </c>
      <c r="J94" s="214">
        <f t="shared" si="13"/>
        <v>0.1815076014601675</v>
      </c>
      <c r="K94" s="218">
        <f t="shared" si="10"/>
        <v>3.5445255625</v>
      </c>
      <c r="L94" s="208">
        <f t="shared" si="11"/>
        <v>19.414166062349377</v>
      </c>
      <c r="M94" s="219">
        <v>56.712409</v>
      </c>
    </row>
    <row r="95" spans="1:13" s="8" customFormat="1" ht="15">
      <c r="A95" s="193" t="s">
        <v>415</v>
      </c>
      <c r="B95" s="179">
        <v>500</v>
      </c>
      <c r="C95" s="284">
        <f>Volume!J95</f>
        <v>843.85</v>
      </c>
      <c r="D95" s="318">
        <v>155.68</v>
      </c>
      <c r="E95" s="206">
        <f t="shared" si="7"/>
        <v>77840</v>
      </c>
      <c r="F95" s="211">
        <f t="shared" si="8"/>
        <v>18.44877644131066</v>
      </c>
      <c r="G95" s="277">
        <f t="shared" si="9"/>
        <v>105687.05</v>
      </c>
      <c r="H95" s="275">
        <v>6.6</v>
      </c>
      <c r="I95" s="207">
        <f t="shared" si="12"/>
        <v>211.3741</v>
      </c>
      <c r="J95" s="214">
        <f t="shared" si="13"/>
        <v>0.2504877644131066</v>
      </c>
      <c r="K95" s="218">
        <f t="shared" si="10"/>
        <v>3.6875</v>
      </c>
      <c r="L95" s="208">
        <f t="shared" si="11"/>
        <v>20.197269308003</v>
      </c>
      <c r="M95" s="219">
        <v>59</v>
      </c>
    </row>
    <row r="96" spans="1:13" s="8" customFormat="1" ht="15">
      <c r="A96" s="193" t="s">
        <v>396</v>
      </c>
      <c r="B96" s="179">
        <v>2200</v>
      </c>
      <c r="C96" s="284">
        <f>Volume!J96</f>
        <v>163.7</v>
      </c>
      <c r="D96" s="318">
        <v>21.41</v>
      </c>
      <c r="E96" s="206">
        <f t="shared" si="7"/>
        <v>47102</v>
      </c>
      <c r="F96" s="211">
        <f t="shared" si="8"/>
        <v>13.078802687843618</v>
      </c>
      <c r="G96" s="277">
        <f t="shared" si="9"/>
        <v>65109</v>
      </c>
      <c r="H96" s="275">
        <v>5</v>
      </c>
      <c r="I96" s="207">
        <f t="shared" si="12"/>
        <v>29.595</v>
      </c>
      <c r="J96" s="214">
        <f t="shared" si="13"/>
        <v>0.18078802687843618</v>
      </c>
      <c r="K96" s="218">
        <f t="shared" si="10"/>
        <v>3.386875</v>
      </c>
      <c r="L96" s="208">
        <f t="shared" si="11"/>
        <v>18.550678369503093</v>
      </c>
      <c r="M96" s="219">
        <v>54.19</v>
      </c>
    </row>
    <row r="97" spans="1:13" s="8" customFormat="1" ht="15">
      <c r="A97" s="193" t="s">
        <v>167</v>
      </c>
      <c r="B97" s="179">
        <v>3850</v>
      </c>
      <c r="C97" s="284">
        <f>Volume!J97</f>
        <v>56.1</v>
      </c>
      <c r="D97" s="318">
        <v>8.24</v>
      </c>
      <c r="E97" s="206">
        <f t="shared" si="7"/>
        <v>31724</v>
      </c>
      <c r="F97" s="211">
        <f t="shared" si="8"/>
        <v>14.688057040998217</v>
      </c>
      <c r="G97" s="277">
        <f t="shared" si="9"/>
        <v>42523.25</v>
      </c>
      <c r="H97" s="275">
        <v>5</v>
      </c>
      <c r="I97" s="207">
        <f t="shared" si="12"/>
        <v>11.045</v>
      </c>
      <c r="J97" s="214">
        <f t="shared" si="13"/>
        <v>0.19688057040998216</v>
      </c>
      <c r="K97" s="218">
        <f t="shared" si="10"/>
        <v>5.949306125</v>
      </c>
      <c r="L97" s="208">
        <f t="shared" si="11"/>
        <v>32.58569166166149</v>
      </c>
      <c r="M97" s="219">
        <v>95.188898</v>
      </c>
    </row>
    <row r="98" spans="1:13" s="8" customFormat="1" ht="15">
      <c r="A98" s="193" t="s">
        <v>201</v>
      </c>
      <c r="B98" s="179">
        <v>100</v>
      </c>
      <c r="C98" s="284">
        <f>Volume!J98</f>
        <v>1935.85</v>
      </c>
      <c r="D98" s="318">
        <v>206.89</v>
      </c>
      <c r="E98" s="206">
        <f t="shared" si="7"/>
        <v>20689</v>
      </c>
      <c r="F98" s="211">
        <f t="shared" si="8"/>
        <v>10.68729498669835</v>
      </c>
      <c r="G98" s="277">
        <f t="shared" si="9"/>
        <v>30368.25</v>
      </c>
      <c r="H98" s="275">
        <v>5</v>
      </c>
      <c r="I98" s="207">
        <f t="shared" si="12"/>
        <v>303.6825</v>
      </c>
      <c r="J98" s="214">
        <f t="shared" si="13"/>
        <v>0.1568729498669835</v>
      </c>
      <c r="K98" s="218">
        <f t="shared" si="10"/>
        <v>1.705001625</v>
      </c>
      <c r="L98" s="208">
        <f t="shared" si="11"/>
        <v>9.338678505954642</v>
      </c>
      <c r="M98" s="219">
        <v>27.280026</v>
      </c>
    </row>
    <row r="99" spans="1:13" s="8" customFormat="1" ht="15">
      <c r="A99" s="193" t="s">
        <v>143</v>
      </c>
      <c r="B99" s="179">
        <v>2950</v>
      </c>
      <c r="C99" s="284">
        <f>Volume!J99</f>
        <v>136.25</v>
      </c>
      <c r="D99" s="318">
        <v>16.79</v>
      </c>
      <c r="E99" s="206">
        <f t="shared" si="7"/>
        <v>49530.5</v>
      </c>
      <c r="F99" s="211">
        <f t="shared" si="8"/>
        <v>12.322935779816513</v>
      </c>
      <c r="G99" s="277">
        <f t="shared" si="9"/>
        <v>69627.375</v>
      </c>
      <c r="H99" s="275">
        <v>5</v>
      </c>
      <c r="I99" s="207">
        <f t="shared" si="12"/>
        <v>23.6025</v>
      </c>
      <c r="J99" s="214">
        <f t="shared" si="13"/>
        <v>0.17322935779816512</v>
      </c>
      <c r="K99" s="218">
        <f t="shared" si="10"/>
        <v>3.3683841875</v>
      </c>
      <c r="L99" s="208">
        <f t="shared" si="11"/>
        <v>18.449400018374607</v>
      </c>
      <c r="M99" s="219">
        <v>53.894147</v>
      </c>
    </row>
    <row r="100" spans="1:13" s="8" customFormat="1" ht="15">
      <c r="A100" s="193" t="s">
        <v>90</v>
      </c>
      <c r="B100" s="179">
        <v>600</v>
      </c>
      <c r="C100" s="284">
        <f>Volume!J100</f>
        <v>433</v>
      </c>
      <c r="D100" s="318">
        <v>46.79</v>
      </c>
      <c r="E100" s="206">
        <f t="shared" si="7"/>
        <v>28074</v>
      </c>
      <c r="F100" s="211">
        <f t="shared" si="8"/>
        <v>10.806004618937644</v>
      </c>
      <c r="G100" s="277">
        <f t="shared" si="9"/>
        <v>41064</v>
      </c>
      <c r="H100" s="275">
        <v>5</v>
      </c>
      <c r="I100" s="207">
        <f t="shared" si="12"/>
        <v>68.44</v>
      </c>
      <c r="J100" s="214">
        <f t="shared" si="13"/>
        <v>0.15806004618937644</v>
      </c>
      <c r="K100" s="218">
        <f t="shared" si="10"/>
        <v>2.717332125</v>
      </c>
      <c r="L100" s="208">
        <f t="shared" si="11"/>
        <v>14.883441010959478</v>
      </c>
      <c r="M100" s="219">
        <v>43.477314</v>
      </c>
    </row>
    <row r="101" spans="1:13" s="8" customFormat="1" ht="15">
      <c r="A101" s="193" t="s">
        <v>35</v>
      </c>
      <c r="B101" s="179">
        <v>1100</v>
      </c>
      <c r="C101" s="284">
        <f>Volume!J101</f>
        <v>352.8</v>
      </c>
      <c r="D101" s="318">
        <v>37.83</v>
      </c>
      <c r="E101" s="206">
        <f t="shared" si="7"/>
        <v>41613</v>
      </c>
      <c r="F101" s="211">
        <f t="shared" si="8"/>
        <v>10.722789115646258</v>
      </c>
      <c r="G101" s="277">
        <f t="shared" si="9"/>
        <v>61017</v>
      </c>
      <c r="H101" s="275">
        <v>5</v>
      </c>
      <c r="I101" s="207">
        <f t="shared" si="12"/>
        <v>55.47</v>
      </c>
      <c r="J101" s="214">
        <f t="shared" si="13"/>
        <v>0.15722789115646257</v>
      </c>
      <c r="K101" s="218">
        <f t="shared" si="10"/>
        <v>2.1980665</v>
      </c>
      <c r="L101" s="208">
        <f t="shared" si="11"/>
        <v>12.039306049464292</v>
      </c>
      <c r="M101" s="219">
        <v>35.169064</v>
      </c>
    </row>
    <row r="102" spans="1:13" s="8" customFormat="1" ht="15">
      <c r="A102" s="193" t="s">
        <v>6</v>
      </c>
      <c r="B102" s="179">
        <v>2250</v>
      </c>
      <c r="C102" s="284">
        <f>Volume!J102</f>
        <v>154.25</v>
      </c>
      <c r="D102" s="318">
        <v>16.7</v>
      </c>
      <c r="E102" s="206">
        <f t="shared" si="7"/>
        <v>37575</v>
      </c>
      <c r="F102" s="211">
        <f t="shared" si="8"/>
        <v>10.826580226904376</v>
      </c>
      <c r="G102" s="277">
        <f t="shared" si="9"/>
        <v>54928.125</v>
      </c>
      <c r="H102" s="275">
        <v>5</v>
      </c>
      <c r="I102" s="207">
        <f t="shared" si="12"/>
        <v>24.4125</v>
      </c>
      <c r="J102" s="214">
        <f t="shared" si="13"/>
        <v>0.15826580226904377</v>
      </c>
      <c r="K102" s="218">
        <f t="shared" si="10"/>
        <v>2.0523466875</v>
      </c>
      <c r="L102" s="208">
        <f t="shared" si="11"/>
        <v>11.24116576564756</v>
      </c>
      <c r="M102" s="219">
        <v>32.837547</v>
      </c>
    </row>
    <row r="103" spans="1:13" s="8" customFormat="1" ht="15">
      <c r="A103" s="193" t="s">
        <v>177</v>
      </c>
      <c r="B103" s="179">
        <v>500</v>
      </c>
      <c r="C103" s="284">
        <f>Volume!J103</f>
        <v>417.45</v>
      </c>
      <c r="D103" s="318">
        <v>52.4</v>
      </c>
      <c r="E103" s="206">
        <f t="shared" si="7"/>
        <v>26200</v>
      </c>
      <c r="F103" s="211">
        <f t="shared" si="8"/>
        <v>12.55240148520781</v>
      </c>
      <c r="G103" s="277">
        <f t="shared" si="9"/>
        <v>36636.25</v>
      </c>
      <c r="H103" s="275">
        <v>5</v>
      </c>
      <c r="I103" s="207">
        <f t="shared" si="12"/>
        <v>73.2725</v>
      </c>
      <c r="J103" s="214">
        <f t="shared" si="13"/>
        <v>0.17552401485207808</v>
      </c>
      <c r="K103" s="218">
        <f t="shared" si="10"/>
        <v>3.12957075</v>
      </c>
      <c r="L103" s="208">
        <f t="shared" si="11"/>
        <v>17.14136495083361</v>
      </c>
      <c r="M103" s="219">
        <v>50.073132</v>
      </c>
    </row>
    <row r="104" spans="1:13" s="8" customFormat="1" ht="15">
      <c r="A104" s="193" t="s">
        <v>168</v>
      </c>
      <c r="B104" s="179">
        <v>300</v>
      </c>
      <c r="C104" s="284">
        <f>Volume!J104</f>
        <v>685.9</v>
      </c>
      <c r="D104" s="318">
        <v>72.65</v>
      </c>
      <c r="E104" s="206">
        <f t="shared" si="7"/>
        <v>21795</v>
      </c>
      <c r="F104" s="211">
        <f t="shared" si="8"/>
        <v>10.591923020848522</v>
      </c>
      <c r="G104" s="277">
        <f t="shared" si="9"/>
        <v>32083.5</v>
      </c>
      <c r="H104" s="275">
        <v>5</v>
      </c>
      <c r="I104" s="207">
        <f t="shared" si="12"/>
        <v>106.945</v>
      </c>
      <c r="J104" s="214">
        <f t="shared" si="13"/>
        <v>0.1559192302084852</v>
      </c>
      <c r="K104" s="218">
        <f t="shared" si="10"/>
        <v>3.2207673125</v>
      </c>
      <c r="L104" s="208">
        <f t="shared" si="11"/>
        <v>17.640869095315406</v>
      </c>
      <c r="M104" s="219">
        <v>51.532277</v>
      </c>
    </row>
    <row r="105" spans="1:13" s="8" customFormat="1" ht="15">
      <c r="A105" s="193" t="s">
        <v>132</v>
      </c>
      <c r="B105" s="179">
        <v>400</v>
      </c>
      <c r="C105" s="284">
        <f>Volume!J105</f>
        <v>774.55</v>
      </c>
      <c r="D105" s="318">
        <v>87.04</v>
      </c>
      <c r="E105" s="206">
        <f t="shared" si="7"/>
        <v>34816</v>
      </c>
      <c r="F105" s="211">
        <f t="shared" si="8"/>
        <v>11.237492737718677</v>
      </c>
      <c r="G105" s="277">
        <f t="shared" si="9"/>
        <v>50307</v>
      </c>
      <c r="H105" s="275">
        <v>5</v>
      </c>
      <c r="I105" s="207">
        <f t="shared" si="12"/>
        <v>125.7675</v>
      </c>
      <c r="J105" s="214">
        <f t="shared" si="13"/>
        <v>0.16237492737718676</v>
      </c>
      <c r="K105" s="218">
        <f t="shared" si="10"/>
        <v>2.7598474375</v>
      </c>
      <c r="L105" s="208">
        <f t="shared" si="11"/>
        <v>15.11630696791579</v>
      </c>
      <c r="M105" s="219">
        <v>44.157559</v>
      </c>
    </row>
    <row r="106" spans="1:13" s="8" customFormat="1" ht="15">
      <c r="A106" s="193" t="s">
        <v>144</v>
      </c>
      <c r="B106" s="179">
        <v>125</v>
      </c>
      <c r="C106" s="284">
        <f>Volume!J106</f>
        <v>3853.6</v>
      </c>
      <c r="D106" s="318">
        <v>423.37</v>
      </c>
      <c r="E106" s="206">
        <f t="shared" si="7"/>
        <v>52921.25</v>
      </c>
      <c r="F106" s="211">
        <f t="shared" si="8"/>
        <v>10.986350425576086</v>
      </c>
      <c r="G106" s="277">
        <f t="shared" si="9"/>
        <v>77006.25</v>
      </c>
      <c r="H106" s="275">
        <v>5</v>
      </c>
      <c r="I106" s="207">
        <f t="shared" si="12"/>
        <v>616.05</v>
      </c>
      <c r="J106" s="214">
        <f t="shared" si="13"/>
        <v>0.15986350425576085</v>
      </c>
      <c r="K106" s="218">
        <f t="shared" si="10"/>
        <v>2.3703136875</v>
      </c>
      <c r="L106" s="208">
        <f t="shared" si="11"/>
        <v>12.982742750070011</v>
      </c>
      <c r="M106" s="219">
        <v>37.925019</v>
      </c>
    </row>
    <row r="107" spans="1:13" s="8" customFormat="1" ht="15">
      <c r="A107" s="193" t="s">
        <v>291</v>
      </c>
      <c r="B107" s="179">
        <v>300</v>
      </c>
      <c r="C107" s="284">
        <f>Volume!J107</f>
        <v>839.25</v>
      </c>
      <c r="D107" s="318">
        <v>104.5</v>
      </c>
      <c r="E107" s="206">
        <f t="shared" si="7"/>
        <v>31350</v>
      </c>
      <c r="F107" s="211">
        <f t="shared" si="8"/>
        <v>12.451593684837652</v>
      </c>
      <c r="G107" s="277">
        <f t="shared" si="9"/>
        <v>43938.75</v>
      </c>
      <c r="H107" s="275">
        <v>5</v>
      </c>
      <c r="I107" s="207">
        <f t="shared" si="12"/>
        <v>146.4625</v>
      </c>
      <c r="J107" s="214">
        <f t="shared" si="13"/>
        <v>0.17451593684837655</v>
      </c>
      <c r="K107" s="218">
        <f t="shared" si="10"/>
        <v>3.211991625</v>
      </c>
      <c r="L107" s="208">
        <f t="shared" si="11"/>
        <v>17.592802675301744</v>
      </c>
      <c r="M107" s="219">
        <v>51.391866</v>
      </c>
    </row>
    <row r="108" spans="1:13" s="8" customFormat="1" ht="15">
      <c r="A108" s="193" t="s">
        <v>133</v>
      </c>
      <c r="B108" s="179">
        <v>6250</v>
      </c>
      <c r="C108" s="284">
        <f>Volume!J108</f>
        <v>36.75</v>
      </c>
      <c r="D108" s="318">
        <v>4.02</v>
      </c>
      <c r="E108" s="206">
        <f t="shared" si="7"/>
        <v>25124.999999999996</v>
      </c>
      <c r="F108" s="211">
        <f t="shared" si="8"/>
        <v>10.938775510204081</v>
      </c>
      <c r="G108" s="277">
        <f t="shared" si="9"/>
        <v>36609.375</v>
      </c>
      <c r="H108" s="275">
        <v>5</v>
      </c>
      <c r="I108" s="207">
        <f t="shared" si="12"/>
        <v>5.8575</v>
      </c>
      <c r="J108" s="214">
        <f t="shared" si="13"/>
        <v>0.1593877551020408</v>
      </c>
      <c r="K108" s="218">
        <f t="shared" si="10"/>
        <v>2.590064625</v>
      </c>
      <c r="L108" s="208">
        <f t="shared" si="11"/>
        <v>14.186368205086591</v>
      </c>
      <c r="M108" s="219">
        <v>41.441034</v>
      </c>
    </row>
    <row r="109" spans="1:13" s="8" customFormat="1" ht="15">
      <c r="A109" s="193" t="s">
        <v>169</v>
      </c>
      <c r="B109" s="179">
        <v>2000</v>
      </c>
      <c r="C109" s="284">
        <f>Volume!J109</f>
        <v>158.5</v>
      </c>
      <c r="D109" s="318">
        <v>17.01</v>
      </c>
      <c r="E109" s="206">
        <f t="shared" si="7"/>
        <v>34020</v>
      </c>
      <c r="F109" s="211">
        <f t="shared" si="8"/>
        <v>10.731861198738171</v>
      </c>
      <c r="G109" s="277">
        <f t="shared" si="9"/>
        <v>49870</v>
      </c>
      <c r="H109" s="275">
        <v>5</v>
      </c>
      <c r="I109" s="207">
        <f t="shared" si="12"/>
        <v>24.935</v>
      </c>
      <c r="J109" s="214">
        <f t="shared" si="13"/>
        <v>0.1573186119873817</v>
      </c>
      <c r="K109" s="218">
        <f t="shared" si="10"/>
        <v>2.516205375</v>
      </c>
      <c r="L109" s="208">
        <f t="shared" si="11"/>
        <v>13.781824432032456</v>
      </c>
      <c r="M109" s="219">
        <v>40.259286</v>
      </c>
    </row>
    <row r="110" spans="1:13" s="8" customFormat="1" ht="15">
      <c r="A110" s="193" t="s">
        <v>292</v>
      </c>
      <c r="B110" s="179">
        <v>550</v>
      </c>
      <c r="C110" s="284">
        <f>Volume!J110</f>
        <v>723.4</v>
      </c>
      <c r="D110" s="318">
        <v>86.8</v>
      </c>
      <c r="E110" s="206">
        <f t="shared" si="7"/>
        <v>47740</v>
      </c>
      <c r="F110" s="211">
        <f t="shared" si="8"/>
        <v>11.99889411114183</v>
      </c>
      <c r="G110" s="277">
        <f t="shared" si="9"/>
        <v>67633.5</v>
      </c>
      <c r="H110" s="275">
        <v>5</v>
      </c>
      <c r="I110" s="207">
        <f t="shared" si="12"/>
        <v>122.97</v>
      </c>
      <c r="J110" s="214">
        <f t="shared" si="13"/>
        <v>0.1699889411114183</v>
      </c>
      <c r="K110" s="218">
        <f t="shared" si="10"/>
        <v>3.1670299375</v>
      </c>
      <c r="L110" s="208">
        <f t="shared" si="11"/>
        <v>17.346537370629264</v>
      </c>
      <c r="M110" s="219">
        <v>50.672479</v>
      </c>
    </row>
    <row r="111" spans="1:13" s="8" customFormat="1" ht="15">
      <c r="A111" s="193" t="s">
        <v>416</v>
      </c>
      <c r="B111" s="179">
        <v>500</v>
      </c>
      <c r="C111" s="284">
        <f>Volume!J111</f>
        <v>530.8</v>
      </c>
      <c r="D111" s="318">
        <v>77.39</v>
      </c>
      <c r="E111" s="206">
        <f t="shared" si="7"/>
        <v>38695</v>
      </c>
      <c r="F111" s="211">
        <f t="shared" si="8"/>
        <v>14.579879427279579</v>
      </c>
      <c r="G111" s="277">
        <f t="shared" si="9"/>
        <v>51965</v>
      </c>
      <c r="H111" s="275">
        <v>5</v>
      </c>
      <c r="I111" s="207">
        <f t="shared" si="12"/>
        <v>103.93</v>
      </c>
      <c r="J111" s="214">
        <f t="shared" si="13"/>
        <v>0.1957987942727958</v>
      </c>
      <c r="K111" s="218">
        <f t="shared" si="10"/>
        <v>3.181875</v>
      </c>
      <c r="L111" s="208">
        <f t="shared" si="11"/>
        <v>17.427847126617504</v>
      </c>
      <c r="M111" s="219">
        <v>50.91</v>
      </c>
    </row>
    <row r="112" spans="1:13" s="8" customFormat="1" ht="15">
      <c r="A112" s="193" t="s">
        <v>293</v>
      </c>
      <c r="B112" s="179">
        <v>550</v>
      </c>
      <c r="C112" s="284">
        <f>Volume!J112</f>
        <v>692.35</v>
      </c>
      <c r="D112" s="318">
        <v>72.14</v>
      </c>
      <c r="E112" s="206">
        <f t="shared" si="7"/>
        <v>39677</v>
      </c>
      <c r="F112" s="211">
        <f t="shared" si="8"/>
        <v>10.419585469776846</v>
      </c>
      <c r="G112" s="277">
        <f t="shared" si="9"/>
        <v>58716.625</v>
      </c>
      <c r="H112" s="275">
        <v>5</v>
      </c>
      <c r="I112" s="207">
        <f t="shared" si="12"/>
        <v>106.7575</v>
      </c>
      <c r="J112" s="214">
        <f t="shared" si="13"/>
        <v>0.15419585469776845</v>
      </c>
      <c r="K112" s="218">
        <f t="shared" si="10"/>
        <v>2.4742461875</v>
      </c>
      <c r="L112" s="208">
        <f t="shared" si="11"/>
        <v>13.552004497149067</v>
      </c>
      <c r="M112" s="219">
        <v>39.587939</v>
      </c>
    </row>
    <row r="113" spans="1:13" s="8" customFormat="1" ht="15">
      <c r="A113" s="193" t="s">
        <v>178</v>
      </c>
      <c r="B113" s="179">
        <v>1250</v>
      </c>
      <c r="C113" s="284">
        <f>Volume!J113</f>
        <v>184.25</v>
      </c>
      <c r="D113" s="318">
        <v>19.42</v>
      </c>
      <c r="E113" s="206">
        <f t="shared" si="7"/>
        <v>24275.000000000004</v>
      </c>
      <c r="F113" s="211">
        <f t="shared" si="8"/>
        <v>10.540027137042063</v>
      </c>
      <c r="G113" s="277">
        <f t="shared" si="9"/>
        <v>35790.625</v>
      </c>
      <c r="H113" s="275">
        <v>5</v>
      </c>
      <c r="I113" s="207">
        <f t="shared" si="12"/>
        <v>28.6325</v>
      </c>
      <c r="J113" s="214">
        <f t="shared" si="13"/>
        <v>0.15540027137042062</v>
      </c>
      <c r="K113" s="218">
        <f t="shared" si="10"/>
        <v>4.1667584375</v>
      </c>
      <c r="L113" s="208">
        <f t="shared" si="11"/>
        <v>22.8222758789373</v>
      </c>
      <c r="M113" s="219">
        <v>66.668135</v>
      </c>
    </row>
    <row r="114" spans="1:13" s="8" customFormat="1" ht="15">
      <c r="A114" s="193" t="s">
        <v>145</v>
      </c>
      <c r="B114" s="179">
        <v>1700</v>
      </c>
      <c r="C114" s="284">
        <f>Volume!J114</f>
        <v>215.6</v>
      </c>
      <c r="D114" s="318">
        <v>24.64</v>
      </c>
      <c r="E114" s="206">
        <f t="shared" si="7"/>
        <v>41888</v>
      </c>
      <c r="F114" s="211">
        <f t="shared" si="8"/>
        <v>11.428571428571429</v>
      </c>
      <c r="G114" s="277">
        <f t="shared" si="9"/>
        <v>64538.936</v>
      </c>
      <c r="H114" s="275">
        <v>6.18</v>
      </c>
      <c r="I114" s="207">
        <f t="shared" si="12"/>
        <v>37.96408</v>
      </c>
      <c r="J114" s="214">
        <f t="shared" si="13"/>
        <v>0.1760857142857143</v>
      </c>
      <c r="K114" s="218">
        <f t="shared" si="10"/>
        <v>1.834402375</v>
      </c>
      <c r="L114" s="208">
        <f t="shared" si="11"/>
        <v>10.047435603285509</v>
      </c>
      <c r="M114" s="219">
        <v>29.350438</v>
      </c>
    </row>
    <row r="115" spans="1:13" s="8" customFormat="1" ht="15">
      <c r="A115" s="193" t="s">
        <v>272</v>
      </c>
      <c r="B115" s="179">
        <v>850</v>
      </c>
      <c r="C115" s="284">
        <f>Volume!J115</f>
        <v>254.55</v>
      </c>
      <c r="D115" s="318">
        <v>49.51</v>
      </c>
      <c r="E115" s="206">
        <f t="shared" si="7"/>
        <v>42083.5</v>
      </c>
      <c r="F115" s="211">
        <f t="shared" si="8"/>
        <v>19.45000982125319</v>
      </c>
      <c r="G115" s="277">
        <f t="shared" si="9"/>
        <v>52901.875</v>
      </c>
      <c r="H115" s="275">
        <v>5</v>
      </c>
      <c r="I115" s="207">
        <f t="shared" si="12"/>
        <v>62.2375</v>
      </c>
      <c r="J115" s="214">
        <f t="shared" si="13"/>
        <v>0.2445000982125319</v>
      </c>
      <c r="K115" s="218">
        <f t="shared" si="10"/>
        <v>3.50082375</v>
      </c>
      <c r="L115" s="208">
        <f t="shared" si="11"/>
        <v>19.17480137724826</v>
      </c>
      <c r="M115" s="219">
        <v>56.01318</v>
      </c>
    </row>
    <row r="116" spans="1:13" s="8" customFormat="1" ht="15">
      <c r="A116" s="193" t="s">
        <v>210</v>
      </c>
      <c r="B116" s="179">
        <v>200</v>
      </c>
      <c r="C116" s="284">
        <f>Volume!J116</f>
        <v>2415.35</v>
      </c>
      <c r="D116" s="318">
        <v>257.8</v>
      </c>
      <c r="E116" s="206">
        <f t="shared" si="7"/>
        <v>51560</v>
      </c>
      <c r="F116" s="211">
        <f t="shared" si="8"/>
        <v>10.673401370401805</v>
      </c>
      <c r="G116" s="277">
        <f t="shared" si="9"/>
        <v>75713.5</v>
      </c>
      <c r="H116" s="275">
        <v>5</v>
      </c>
      <c r="I116" s="207">
        <f t="shared" si="12"/>
        <v>378.5675</v>
      </c>
      <c r="J116" s="214">
        <f t="shared" si="13"/>
        <v>0.15673401370401804</v>
      </c>
      <c r="K116" s="218">
        <f t="shared" si="10"/>
        <v>1.819710875</v>
      </c>
      <c r="L116" s="208">
        <f t="shared" si="11"/>
        <v>9.966966943749636</v>
      </c>
      <c r="M116" s="219">
        <v>29.115374</v>
      </c>
    </row>
    <row r="117" spans="1:13" s="8" customFormat="1" ht="15">
      <c r="A117" s="193" t="s">
        <v>294</v>
      </c>
      <c r="B117" s="179">
        <v>350</v>
      </c>
      <c r="C117" s="284">
        <f>Volume!J117</f>
        <v>714.35</v>
      </c>
      <c r="D117" s="318">
        <v>76.37</v>
      </c>
      <c r="E117" s="206">
        <f t="shared" si="7"/>
        <v>26729.5</v>
      </c>
      <c r="F117" s="211">
        <f t="shared" si="8"/>
        <v>10.690837824595786</v>
      </c>
      <c r="G117" s="277">
        <f t="shared" si="9"/>
        <v>39230.625</v>
      </c>
      <c r="H117" s="275">
        <v>5</v>
      </c>
      <c r="I117" s="207">
        <f t="shared" si="12"/>
        <v>112.0875</v>
      </c>
      <c r="J117" s="214">
        <f t="shared" si="13"/>
        <v>0.15690837824595788</v>
      </c>
      <c r="K117" s="218">
        <f t="shared" si="10"/>
        <v>1.9198255625</v>
      </c>
      <c r="L117" s="208">
        <f t="shared" si="11"/>
        <v>10.515317670562942</v>
      </c>
      <c r="M117" s="219">
        <v>30.717209</v>
      </c>
    </row>
    <row r="118" spans="1:13" s="8" customFormat="1" ht="15">
      <c r="A118" s="193" t="s">
        <v>7</v>
      </c>
      <c r="B118" s="179">
        <v>312</v>
      </c>
      <c r="C118" s="284">
        <f>Volume!J118</f>
        <v>824.95</v>
      </c>
      <c r="D118" s="318">
        <v>88.65</v>
      </c>
      <c r="E118" s="206">
        <f t="shared" si="7"/>
        <v>27658.800000000003</v>
      </c>
      <c r="F118" s="211">
        <f t="shared" si="8"/>
        <v>10.74610582459543</v>
      </c>
      <c r="G118" s="277">
        <f t="shared" si="9"/>
        <v>40528.020000000004</v>
      </c>
      <c r="H118" s="275">
        <v>5</v>
      </c>
      <c r="I118" s="207">
        <f t="shared" si="12"/>
        <v>129.8975</v>
      </c>
      <c r="J118" s="214">
        <f t="shared" si="13"/>
        <v>0.1574610582459543</v>
      </c>
      <c r="K118" s="218">
        <f t="shared" si="10"/>
        <v>2.7548575</v>
      </c>
      <c r="L118" s="208">
        <f t="shared" si="11"/>
        <v>15.088975954622882</v>
      </c>
      <c r="M118" s="219">
        <v>44.07772</v>
      </c>
    </row>
    <row r="119" spans="1:13" s="8" customFormat="1" ht="15">
      <c r="A119" s="193" t="s">
        <v>170</v>
      </c>
      <c r="B119" s="179">
        <v>600</v>
      </c>
      <c r="C119" s="284">
        <f>Volume!J119</f>
        <v>666.95</v>
      </c>
      <c r="D119" s="318">
        <v>70.94</v>
      </c>
      <c r="E119" s="206">
        <f t="shared" si="7"/>
        <v>42564</v>
      </c>
      <c r="F119" s="211">
        <f t="shared" si="8"/>
        <v>10.636479496214108</v>
      </c>
      <c r="G119" s="277">
        <f t="shared" si="9"/>
        <v>62572.5</v>
      </c>
      <c r="H119" s="275">
        <v>5</v>
      </c>
      <c r="I119" s="207">
        <f t="shared" si="12"/>
        <v>104.2875</v>
      </c>
      <c r="J119" s="214">
        <f t="shared" si="13"/>
        <v>0.15636479496214106</v>
      </c>
      <c r="K119" s="218">
        <f t="shared" si="10"/>
        <v>2.6387093125</v>
      </c>
      <c r="L119" s="208">
        <f t="shared" si="11"/>
        <v>14.452806131551986</v>
      </c>
      <c r="M119" s="219">
        <v>42.219349</v>
      </c>
    </row>
    <row r="120" spans="1:13" s="8" customFormat="1" ht="15">
      <c r="A120" s="193" t="s">
        <v>223</v>
      </c>
      <c r="B120" s="179">
        <v>400</v>
      </c>
      <c r="C120" s="284">
        <f>Volume!J120</f>
        <v>827.65</v>
      </c>
      <c r="D120" s="318">
        <v>89.25</v>
      </c>
      <c r="E120" s="206">
        <f t="shared" si="7"/>
        <v>35700</v>
      </c>
      <c r="F120" s="211">
        <f t="shared" si="8"/>
        <v>10.783543768501179</v>
      </c>
      <c r="G120" s="277">
        <f t="shared" si="9"/>
        <v>52253</v>
      </c>
      <c r="H120" s="275">
        <v>5</v>
      </c>
      <c r="I120" s="207">
        <f t="shared" si="12"/>
        <v>130.6325</v>
      </c>
      <c r="J120" s="214">
        <f t="shared" si="13"/>
        <v>0.15783543768501176</v>
      </c>
      <c r="K120" s="218">
        <f t="shared" si="10"/>
        <v>2.312487875</v>
      </c>
      <c r="L120" s="208">
        <f t="shared" si="11"/>
        <v>12.66601773094687</v>
      </c>
      <c r="M120" s="219">
        <v>36.999806</v>
      </c>
    </row>
    <row r="121" spans="1:13" s="8" customFormat="1" ht="15">
      <c r="A121" s="193" t="s">
        <v>207</v>
      </c>
      <c r="B121" s="179">
        <v>1250</v>
      </c>
      <c r="C121" s="284">
        <f>Volume!J121</f>
        <v>260.05</v>
      </c>
      <c r="D121" s="318">
        <v>27.67</v>
      </c>
      <c r="E121" s="206">
        <f t="shared" si="7"/>
        <v>34587.5</v>
      </c>
      <c r="F121" s="211">
        <f t="shared" si="8"/>
        <v>10.640261488175351</v>
      </c>
      <c r="G121" s="277">
        <f t="shared" si="9"/>
        <v>50840.625</v>
      </c>
      <c r="H121" s="275">
        <v>5</v>
      </c>
      <c r="I121" s="207">
        <f t="shared" si="12"/>
        <v>40.6725</v>
      </c>
      <c r="J121" s="214">
        <f t="shared" si="13"/>
        <v>0.1564026148817535</v>
      </c>
      <c r="K121" s="218">
        <f t="shared" si="10"/>
        <v>3.1526863125</v>
      </c>
      <c r="L121" s="208">
        <f t="shared" si="11"/>
        <v>17.267974100940314</v>
      </c>
      <c r="M121" s="219">
        <v>50.442981</v>
      </c>
    </row>
    <row r="122" spans="1:13" s="7" customFormat="1" ht="15">
      <c r="A122" s="193" t="s">
        <v>295</v>
      </c>
      <c r="B122" s="179">
        <v>250</v>
      </c>
      <c r="C122" s="284">
        <f>Volume!J122</f>
        <v>1219.45</v>
      </c>
      <c r="D122" s="318">
        <v>169.79</v>
      </c>
      <c r="E122" s="206">
        <f t="shared" si="7"/>
        <v>42447.5</v>
      </c>
      <c r="F122" s="211">
        <f t="shared" si="8"/>
        <v>13.923490097994998</v>
      </c>
      <c r="G122" s="277">
        <f t="shared" si="9"/>
        <v>57690.625</v>
      </c>
      <c r="H122" s="275">
        <v>5</v>
      </c>
      <c r="I122" s="207">
        <f t="shared" si="12"/>
        <v>230.7625</v>
      </c>
      <c r="J122" s="214">
        <f t="shared" si="13"/>
        <v>0.18923490097994997</v>
      </c>
      <c r="K122" s="218">
        <f t="shared" si="10"/>
        <v>2.348426625</v>
      </c>
      <c r="L122" s="208">
        <f t="shared" si="11"/>
        <v>12.862862371582258</v>
      </c>
      <c r="M122" s="219">
        <v>37.574826</v>
      </c>
    </row>
    <row r="123" spans="1:13" s="7" customFormat="1" ht="15">
      <c r="A123" s="193" t="s">
        <v>417</v>
      </c>
      <c r="B123" s="179">
        <v>550</v>
      </c>
      <c r="C123" s="284">
        <f>Volume!J123</f>
        <v>492.8</v>
      </c>
      <c r="D123" s="318">
        <v>54.03</v>
      </c>
      <c r="E123" s="206">
        <f t="shared" si="7"/>
        <v>29716.5</v>
      </c>
      <c r="F123" s="211">
        <f t="shared" si="8"/>
        <v>10.963879870129869</v>
      </c>
      <c r="G123" s="277">
        <f t="shared" si="9"/>
        <v>44000.308</v>
      </c>
      <c r="H123" s="275">
        <v>5.27</v>
      </c>
      <c r="I123" s="207">
        <f t="shared" si="12"/>
        <v>80.00056</v>
      </c>
      <c r="J123" s="214">
        <f t="shared" si="13"/>
        <v>0.1623387987012987</v>
      </c>
      <c r="K123" s="218">
        <f t="shared" si="10"/>
        <v>3.733125</v>
      </c>
      <c r="L123" s="208">
        <f t="shared" si="11"/>
        <v>20.44716772486473</v>
      </c>
      <c r="M123" s="219">
        <v>59.73</v>
      </c>
    </row>
    <row r="124" spans="1:13" s="7" customFormat="1" ht="15">
      <c r="A124" s="193" t="s">
        <v>277</v>
      </c>
      <c r="B124" s="179">
        <v>800</v>
      </c>
      <c r="C124" s="284">
        <f>Volume!J124</f>
        <v>282.65</v>
      </c>
      <c r="D124" s="318">
        <v>32.4</v>
      </c>
      <c r="E124" s="206">
        <f t="shared" si="7"/>
        <v>25920</v>
      </c>
      <c r="F124" s="211">
        <f t="shared" si="8"/>
        <v>11.462940031841502</v>
      </c>
      <c r="G124" s="277">
        <f t="shared" si="9"/>
        <v>37226</v>
      </c>
      <c r="H124" s="275">
        <v>5</v>
      </c>
      <c r="I124" s="207">
        <f t="shared" si="12"/>
        <v>46.5325</v>
      </c>
      <c r="J124" s="214">
        <f t="shared" si="13"/>
        <v>0.164629400318415</v>
      </c>
      <c r="K124" s="218">
        <f t="shared" si="10"/>
        <v>4.251761</v>
      </c>
      <c r="L124" s="208">
        <f t="shared" si="11"/>
        <v>23.287854088207226</v>
      </c>
      <c r="M124" s="203">
        <v>68.028176</v>
      </c>
    </row>
    <row r="125" spans="1:13" s="7" customFormat="1" ht="15">
      <c r="A125" s="193" t="s">
        <v>146</v>
      </c>
      <c r="B125" s="179">
        <v>8900</v>
      </c>
      <c r="C125" s="284">
        <f>Volume!J125</f>
        <v>42.35</v>
      </c>
      <c r="D125" s="318">
        <v>4.53</v>
      </c>
      <c r="E125" s="206">
        <f t="shared" si="7"/>
        <v>40317</v>
      </c>
      <c r="F125" s="211">
        <f t="shared" si="8"/>
        <v>10.696576151121606</v>
      </c>
      <c r="G125" s="277">
        <f t="shared" si="9"/>
        <v>59162.75</v>
      </c>
      <c r="H125" s="275">
        <v>5</v>
      </c>
      <c r="I125" s="207">
        <f t="shared" si="12"/>
        <v>6.6475</v>
      </c>
      <c r="J125" s="214">
        <f t="shared" si="13"/>
        <v>0.15696576151121605</v>
      </c>
      <c r="K125" s="218">
        <f t="shared" si="10"/>
        <v>2.374969</v>
      </c>
      <c r="L125" s="208">
        <f t="shared" si="11"/>
        <v>13.008240946754869</v>
      </c>
      <c r="M125" s="203">
        <v>37.999504</v>
      </c>
    </row>
    <row r="126" spans="1:13" s="8" customFormat="1" ht="15">
      <c r="A126" s="193" t="s">
        <v>8</v>
      </c>
      <c r="B126" s="179">
        <v>1600</v>
      </c>
      <c r="C126" s="284">
        <f>Volume!J126</f>
        <v>168</v>
      </c>
      <c r="D126" s="318">
        <v>17.61</v>
      </c>
      <c r="E126" s="206">
        <f t="shared" si="7"/>
        <v>28176</v>
      </c>
      <c r="F126" s="211">
        <f t="shared" si="8"/>
        <v>10.482142857142856</v>
      </c>
      <c r="G126" s="277">
        <f t="shared" si="9"/>
        <v>41616</v>
      </c>
      <c r="H126" s="275">
        <v>5</v>
      </c>
      <c r="I126" s="207">
        <f t="shared" si="12"/>
        <v>26.01</v>
      </c>
      <c r="J126" s="214">
        <f t="shared" si="13"/>
        <v>0.15482142857142858</v>
      </c>
      <c r="K126" s="218">
        <f t="shared" si="10"/>
        <v>3.08584175</v>
      </c>
      <c r="L126" s="208">
        <f t="shared" si="11"/>
        <v>16.901851353662174</v>
      </c>
      <c r="M126" s="219">
        <v>49.373468</v>
      </c>
    </row>
    <row r="127" spans="1:13" s="7" customFormat="1" ht="15">
      <c r="A127" s="193" t="s">
        <v>296</v>
      </c>
      <c r="B127" s="179">
        <v>1000</v>
      </c>
      <c r="C127" s="284">
        <f>Volume!J127</f>
        <v>198.25</v>
      </c>
      <c r="D127" s="318">
        <v>28.25</v>
      </c>
      <c r="E127" s="206">
        <f t="shared" si="7"/>
        <v>28250</v>
      </c>
      <c r="F127" s="211">
        <f t="shared" si="8"/>
        <v>14.24968474148802</v>
      </c>
      <c r="G127" s="277">
        <f t="shared" si="9"/>
        <v>38162.5</v>
      </c>
      <c r="H127" s="275">
        <v>5</v>
      </c>
      <c r="I127" s="207">
        <f t="shared" si="12"/>
        <v>38.1625</v>
      </c>
      <c r="J127" s="214">
        <f t="shared" si="13"/>
        <v>0.1924968474148802</v>
      </c>
      <c r="K127" s="218">
        <f t="shared" si="10"/>
        <v>3.7245764375</v>
      </c>
      <c r="L127" s="208">
        <f t="shared" si="11"/>
        <v>20.400345319709807</v>
      </c>
      <c r="M127" s="219">
        <v>59.593223</v>
      </c>
    </row>
    <row r="128" spans="1:13" s="7" customFormat="1" ht="15">
      <c r="A128" s="193" t="s">
        <v>179</v>
      </c>
      <c r="B128" s="179">
        <v>14000</v>
      </c>
      <c r="C128" s="284">
        <f>Volume!J128</f>
        <v>24.75</v>
      </c>
      <c r="D128" s="318">
        <v>4.62</v>
      </c>
      <c r="E128" s="206">
        <f t="shared" si="7"/>
        <v>64680</v>
      </c>
      <c r="F128" s="211">
        <f t="shared" si="8"/>
        <v>18.666666666666668</v>
      </c>
      <c r="G128" s="277">
        <f t="shared" si="9"/>
        <v>82005</v>
      </c>
      <c r="H128" s="275">
        <v>5</v>
      </c>
      <c r="I128" s="207">
        <f t="shared" si="12"/>
        <v>5.8575</v>
      </c>
      <c r="J128" s="214">
        <f t="shared" si="13"/>
        <v>0.23666666666666666</v>
      </c>
      <c r="K128" s="218">
        <f t="shared" si="10"/>
        <v>4.830423125</v>
      </c>
      <c r="L128" s="208">
        <f t="shared" si="11"/>
        <v>26.45731707857097</v>
      </c>
      <c r="M128" s="203">
        <v>77.28677</v>
      </c>
    </row>
    <row r="129" spans="1:13" s="7" customFormat="1" ht="15">
      <c r="A129" s="193" t="s">
        <v>202</v>
      </c>
      <c r="B129" s="179">
        <v>1150</v>
      </c>
      <c r="C129" s="284">
        <f>Volume!J129</f>
        <v>299.35</v>
      </c>
      <c r="D129" s="318">
        <v>29.69</v>
      </c>
      <c r="E129" s="206">
        <f t="shared" si="7"/>
        <v>34143.5</v>
      </c>
      <c r="F129" s="211">
        <f t="shared" si="8"/>
        <v>9.9181560046768</v>
      </c>
      <c r="G129" s="277">
        <f t="shared" si="9"/>
        <v>51356.125</v>
      </c>
      <c r="H129" s="275">
        <v>5</v>
      </c>
      <c r="I129" s="207">
        <f t="shared" si="12"/>
        <v>44.6575</v>
      </c>
      <c r="J129" s="214">
        <f t="shared" si="13"/>
        <v>0.14918156004676797</v>
      </c>
      <c r="K129" s="218">
        <f t="shared" si="10"/>
        <v>2.0171535</v>
      </c>
      <c r="L129" s="208">
        <f t="shared" si="11"/>
        <v>11.04840473900497</v>
      </c>
      <c r="M129" s="219">
        <v>32.274456</v>
      </c>
    </row>
    <row r="130" spans="1:13" s="7" customFormat="1" ht="15">
      <c r="A130" s="193" t="s">
        <v>171</v>
      </c>
      <c r="B130" s="179">
        <v>1100</v>
      </c>
      <c r="C130" s="284">
        <f>Volume!J130</f>
        <v>440.35</v>
      </c>
      <c r="D130" s="318">
        <v>48.2</v>
      </c>
      <c r="E130" s="206">
        <f t="shared" si="7"/>
        <v>53020</v>
      </c>
      <c r="F130" s="211">
        <f t="shared" si="8"/>
        <v>10.945838537526967</v>
      </c>
      <c r="G130" s="277">
        <f t="shared" si="9"/>
        <v>77239.25</v>
      </c>
      <c r="H130" s="275">
        <v>5</v>
      </c>
      <c r="I130" s="207">
        <f t="shared" si="12"/>
        <v>70.2175</v>
      </c>
      <c r="J130" s="214">
        <f t="shared" si="13"/>
        <v>0.15945838537526966</v>
      </c>
      <c r="K130" s="218">
        <f t="shared" si="10"/>
        <v>5.126053</v>
      </c>
      <c r="L130" s="208">
        <f t="shared" si="11"/>
        <v>28.076548590670292</v>
      </c>
      <c r="M130" s="219">
        <v>82.016848</v>
      </c>
    </row>
    <row r="131" spans="1:13" s="7" customFormat="1" ht="15">
      <c r="A131" s="193" t="s">
        <v>147</v>
      </c>
      <c r="B131" s="179">
        <v>5900</v>
      </c>
      <c r="C131" s="284">
        <f>Volume!J131</f>
        <v>67.45</v>
      </c>
      <c r="D131" s="318">
        <v>7.44</v>
      </c>
      <c r="E131" s="206">
        <f t="shared" si="7"/>
        <v>43896</v>
      </c>
      <c r="F131" s="211">
        <f t="shared" si="8"/>
        <v>11.030392883617495</v>
      </c>
      <c r="G131" s="277">
        <f t="shared" si="9"/>
        <v>63793.75</v>
      </c>
      <c r="H131" s="275">
        <v>5</v>
      </c>
      <c r="I131" s="207">
        <f t="shared" si="12"/>
        <v>10.8125</v>
      </c>
      <c r="J131" s="214">
        <f t="shared" si="13"/>
        <v>0.16030392883617495</v>
      </c>
      <c r="K131" s="218">
        <f t="shared" si="10"/>
        <v>2.434076625</v>
      </c>
      <c r="L131" s="208">
        <f t="shared" si="11"/>
        <v>13.331986742085432</v>
      </c>
      <c r="M131" s="203">
        <v>38.945226</v>
      </c>
    </row>
    <row r="132" spans="1:13" s="8" customFormat="1" ht="15">
      <c r="A132" s="193" t="s">
        <v>148</v>
      </c>
      <c r="B132" s="179">
        <v>1045</v>
      </c>
      <c r="C132" s="284">
        <f>Volume!J132</f>
        <v>284.5</v>
      </c>
      <c r="D132" s="318">
        <v>35.6</v>
      </c>
      <c r="E132" s="206">
        <f t="shared" si="7"/>
        <v>37202</v>
      </c>
      <c r="F132" s="211">
        <f t="shared" si="8"/>
        <v>12.513181019332162</v>
      </c>
      <c r="G132" s="277">
        <f t="shared" si="9"/>
        <v>52067.125</v>
      </c>
      <c r="H132" s="275">
        <v>5</v>
      </c>
      <c r="I132" s="207">
        <f t="shared" si="12"/>
        <v>49.825</v>
      </c>
      <c r="J132" s="214">
        <f t="shared" si="13"/>
        <v>0.17513181019332164</v>
      </c>
      <c r="K132" s="218">
        <f t="shared" si="10"/>
        <v>2.707522625</v>
      </c>
      <c r="L132" s="208">
        <f t="shared" si="11"/>
        <v>14.82971216668101</v>
      </c>
      <c r="M132" s="219">
        <v>43.320362</v>
      </c>
    </row>
    <row r="133" spans="1:13" s="7" customFormat="1" ht="15">
      <c r="A133" s="193" t="s">
        <v>122</v>
      </c>
      <c r="B133" s="179">
        <v>1625</v>
      </c>
      <c r="C133" s="284">
        <f>Volume!J133</f>
        <v>154.95</v>
      </c>
      <c r="D133" s="188">
        <v>16.9</v>
      </c>
      <c r="E133" s="206">
        <f t="shared" si="7"/>
        <v>27462.499999999996</v>
      </c>
      <c r="F133" s="211">
        <f t="shared" si="8"/>
        <v>10.90674411100355</v>
      </c>
      <c r="G133" s="277">
        <f t="shared" si="9"/>
        <v>40052.1875</v>
      </c>
      <c r="H133" s="275">
        <v>5</v>
      </c>
      <c r="I133" s="207">
        <f t="shared" si="12"/>
        <v>24.6475</v>
      </c>
      <c r="J133" s="214">
        <f t="shared" si="13"/>
        <v>0.1590674411100355</v>
      </c>
      <c r="K133" s="218">
        <f t="shared" si="10"/>
        <v>2.459864</v>
      </c>
      <c r="L133" s="208">
        <f t="shared" si="11"/>
        <v>13.47323001194888</v>
      </c>
      <c r="M133" s="203">
        <v>39.357824</v>
      </c>
    </row>
    <row r="134" spans="1:13" s="7" customFormat="1" ht="15">
      <c r="A134" s="193" t="s">
        <v>36</v>
      </c>
      <c r="B134" s="179">
        <v>225</v>
      </c>
      <c r="C134" s="284">
        <f>Volume!J134</f>
        <v>914.85</v>
      </c>
      <c r="D134" s="318">
        <v>94.29</v>
      </c>
      <c r="E134" s="206">
        <f t="shared" si="7"/>
        <v>21215.25</v>
      </c>
      <c r="F134" s="211">
        <f t="shared" si="8"/>
        <v>10.30660764059682</v>
      </c>
      <c r="G134" s="277">
        <f t="shared" si="9"/>
        <v>31507.3125</v>
      </c>
      <c r="H134" s="275">
        <v>5</v>
      </c>
      <c r="I134" s="207">
        <f t="shared" si="12"/>
        <v>140.0325</v>
      </c>
      <c r="J134" s="214">
        <f t="shared" si="13"/>
        <v>0.1530660764059682</v>
      </c>
      <c r="K134" s="218">
        <f t="shared" si="10"/>
        <v>2.0521785</v>
      </c>
      <c r="L134" s="208">
        <f t="shared" si="11"/>
        <v>11.240244564771157</v>
      </c>
      <c r="M134" s="203">
        <v>32.834856</v>
      </c>
    </row>
    <row r="135" spans="1:13" s="7" customFormat="1" ht="15">
      <c r="A135" s="193" t="s">
        <v>172</v>
      </c>
      <c r="B135" s="179">
        <v>1050</v>
      </c>
      <c r="C135" s="284">
        <f>Volume!J135</f>
        <v>241.15</v>
      </c>
      <c r="D135" s="318">
        <v>26.16</v>
      </c>
      <c r="E135" s="206">
        <f t="shared" si="7"/>
        <v>27468</v>
      </c>
      <c r="F135" s="211">
        <f t="shared" si="8"/>
        <v>10.848019904623678</v>
      </c>
      <c r="G135" s="277">
        <f t="shared" si="9"/>
        <v>40128.375</v>
      </c>
      <c r="H135" s="275">
        <v>5</v>
      </c>
      <c r="I135" s="207">
        <f t="shared" si="12"/>
        <v>38.2175</v>
      </c>
      <c r="J135" s="214">
        <f t="shared" si="13"/>
        <v>0.15848019904623678</v>
      </c>
      <c r="K135" s="218">
        <f t="shared" si="10"/>
        <v>1.997347125</v>
      </c>
      <c r="L135" s="208">
        <f t="shared" si="11"/>
        <v>10.939920755305907</v>
      </c>
      <c r="M135" s="203">
        <v>31.957554</v>
      </c>
    </row>
    <row r="136" spans="1:13" s="8" customFormat="1" ht="15">
      <c r="A136" s="193" t="s">
        <v>80</v>
      </c>
      <c r="B136" s="179">
        <v>1200</v>
      </c>
      <c r="C136" s="284">
        <f>Volume!J136</f>
        <v>260.05</v>
      </c>
      <c r="D136" s="318">
        <v>34.28</v>
      </c>
      <c r="E136" s="206">
        <f t="shared" si="7"/>
        <v>41136</v>
      </c>
      <c r="F136" s="211">
        <f t="shared" si="8"/>
        <v>13.182080369159777</v>
      </c>
      <c r="G136" s="277">
        <f t="shared" si="9"/>
        <v>60390.102</v>
      </c>
      <c r="H136" s="275">
        <v>6.17</v>
      </c>
      <c r="I136" s="207">
        <f t="shared" si="12"/>
        <v>50.325085</v>
      </c>
      <c r="J136" s="214">
        <f t="shared" si="13"/>
        <v>0.19352080369159777</v>
      </c>
      <c r="K136" s="218">
        <f t="shared" si="10"/>
        <v>2.7736788125</v>
      </c>
      <c r="L136" s="208">
        <f t="shared" si="11"/>
        <v>15.192064528803922</v>
      </c>
      <c r="M136" s="219">
        <v>44.378861</v>
      </c>
    </row>
    <row r="137" spans="1:13" s="8" customFormat="1" ht="15">
      <c r="A137" s="193" t="s">
        <v>418</v>
      </c>
      <c r="B137" s="179">
        <v>500</v>
      </c>
      <c r="C137" s="284">
        <f>Volume!J137</f>
        <v>488.4</v>
      </c>
      <c r="D137" s="318">
        <v>53.63</v>
      </c>
      <c r="E137" s="206">
        <f aca="true" t="shared" si="14" ref="E137:E196">D137*B137</f>
        <v>26815</v>
      </c>
      <c r="F137" s="211">
        <f aca="true" t="shared" si="15" ref="F137:F196">D137/C137*100</f>
        <v>10.980753480753481</v>
      </c>
      <c r="G137" s="277">
        <f aca="true" t="shared" si="16" ref="G137:G196">(B137*C137)*H137%+E137</f>
        <v>39025</v>
      </c>
      <c r="H137" s="275">
        <v>5</v>
      </c>
      <c r="I137" s="207">
        <f t="shared" si="12"/>
        <v>78.05</v>
      </c>
      <c r="J137" s="214">
        <f t="shared" si="13"/>
        <v>0.15980753480753482</v>
      </c>
      <c r="K137" s="218">
        <f aca="true" t="shared" si="17" ref="K137:K196">M137/16</f>
        <v>2.3875</v>
      </c>
      <c r="L137" s="208">
        <f aca="true" t="shared" si="18" ref="L137:L196">K137*SQRT(30)</f>
        <v>13.076876060435842</v>
      </c>
      <c r="M137" s="219">
        <v>38.2</v>
      </c>
    </row>
    <row r="138" spans="1:13" s="8" customFormat="1" ht="15">
      <c r="A138" s="193" t="s">
        <v>274</v>
      </c>
      <c r="B138" s="179">
        <v>700</v>
      </c>
      <c r="C138" s="284">
        <f>Volume!J138</f>
        <v>378.1</v>
      </c>
      <c r="D138" s="318">
        <v>55.28</v>
      </c>
      <c r="E138" s="206">
        <f t="shared" si="14"/>
        <v>38696</v>
      </c>
      <c r="F138" s="211">
        <f t="shared" si="15"/>
        <v>14.620470774927266</v>
      </c>
      <c r="G138" s="277">
        <f t="shared" si="16"/>
        <v>51929.5</v>
      </c>
      <c r="H138" s="275">
        <v>5</v>
      </c>
      <c r="I138" s="207">
        <f aca="true" t="shared" si="19" ref="I138:I196">G138/B138</f>
        <v>74.185</v>
      </c>
      <c r="J138" s="214">
        <f aca="true" t="shared" si="20" ref="J138:J196">I138/C138</f>
        <v>0.19620470774927268</v>
      </c>
      <c r="K138" s="218">
        <f t="shared" si="17"/>
        <v>4.01060875</v>
      </c>
      <c r="L138" s="208">
        <f t="shared" si="18"/>
        <v>21.967008817025974</v>
      </c>
      <c r="M138" s="219">
        <v>64.16974</v>
      </c>
    </row>
    <row r="139" spans="1:13" s="8" customFormat="1" ht="15">
      <c r="A139" s="193" t="s">
        <v>419</v>
      </c>
      <c r="B139" s="179">
        <v>500</v>
      </c>
      <c r="C139" s="284">
        <f>Volume!J139</f>
        <v>463.15</v>
      </c>
      <c r="D139" s="318">
        <v>67.04</v>
      </c>
      <c r="E139" s="206">
        <f t="shared" si="14"/>
        <v>33520</v>
      </c>
      <c r="F139" s="211">
        <f t="shared" si="15"/>
        <v>14.474792183957682</v>
      </c>
      <c r="G139" s="277">
        <f t="shared" si="16"/>
        <v>45098.75</v>
      </c>
      <c r="H139" s="275">
        <v>5</v>
      </c>
      <c r="I139" s="207">
        <f t="shared" si="19"/>
        <v>90.1975</v>
      </c>
      <c r="J139" s="214">
        <f t="shared" si="20"/>
        <v>0.19474792183957684</v>
      </c>
      <c r="K139" s="218">
        <f t="shared" si="17"/>
        <v>4.105</v>
      </c>
      <c r="L139" s="208">
        <f t="shared" si="18"/>
        <v>22.484010985587073</v>
      </c>
      <c r="M139" s="219">
        <v>65.68</v>
      </c>
    </row>
    <row r="140" spans="1:13" s="7" customFormat="1" ht="15">
      <c r="A140" s="193" t="s">
        <v>224</v>
      </c>
      <c r="B140" s="179">
        <v>650</v>
      </c>
      <c r="C140" s="284">
        <f>Volume!J140</f>
        <v>529.45</v>
      </c>
      <c r="D140" s="318">
        <v>62.56</v>
      </c>
      <c r="E140" s="206">
        <f t="shared" si="14"/>
        <v>40664</v>
      </c>
      <c r="F140" s="211">
        <f t="shared" si="15"/>
        <v>11.816035508546605</v>
      </c>
      <c r="G140" s="277">
        <f t="shared" si="16"/>
        <v>57871.125</v>
      </c>
      <c r="H140" s="275">
        <v>5</v>
      </c>
      <c r="I140" s="207">
        <f t="shared" si="19"/>
        <v>89.0325</v>
      </c>
      <c r="J140" s="214">
        <f t="shared" si="20"/>
        <v>0.16816035508546603</v>
      </c>
      <c r="K140" s="218">
        <f t="shared" si="17"/>
        <v>1.8793898125</v>
      </c>
      <c r="L140" s="208">
        <f t="shared" si="18"/>
        <v>10.293841946516546</v>
      </c>
      <c r="M140" s="219">
        <v>30.070237</v>
      </c>
    </row>
    <row r="141" spans="1:13" s="7" customFormat="1" ht="15">
      <c r="A141" s="193" t="s">
        <v>420</v>
      </c>
      <c r="B141" s="179">
        <v>550</v>
      </c>
      <c r="C141" s="284">
        <f>Volume!J141</f>
        <v>486.15</v>
      </c>
      <c r="D141" s="318">
        <v>83.99</v>
      </c>
      <c r="E141" s="206">
        <f t="shared" si="14"/>
        <v>46194.5</v>
      </c>
      <c r="F141" s="211">
        <f t="shared" si="15"/>
        <v>17.276560732284274</v>
      </c>
      <c r="G141" s="277">
        <f t="shared" si="16"/>
        <v>59697.31625</v>
      </c>
      <c r="H141" s="275">
        <v>5.05</v>
      </c>
      <c r="I141" s="207">
        <f t="shared" si="19"/>
        <v>108.540575</v>
      </c>
      <c r="J141" s="214">
        <f t="shared" si="20"/>
        <v>0.22326560732284276</v>
      </c>
      <c r="K141" s="218">
        <f t="shared" si="17"/>
        <v>3.664375</v>
      </c>
      <c r="L141" s="208">
        <f t="shared" si="18"/>
        <v>20.07060846657993</v>
      </c>
      <c r="M141" s="219">
        <v>58.63</v>
      </c>
    </row>
    <row r="142" spans="1:13" s="7" customFormat="1" ht="15">
      <c r="A142" s="193" t="s">
        <v>421</v>
      </c>
      <c r="B142" s="179">
        <v>4400</v>
      </c>
      <c r="C142" s="284">
        <f>Volume!J142</f>
        <v>61.7</v>
      </c>
      <c r="D142" s="318">
        <v>7.04</v>
      </c>
      <c r="E142" s="206">
        <f t="shared" si="14"/>
        <v>30976</v>
      </c>
      <c r="F142" s="211">
        <f t="shared" si="15"/>
        <v>11.410048622366288</v>
      </c>
      <c r="G142" s="277">
        <f t="shared" si="16"/>
        <v>44550</v>
      </c>
      <c r="H142" s="275">
        <v>5</v>
      </c>
      <c r="I142" s="207">
        <f t="shared" si="19"/>
        <v>10.125</v>
      </c>
      <c r="J142" s="214">
        <f t="shared" si="20"/>
        <v>0.16410048622366288</v>
      </c>
      <c r="K142" s="218">
        <f t="shared" si="17"/>
        <v>1.765</v>
      </c>
      <c r="L142" s="208">
        <f t="shared" si="18"/>
        <v>9.667303139966181</v>
      </c>
      <c r="M142" s="219">
        <v>28.24</v>
      </c>
    </row>
    <row r="143" spans="1:13" s="7" customFormat="1" ht="15">
      <c r="A143" s="193" t="s">
        <v>393</v>
      </c>
      <c r="B143" s="179">
        <v>2400</v>
      </c>
      <c r="C143" s="284">
        <f>Volume!J143</f>
        <v>195.65</v>
      </c>
      <c r="D143" s="318">
        <v>22.52</v>
      </c>
      <c r="E143" s="206">
        <f t="shared" si="14"/>
        <v>54048</v>
      </c>
      <c r="F143" s="211">
        <f t="shared" si="15"/>
        <v>11.510350115001277</v>
      </c>
      <c r="G143" s="277">
        <f t="shared" si="16"/>
        <v>77526</v>
      </c>
      <c r="H143" s="275">
        <v>5</v>
      </c>
      <c r="I143" s="207">
        <f t="shared" si="19"/>
        <v>32.3025</v>
      </c>
      <c r="J143" s="214">
        <f t="shared" si="20"/>
        <v>0.1651035011500128</v>
      </c>
      <c r="K143" s="218">
        <f t="shared" si="17"/>
        <v>1.633125</v>
      </c>
      <c r="L143" s="208">
        <f t="shared" si="18"/>
        <v>8.944994017256244</v>
      </c>
      <c r="M143" s="219">
        <v>26.13</v>
      </c>
    </row>
    <row r="144" spans="1:13" s="7" customFormat="1" ht="15">
      <c r="A144" s="193" t="s">
        <v>81</v>
      </c>
      <c r="B144" s="179">
        <v>600</v>
      </c>
      <c r="C144" s="284">
        <f>Volume!J144</f>
        <v>572.55</v>
      </c>
      <c r="D144" s="318">
        <v>62.67</v>
      </c>
      <c r="E144" s="206">
        <f t="shared" si="14"/>
        <v>37602</v>
      </c>
      <c r="F144" s="211">
        <f t="shared" si="15"/>
        <v>10.945768928477863</v>
      </c>
      <c r="G144" s="277">
        <f t="shared" si="16"/>
        <v>54778.5</v>
      </c>
      <c r="H144" s="275">
        <v>5</v>
      </c>
      <c r="I144" s="207">
        <f t="shared" si="19"/>
        <v>91.2975</v>
      </c>
      <c r="J144" s="214">
        <f t="shared" si="20"/>
        <v>0.15945768928477863</v>
      </c>
      <c r="K144" s="218">
        <f t="shared" si="17"/>
        <v>2.51191575</v>
      </c>
      <c r="L144" s="208">
        <f t="shared" si="18"/>
        <v>13.758329188275075</v>
      </c>
      <c r="M144" s="219">
        <v>40.190652</v>
      </c>
    </row>
    <row r="145" spans="1:13" s="7" customFormat="1" ht="15">
      <c r="A145" s="193" t="s">
        <v>225</v>
      </c>
      <c r="B145" s="179">
        <v>1400</v>
      </c>
      <c r="C145" s="284">
        <f>Volume!J145</f>
        <v>148.9</v>
      </c>
      <c r="D145" s="318">
        <v>16.3</v>
      </c>
      <c r="E145" s="206">
        <f t="shared" si="14"/>
        <v>22820</v>
      </c>
      <c r="F145" s="211">
        <f t="shared" si="15"/>
        <v>10.946944257891202</v>
      </c>
      <c r="G145" s="277">
        <f t="shared" si="16"/>
        <v>33243</v>
      </c>
      <c r="H145" s="275">
        <v>5</v>
      </c>
      <c r="I145" s="207">
        <f t="shared" si="19"/>
        <v>23.745</v>
      </c>
      <c r="J145" s="214">
        <f t="shared" si="20"/>
        <v>0.15946944257891202</v>
      </c>
      <c r="K145" s="218">
        <f t="shared" si="17"/>
        <v>5.248554375</v>
      </c>
      <c r="L145" s="208">
        <f t="shared" si="18"/>
        <v>28.74751625479929</v>
      </c>
      <c r="M145" s="219">
        <v>83.97687</v>
      </c>
    </row>
    <row r="146" spans="1:13" s="8" customFormat="1" ht="15">
      <c r="A146" s="193" t="s">
        <v>297</v>
      </c>
      <c r="B146" s="179">
        <v>1100</v>
      </c>
      <c r="C146" s="284">
        <f>Volume!J146</f>
        <v>450.4</v>
      </c>
      <c r="D146" s="318">
        <v>49.1</v>
      </c>
      <c r="E146" s="206">
        <f t="shared" si="14"/>
        <v>54010</v>
      </c>
      <c r="F146" s="211">
        <f t="shared" si="15"/>
        <v>10.901420959147426</v>
      </c>
      <c r="G146" s="277">
        <f t="shared" si="16"/>
        <v>78782</v>
      </c>
      <c r="H146" s="275">
        <v>5</v>
      </c>
      <c r="I146" s="207">
        <f t="shared" si="19"/>
        <v>71.62</v>
      </c>
      <c r="J146" s="214">
        <f t="shared" si="20"/>
        <v>0.15901420959147428</v>
      </c>
      <c r="K146" s="218">
        <f t="shared" si="17"/>
        <v>3.8582565</v>
      </c>
      <c r="L146" s="208">
        <f t="shared" si="18"/>
        <v>21.13254117690931</v>
      </c>
      <c r="M146" s="219">
        <v>61.732104</v>
      </c>
    </row>
    <row r="147" spans="1:13" s="8" customFormat="1" ht="15">
      <c r="A147" s="193" t="s">
        <v>226</v>
      </c>
      <c r="B147" s="179">
        <v>1500</v>
      </c>
      <c r="C147" s="284">
        <f>Volume!J147</f>
        <v>277.35</v>
      </c>
      <c r="D147" s="318">
        <v>38.1</v>
      </c>
      <c r="E147" s="206">
        <f t="shared" si="14"/>
        <v>57150</v>
      </c>
      <c r="F147" s="211">
        <f t="shared" si="15"/>
        <v>13.737155219037318</v>
      </c>
      <c r="G147" s="277">
        <f t="shared" si="16"/>
        <v>77951.25</v>
      </c>
      <c r="H147" s="275">
        <v>5</v>
      </c>
      <c r="I147" s="207">
        <f t="shared" si="19"/>
        <v>51.9675</v>
      </c>
      <c r="J147" s="214">
        <f t="shared" si="20"/>
        <v>0.18737155219037316</v>
      </c>
      <c r="K147" s="218">
        <f t="shared" si="17"/>
        <v>3.464519875</v>
      </c>
      <c r="L147" s="208">
        <f t="shared" si="18"/>
        <v>18.975956864624784</v>
      </c>
      <c r="M147" s="219">
        <v>55.432318</v>
      </c>
    </row>
    <row r="148" spans="1:13" s="8" customFormat="1" ht="15">
      <c r="A148" s="193" t="s">
        <v>422</v>
      </c>
      <c r="B148" s="179">
        <v>550</v>
      </c>
      <c r="C148" s="284">
        <f>Volume!J148</f>
        <v>549.45</v>
      </c>
      <c r="D148" s="318">
        <v>60.26</v>
      </c>
      <c r="E148" s="206">
        <f t="shared" si="14"/>
        <v>33143</v>
      </c>
      <c r="F148" s="211">
        <f t="shared" si="15"/>
        <v>10.967330967330966</v>
      </c>
      <c r="G148" s="277">
        <f t="shared" si="16"/>
        <v>49884.741500000004</v>
      </c>
      <c r="H148" s="275">
        <v>5.54</v>
      </c>
      <c r="I148" s="207">
        <f t="shared" si="19"/>
        <v>90.69953000000001</v>
      </c>
      <c r="J148" s="214">
        <f t="shared" si="20"/>
        <v>0.1650733096733097</v>
      </c>
      <c r="K148" s="218">
        <f t="shared" si="17"/>
        <v>3.9425</v>
      </c>
      <c r="L148" s="208">
        <f t="shared" si="18"/>
        <v>21.593961829641174</v>
      </c>
      <c r="M148" s="219">
        <v>63.08</v>
      </c>
    </row>
    <row r="149" spans="1:13" s="8" customFormat="1" ht="15">
      <c r="A149" s="193" t="s">
        <v>227</v>
      </c>
      <c r="B149" s="179">
        <v>800</v>
      </c>
      <c r="C149" s="284">
        <f>Volume!J149</f>
        <v>345.9</v>
      </c>
      <c r="D149" s="318">
        <v>38.04</v>
      </c>
      <c r="E149" s="206">
        <f t="shared" si="14"/>
        <v>30432</v>
      </c>
      <c r="F149" s="211">
        <f t="shared" si="15"/>
        <v>10.997398091934086</v>
      </c>
      <c r="G149" s="277">
        <f t="shared" si="16"/>
        <v>44268</v>
      </c>
      <c r="H149" s="275">
        <v>5</v>
      </c>
      <c r="I149" s="207">
        <f t="shared" si="19"/>
        <v>55.335</v>
      </c>
      <c r="J149" s="214">
        <f t="shared" si="20"/>
        <v>0.15997398091934087</v>
      </c>
      <c r="K149" s="218">
        <f t="shared" si="17"/>
        <v>1.9583809375</v>
      </c>
      <c r="L149" s="208">
        <f t="shared" si="18"/>
        <v>10.726494156568648</v>
      </c>
      <c r="M149" s="219">
        <v>31.334095</v>
      </c>
    </row>
    <row r="150" spans="1:13" s="8" customFormat="1" ht="15">
      <c r="A150" s="193" t="s">
        <v>234</v>
      </c>
      <c r="B150" s="179">
        <v>700</v>
      </c>
      <c r="C150" s="284">
        <f>Volume!J150</f>
        <v>573.55</v>
      </c>
      <c r="D150" s="318">
        <v>59.77</v>
      </c>
      <c r="E150" s="206">
        <f t="shared" si="14"/>
        <v>41839</v>
      </c>
      <c r="F150" s="211">
        <f t="shared" si="15"/>
        <v>10.421061808037662</v>
      </c>
      <c r="G150" s="277">
        <f t="shared" si="16"/>
        <v>61913.25</v>
      </c>
      <c r="H150" s="275">
        <v>5</v>
      </c>
      <c r="I150" s="207">
        <f t="shared" si="19"/>
        <v>88.4475</v>
      </c>
      <c r="J150" s="214">
        <f t="shared" si="20"/>
        <v>0.15421061808037662</v>
      </c>
      <c r="K150" s="218">
        <f t="shared" si="17"/>
        <v>3.2285920625</v>
      </c>
      <c r="L150" s="208">
        <f t="shared" si="18"/>
        <v>17.683727016133794</v>
      </c>
      <c r="M150" s="219">
        <v>51.657473</v>
      </c>
    </row>
    <row r="151" spans="1:13" s="8" customFormat="1" ht="15">
      <c r="A151" s="193" t="s">
        <v>98</v>
      </c>
      <c r="B151" s="179">
        <v>550</v>
      </c>
      <c r="C151" s="284">
        <f>Volume!J151</f>
        <v>704.55</v>
      </c>
      <c r="D151" s="318">
        <v>91.69</v>
      </c>
      <c r="E151" s="206">
        <f t="shared" si="14"/>
        <v>50429.5</v>
      </c>
      <c r="F151" s="211">
        <f t="shared" si="15"/>
        <v>13.01398055496416</v>
      </c>
      <c r="G151" s="277">
        <f t="shared" si="16"/>
        <v>69804.625</v>
      </c>
      <c r="H151" s="275">
        <v>5</v>
      </c>
      <c r="I151" s="207">
        <f t="shared" si="19"/>
        <v>126.9175</v>
      </c>
      <c r="J151" s="214">
        <f t="shared" si="20"/>
        <v>0.18013980554964162</v>
      </c>
      <c r="K151" s="218">
        <f t="shared" si="17"/>
        <v>2.1281904375</v>
      </c>
      <c r="L151" s="208">
        <f t="shared" si="18"/>
        <v>11.656579092855383</v>
      </c>
      <c r="M151" s="219">
        <v>34.051047</v>
      </c>
    </row>
    <row r="152" spans="1:13" s="8" customFormat="1" ht="15">
      <c r="A152" s="193" t="s">
        <v>149</v>
      </c>
      <c r="B152" s="179">
        <v>550</v>
      </c>
      <c r="C152" s="284">
        <f>Volume!J152</f>
        <v>1178.2</v>
      </c>
      <c r="D152" s="318">
        <v>127.99</v>
      </c>
      <c r="E152" s="206">
        <f t="shared" si="14"/>
        <v>70394.5</v>
      </c>
      <c r="F152" s="211">
        <f t="shared" si="15"/>
        <v>10.863181123748088</v>
      </c>
      <c r="G152" s="277">
        <f t="shared" si="16"/>
        <v>102795</v>
      </c>
      <c r="H152" s="275">
        <v>5</v>
      </c>
      <c r="I152" s="207">
        <f t="shared" si="19"/>
        <v>186.9</v>
      </c>
      <c r="J152" s="214">
        <f t="shared" si="20"/>
        <v>0.1586318112374809</v>
      </c>
      <c r="K152" s="218">
        <f t="shared" si="17"/>
        <v>2.62415325</v>
      </c>
      <c r="L152" s="208">
        <f t="shared" si="18"/>
        <v>14.373079293754936</v>
      </c>
      <c r="M152" s="219">
        <v>41.986452</v>
      </c>
    </row>
    <row r="153" spans="1:13" s="8" customFormat="1" ht="15">
      <c r="A153" s="193" t="s">
        <v>203</v>
      </c>
      <c r="B153" s="179">
        <v>150</v>
      </c>
      <c r="C153" s="284">
        <f>Volume!J153</f>
        <v>1776.7</v>
      </c>
      <c r="D153" s="318">
        <v>189.98</v>
      </c>
      <c r="E153" s="206">
        <f t="shared" si="14"/>
        <v>28497</v>
      </c>
      <c r="F153" s="211">
        <f t="shared" si="15"/>
        <v>10.692857544886587</v>
      </c>
      <c r="G153" s="277">
        <f t="shared" si="16"/>
        <v>41822.25</v>
      </c>
      <c r="H153" s="275">
        <v>5</v>
      </c>
      <c r="I153" s="207">
        <f t="shared" si="19"/>
        <v>278.815</v>
      </c>
      <c r="J153" s="214">
        <f t="shared" si="20"/>
        <v>0.15692857544886588</v>
      </c>
      <c r="K153" s="218">
        <f t="shared" si="17"/>
        <v>1.562628125</v>
      </c>
      <c r="L153" s="208">
        <f t="shared" si="18"/>
        <v>8.558866730545024</v>
      </c>
      <c r="M153" s="219">
        <v>25.00205</v>
      </c>
    </row>
    <row r="154" spans="1:13" s="8" customFormat="1" ht="15">
      <c r="A154" s="193" t="s">
        <v>298</v>
      </c>
      <c r="B154" s="179">
        <v>1000</v>
      </c>
      <c r="C154" s="284">
        <f>Volume!J154</f>
        <v>650.4</v>
      </c>
      <c r="D154" s="318">
        <v>92.38</v>
      </c>
      <c r="E154" s="206">
        <f t="shared" si="14"/>
        <v>92380</v>
      </c>
      <c r="F154" s="211">
        <f t="shared" si="15"/>
        <v>14.203567035670355</v>
      </c>
      <c r="G154" s="277">
        <f t="shared" si="16"/>
        <v>124900</v>
      </c>
      <c r="H154" s="275">
        <v>5</v>
      </c>
      <c r="I154" s="207">
        <f t="shared" si="19"/>
        <v>124.9</v>
      </c>
      <c r="J154" s="214">
        <f t="shared" si="20"/>
        <v>0.19203567035670357</v>
      </c>
      <c r="K154" s="218">
        <f t="shared" si="17"/>
        <v>4.4539804375</v>
      </c>
      <c r="L154" s="208">
        <f t="shared" si="18"/>
        <v>24.39545556305479</v>
      </c>
      <c r="M154" s="219">
        <v>71.263687</v>
      </c>
    </row>
    <row r="155" spans="1:13" s="8" customFormat="1" ht="15">
      <c r="A155" s="193" t="s">
        <v>423</v>
      </c>
      <c r="B155" s="179">
        <v>7150</v>
      </c>
      <c r="C155" s="284">
        <f>Volume!J155</f>
        <v>41.65</v>
      </c>
      <c r="D155" s="318">
        <v>6.13</v>
      </c>
      <c r="E155" s="206">
        <f t="shared" si="14"/>
        <v>43829.5</v>
      </c>
      <c r="F155" s="211">
        <f t="shared" si="15"/>
        <v>14.717887154861945</v>
      </c>
      <c r="G155" s="277">
        <f t="shared" si="16"/>
        <v>58719.375</v>
      </c>
      <c r="H155" s="275">
        <v>5</v>
      </c>
      <c r="I155" s="207">
        <f t="shared" si="19"/>
        <v>8.2125</v>
      </c>
      <c r="J155" s="214">
        <f t="shared" si="20"/>
        <v>0.19717887154861946</v>
      </c>
      <c r="K155" s="218">
        <f t="shared" si="17"/>
        <v>3.78125</v>
      </c>
      <c r="L155" s="208">
        <f t="shared" si="18"/>
        <v>20.710759205664093</v>
      </c>
      <c r="M155" s="219">
        <v>60.5</v>
      </c>
    </row>
    <row r="156" spans="1:13" s="8" customFormat="1" ht="15">
      <c r="A156" s="193" t="s">
        <v>424</v>
      </c>
      <c r="B156" s="179">
        <v>450</v>
      </c>
      <c r="C156" s="284">
        <f>Volume!J156</f>
        <v>463.85</v>
      </c>
      <c r="D156" s="318">
        <v>55.32</v>
      </c>
      <c r="E156" s="206">
        <f t="shared" si="14"/>
        <v>24894</v>
      </c>
      <c r="F156" s="211">
        <f t="shared" si="15"/>
        <v>11.926269268082354</v>
      </c>
      <c r="G156" s="277">
        <f t="shared" si="16"/>
        <v>36269.92125</v>
      </c>
      <c r="H156" s="275">
        <v>5.45</v>
      </c>
      <c r="I156" s="207">
        <f t="shared" si="19"/>
        <v>80.599825</v>
      </c>
      <c r="J156" s="214">
        <f t="shared" si="20"/>
        <v>0.17376269268082353</v>
      </c>
      <c r="K156" s="218">
        <f t="shared" si="17"/>
        <v>4.91125</v>
      </c>
      <c r="L156" s="208">
        <f t="shared" si="18"/>
        <v>26.900024105472472</v>
      </c>
      <c r="M156" s="219">
        <v>78.58</v>
      </c>
    </row>
    <row r="157" spans="1:13" s="8" customFormat="1" ht="15">
      <c r="A157" s="193" t="s">
        <v>216</v>
      </c>
      <c r="B157" s="179">
        <v>3350</v>
      </c>
      <c r="C157" s="284">
        <f>Volume!J157</f>
        <v>115.1</v>
      </c>
      <c r="D157" s="318">
        <v>12.68</v>
      </c>
      <c r="E157" s="206">
        <f t="shared" si="14"/>
        <v>42478</v>
      </c>
      <c r="F157" s="211">
        <f t="shared" si="15"/>
        <v>11.016507384882711</v>
      </c>
      <c r="G157" s="277">
        <f t="shared" si="16"/>
        <v>61757.25</v>
      </c>
      <c r="H157" s="275">
        <v>5</v>
      </c>
      <c r="I157" s="207">
        <f t="shared" si="19"/>
        <v>18.435</v>
      </c>
      <c r="J157" s="214">
        <f t="shared" si="20"/>
        <v>0.1601650738488271</v>
      </c>
      <c r="K157" s="218">
        <f t="shared" si="17"/>
        <v>1.2383084375</v>
      </c>
      <c r="L157" s="208">
        <f t="shared" si="18"/>
        <v>6.7824946436772615</v>
      </c>
      <c r="M157" s="219">
        <v>19.812935</v>
      </c>
    </row>
    <row r="158" spans="1:13" s="8" customFormat="1" ht="15">
      <c r="A158" s="193" t="s">
        <v>235</v>
      </c>
      <c r="B158" s="179">
        <v>2700</v>
      </c>
      <c r="C158" s="284">
        <f>Volume!J158</f>
        <v>157.75</v>
      </c>
      <c r="D158" s="318">
        <v>25.32</v>
      </c>
      <c r="E158" s="206">
        <f t="shared" si="14"/>
        <v>68364</v>
      </c>
      <c r="F158" s="211">
        <f t="shared" si="15"/>
        <v>16.050713153724246</v>
      </c>
      <c r="G158" s="277">
        <f t="shared" si="16"/>
        <v>89660.25</v>
      </c>
      <c r="H158" s="275">
        <v>5</v>
      </c>
      <c r="I158" s="207">
        <f t="shared" si="19"/>
        <v>33.2075</v>
      </c>
      <c r="J158" s="214">
        <f t="shared" si="20"/>
        <v>0.2105071315372425</v>
      </c>
      <c r="K158" s="218">
        <f t="shared" si="17"/>
        <v>2.516185375</v>
      </c>
      <c r="L158" s="208">
        <f t="shared" si="18"/>
        <v>13.781714887520955</v>
      </c>
      <c r="M158" s="219">
        <v>40.258966</v>
      </c>
    </row>
    <row r="159" spans="1:13" s="8" customFormat="1" ht="15">
      <c r="A159" s="193" t="s">
        <v>204</v>
      </c>
      <c r="B159" s="179">
        <v>600</v>
      </c>
      <c r="C159" s="284">
        <f>Volume!J159</f>
        <v>481.75</v>
      </c>
      <c r="D159" s="318">
        <v>52.53</v>
      </c>
      <c r="E159" s="206">
        <f t="shared" si="14"/>
        <v>31518</v>
      </c>
      <c r="F159" s="211">
        <f t="shared" si="15"/>
        <v>10.903995848469124</v>
      </c>
      <c r="G159" s="277">
        <f t="shared" si="16"/>
        <v>45970.5</v>
      </c>
      <c r="H159" s="275">
        <v>5</v>
      </c>
      <c r="I159" s="207">
        <f t="shared" si="19"/>
        <v>76.6175</v>
      </c>
      <c r="J159" s="214">
        <f t="shared" si="20"/>
        <v>0.15903995848469124</v>
      </c>
      <c r="K159" s="218">
        <f t="shared" si="17"/>
        <v>2.9258460625</v>
      </c>
      <c r="L159" s="208">
        <f t="shared" si="18"/>
        <v>16.0255188821892</v>
      </c>
      <c r="M159" s="219">
        <v>46.813537</v>
      </c>
    </row>
    <row r="160" spans="1:13" s="7" customFormat="1" ht="15">
      <c r="A160" s="193" t="s">
        <v>205</v>
      </c>
      <c r="B160" s="179">
        <v>250</v>
      </c>
      <c r="C160" s="284">
        <f>Volume!J160</f>
        <v>1611.75</v>
      </c>
      <c r="D160" s="318">
        <v>167.74</v>
      </c>
      <c r="E160" s="206">
        <f t="shared" si="14"/>
        <v>41935</v>
      </c>
      <c r="F160" s="211">
        <f t="shared" si="15"/>
        <v>10.407321234682797</v>
      </c>
      <c r="G160" s="277">
        <f t="shared" si="16"/>
        <v>62081.875</v>
      </c>
      <c r="H160" s="275">
        <v>5</v>
      </c>
      <c r="I160" s="207">
        <f t="shared" si="19"/>
        <v>248.3275</v>
      </c>
      <c r="J160" s="214">
        <f t="shared" si="20"/>
        <v>0.15407321234682797</v>
      </c>
      <c r="K160" s="218">
        <f t="shared" si="17"/>
        <v>2.6430249375</v>
      </c>
      <c r="L160" s="208">
        <f t="shared" si="18"/>
        <v>14.476443783174318</v>
      </c>
      <c r="M160" s="219">
        <v>42.288399</v>
      </c>
    </row>
    <row r="161" spans="1:13" s="7" customFormat="1" ht="15">
      <c r="A161" s="193" t="s">
        <v>37</v>
      </c>
      <c r="B161" s="179">
        <v>1600</v>
      </c>
      <c r="C161" s="284">
        <f>Volume!J161</f>
        <v>224.2</v>
      </c>
      <c r="D161" s="318">
        <v>27.65</v>
      </c>
      <c r="E161" s="206">
        <f t="shared" si="14"/>
        <v>44240</v>
      </c>
      <c r="F161" s="211">
        <f t="shared" si="15"/>
        <v>12.332738626226583</v>
      </c>
      <c r="G161" s="277">
        <f t="shared" si="16"/>
        <v>62176</v>
      </c>
      <c r="H161" s="275">
        <v>5</v>
      </c>
      <c r="I161" s="207">
        <f t="shared" si="19"/>
        <v>38.86</v>
      </c>
      <c r="J161" s="214">
        <f t="shared" si="20"/>
        <v>0.17332738626226585</v>
      </c>
      <c r="K161" s="218">
        <f t="shared" si="17"/>
        <v>2.044305875</v>
      </c>
      <c r="L161" s="208">
        <f t="shared" si="18"/>
        <v>11.197124421778364</v>
      </c>
      <c r="M161" s="219">
        <v>32.708894</v>
      </c>
    </row>
    <row r="162" spans="1:13" s="7" customFormat="1" ht="15">
      <c r="A162" s="193" t="s">
        <v>299</v>
      </c>
      <c r="B162" s="179">
        <v>150</v>
      </c>
      <c r="C162" s="284">
        <f>Volume!J162</f>
        <v>1904.45</v>
      </c>
      <c r="D162" s="318">
        <v>205.07</v>
      </c>
      <c r="E162" s="206">
        <f t="shared" si="14"/>
        <v>30760.5</v>
      </c>
      <c r="F162" s="211">
        <f t="shared" si="15"/>
        <v>10.767938249888418</v>
      </c>
      <c r="G162" s="277">
        <f t="shared" si="16"/>
        <v>45043.875</v>
      </c>
      <c r="H162" s="275">
        <v>5</v>
      </c>
      <c r="I162" s="207">
        <f t="shared" si="19"/>
        <v>300.2925</v>
      </c>
      <c r="J162" s="214">
        <f t="shared" si="20"/>
        <v>0.1576793824988842</v>
      </c>
      <c r="K162" s="218">
        <f t="shared" si="17"/>
        <v>5.0662755625</v>
      </c>
      <c r="L162" s="208">
        <f t="shared" si="18"/>
        <v>27.749134081184245</v>
      </c>
      <c r="M162" s="219">
        <v>81.060409</v>
      </c>
    </row>
    <row r="163" spans="1:13" s="7" customFormat="1" ht="15">
      <c r="A163" s="193" t="s">
        <v>425</v>
      </c>
      <c r="B163" s="179">
        <v>200</v>
      </c>
      <c r="C163" s="284">
        <f>Volume!J163</f>
        <v>1493.2</v>
      </c>
      <c r="D163" s="318">
        <v>146.51</v>
      </c>
      <c r="E163" s="206">
        <f t="shared" si="14"/>
        <v>29302</v>
      </c>
      <c r="F163" s="211">
        <f t="shared" si="15"/>
        <v>9.811813554781676</v>
      </c>
      <c r="G163" s="277">
        <f t="shared" si="16"/>
        <v>44234</v>
      </c>
      <c r="H163" s="275">
        <v>5</v>
      </c>
      <c r="I163" s="207">
        <f t="shared" si="19"/>
        <v>221.17</v>
      </c>
      <c r="J163" s="214">
        <f t="shared" si="20"/>
        <v>0.14811813554781675</v>
      </c>
      <c r="K163" s="218">
        <f t="shared" si="17"/>
        <v>2.688125</v>
      </c>
      <c r="L163" s="208">
        <f t="shared" si="18"/>
        <v>14.723466998935747</v>
      </c>
      <c r="M163" s="219">
        <v>43.01</v>
      </c>
    </row>
    <row r="164" spans="1:13" s="7" customFormat="1" ht="15">
      <c r="A164" s="193" t="s">
        <v>228</v>
      </c>
      <c r="B164" s="179">
        <v>188</v>
      </c>
      <c r="C164" s="284">
        <f>Volume!J164</f>
        <v>1455.3</v>
      </c>
      <c r="D164" s="318">
        <v>158.68</v>
      </c>
      <c r="E164" s="206">
        <f t="shared" si="14"/>
        <v>29831.84</v>
      </c>
      <c r="F164" s="211">
        <f t="shared" si="15"/>
        <v>10.90359376073662</v>
      </c>
      <c r="G164" s="277">
        <f t="shared" si="16"/>
        <v>52649.77976</v>
      </c>
      <c r="H164" s="275">
        <v>8.34</v>
      </c>
      <c r="I164" s="207">
        <f t="shared" si="19"/>
        <v>280.05201999999997</v>
      </c>
      <c r="J164" s="214">
        <f t="shared" si="20"/>
        <v>0.19243593760736616</v>
      </c>
      <c r="K164" s="218">
        <f t="shared" si="17"/>
        <v>3.1018835625</v>
      </c>
      <c r="L164" s="208">
        <f t="shared" si="18"/>
        <v>16.989715979357356</v>
      </c>
      <c r="M164" s="219">
        <v>49.630137</v>
      </c>
    </row>
    <row r="165" spans="1:13" s="7" customFormat="1" ht="15">
      <c r="A165" s="193" t="s">
        <v>426</v>
      </c>
      <c r="B165" s="179">
        <v>2600</v>
      </c>
      <c r="C165" s="284">
        <f>Volume!J165</f>
        <v>106.8</v>
      </c>
      <c r="D165" s="318">
        <v>13.58</v>
      </c>
      <c r="E165" s="206">
        <f t="shared" si="14"/>
        <v>35308</v>
      </c>
      <c r="F165" s="211">
        <f t="shared" si="15"/>
        <v>12.715355805243448</v>
      </c>
      <c r="G165" s="277">
        <f t="shared" si="16"/>
        <v>49192</v>
      </c>
      <c r="H165" s="275">
        <v>5</v>
      </c>
      <c r="I165" s="207">
        <f t="shared" si="19"/>
        <v>18.92</v>
      </c>
      <c r="J165" s="214">
        <f t="shared" si="20"/>
        <v>0.1771535580524345</v>
      </c>
      <c r="K165" s="218">
        <f t="shared" si="17"/>
        <v>3.184375</v>
      </c>
      <c r="L165" s="208">
        <f t="shared" si="18"/>
        <v>17.441540190555134</v>
      </c>
      <c r="M165" s="219">
        <v>50.95</v>
      </c>
    </row>
    <row r="166" spans="1:13" s="7" customFormat="1" ht="15">
      <c r="A166" s="193" t="s">
        <v>276</v>
      </c>
      <c r="B166" s="179">
        <v>350</v>
      </c>
      <c r="C166" s="284">
        <f>Volume!J166</f>
        <v>927.25</v>
      </c>
      <c r="D166" s="318">
        <v>116.65</v>
      </c>
      <c r="E166" s="206">
        <f t="shared" si="14"/>
        <v>40827.5</v>
      </c>
      <c r="F166" s="211">
        <f t="shared" si="15"/>
        <v>12.580210299272041</v>
      </c>
      <c r="G166" s="277">
        <f t="shared" si="16"/>
        <v>57054.375</v>
      </c>
      <c r="H166" s="275">
        <v>5</v>
      </c>
      <c r="I166" s="207">
        <f t="shared" si="19"/>
        <v>163.0125</v>
      </c>
      <c r="J166" s="214">
        <f t="shared" si="20"/>
        <v>0.1758021029927204</v>
      </c>
      <c r="K166" s="218">
        <f t="shared" si="17"/>
        <v>3.6691494375</v>
      </c>
      <c r="L166" s="208">
        <f t="shared" si="18"/>
        <v>20.096759137761417</v>
      </c>
      <c r="M166" s="219">
        <v>58.706391</v>
      </c>
    </row>
    <row r="167" spans="1:13" s="7" customFormat="1" ht="15">
      <c r="A167" s="193" t="s">
        <v>180</v>
      </c>
      <c r="B167" s="179">
        <v>1500</v>
      </c>
      <c r="C167" s="284">
        <f>Volume!J167</f>
        <v>174.95</v>
      </c>
      <c r="D167" s="318">
        <v>18.61</v>
      </c>
      <c r="E167" s="206">
        <f t="shared" si="14"/>
        <v>27915</v>
      </c>
      <c r="F167" s="211">
        <f t="shared" si="15"/>
        <v>10.637324949985711</v>
      </c>
      <c r="G167" s="277">
        <f t="shared" si="16"/>
        <v>41036.25</v>
      </c>
      <c r="H167" s="275">
        <v>5</v>
      </c>
      <c r="I167" s="207">
        <f t="shared" si="19"/>
        <v>27.3575</v>
      </c>
      <c r="J167" s="214">
        <f t="shared" si="20"/>
        <v>0.15637324949985712</v>
      </c>
      <c r="K167" s="218">
        <f t="shared" si="17"/>
        <v>3.384001375</v>
      </c>
      <c r="L167" s="208">
        <f t="shared" si="18"/>
        <v>18.534938877159988</v>
      </c>
      <c r="M167" s="219">
        <v>54.144022</v>
      </c>
    </row>
    <row r="168" spans="1:13" s="8" customFormat="1" ht="15">
      <c r="A168" s="193" t="s">
        <v>181</v>
      </c>
      <c r="B168" s="179">
        <v>850</v>
      </c>
      <c r="C168" s="284">
        <f>Volume!J168</f>
        <v>322.45</v>
      </c>
      <c r="D168" s="318">
        <v>61.17</v>
      </c>
      <c r="E168" s="206">
        <f t="shared" si="14"/>
        <v>51994.5</v>
      </c>
      <c r="F168" s="211">
        <f t="shared" si="15"/>
        <v>18.97038300511707</v>
      </c>
      <c r="G168" s="277">
        <f t="shared" si="16"/>
        <v>65698.625</v>
      </c>
      <c r="H168" s="275">
        <v>5</v>
      </c>
      <c r="I168" s="207">
        <f t="shared" si="19"/>
        <v>77.2925</v>
      </c>
      <c r="J168" s="214">
        <f t="shared" si="20"/>
        <v>0.23970383005117074</v>
      </c>
      <c r="K168" s="218">
        <f t="shared" si="17"/>
        <v>3.422765625</v>
      </c>
      <c r="L168" s="208">
        <f t="shared" si="18"/>
        <v>18.747259418657684</v>
      </c>
      <c r="M168" s="219">
        <v>54.76425</v>
      </c>
    </row>
    <row r="169" spans="1:13" s="7" customFormat="1" ht="15">
      <c r="A169" s="193" t="s">
        <v>150</v>
      </c>
      <c r="B169" s="179">
        <v>438</v>
      </c>
      <c r="C169" s="284">
        <f>Volume!J169</f>
        <v>665.55</v>
      </c>
      <c r="D169" s="318">
        <v>84.17</v>
      </c>
      <c r="E169" s="206">
        <f t="shared" si="14"/>
        <v>36866.46</v>
      </c>
      <c r="F169" s="211">
        <f t="shared" si="15"/>
        <v>12.646683194350539</v>
      </c>
      <c r="G169" s="277">
        <f t="shared" si="16"/>
        <v>51442.005</v>
      </c>
      <c r="H169" s="275">
        <v>5</v>
      </c>
      <c r="I169" s="207">
        <f t="shared" si="19"/>
        <v>117.44749999999999</v>
      </c>
      <c r="J169" s="214">
        <f t="shared" si="20"/>
        <v>0.17646683194350538</v>
      </c>
      <c r="K169" s="218">
        <f t="shared" si="17"/>
        <v>2.970833875</v>
      </c>
      <c r="L169" s="208">
        <f t="shared" si="18"/>
        <v>16.271927279379828</v>
      </c>
      <c r="M169" s="219">
        <v>47.533342</v>
      </c>
    </row>
    <row r="170" spans="1:13" s="7" customFormat="1" ht="15">
      <c r="A170" s="193" t="s">
        <v>427</v>
      </c>
      <c r="B170" s="179">
        <v>1250</v>
      </c>
      <c r="C170" s="284">
        <f>Volume!J170</f>
        <v>179.1</v>
      </c>
      <c r="D170" s="318">
        <v>26.33</v>
      </c>
      <c r="E170" s="206">
        <f t="shared" si="14"/>
        <v>32912.5</v>
      </c>
      <c r="F170" s="211">
        <f t="shared" si="15"/>
        <v>14.701284198771635</v>
      </c>
      <c r="G170" s="277">
        <f t="shared" si="16"/>
        <v>44106.25</v>
      </c>
      <c r="H170" s="275">
        <v>5</v>
      </c>
      <c r="I170" s="207">
        <f t="shared" si="19"/>
        <v>35.285</v>
      </c>
      <c r="J170" s="214">
        <f t="shared" si="20"/>
        <v>0.19701284198771635</v>
      </c>
      <c r="K170" s="218">
        <f t="shared" si="17"/>
        <v>3.675</v>
      </c>
      <c r="L170" s="208">
        <f t="shared" si="18"/>
        <v>20.128803988314854</v>
      </c>
      <c r="M170" s="219">
        <v>58.8</v>
      </c>
    </row>
    <row r="171" spans="1:13" s="7" customFormat="1" ht="15">
      <c r="A171" s="193" t="s">
        <v>428</v>
      </c>
      <c r="B171" s="179">
        <v>1050</v>
      </c>
      <c r="C171" s="284">
        <f>Volume!J171</f>
        <v>242.35</v>
      </c>
      <c r="D171" s="318">
        <v>33.48</v>
      </c>
      <c r="E171" s="206">
        <f t="shared" si="14"/>
        <v>35154</v>
      </c>
      <c r="F171" s="211">
        <f t="shared" si="15"/>
        <v>13.814730761295646</v>
      </c>
      <c r="G171" s="277">
        <f t="shared" si="16"/>
        <v>47877.375</v>
      </c>
      <c r="H171" s="275">
        <v>5</v>
      </c>
      <c r="I171" s="207">
        <f t="shared" si="19"/>
        <v>45.5975</v>
      </c>
      <c r="J171" s="214">
        <f t="shared" si="20"/>
        <v>0.18814730761295645</v>
      </c>
      <c r="K171" s="218">
        <f t="shared" si="17"/>
        <v>3.046875</v>
      </c>
      <c r="L171" s="208">
        <f t="shared" si="18"/>
        <v>16.68842167398553</v>
      </c>
      <c r="M171" s="219">
        <v>48.75</v>
      </c>
    </row>
    <row r="172" spans="1:13" s="8" customFormat="1" ht="15">
      <c r="A172" s="193" t="s">
        <v>151</v>
      </c>
      <c r="B172" s="179">
        <v>225</v>
      </c>
      <c r="C172" s="284">
        <f>Volume!J172</f>
        <v>1000.15</v>
      </c>
      <c r="D172" s="318">
        <v>109.08</v>
      </c>
      <c r="E172" s="206">
        <f t="shared" si="14"/>
        <v>24543</v>
      </c>
      <c r="F172" s="211">
        <f t="shared" si="15"/>
        <v>10.906364045393191</v>
      </c>
      <c r="G172" s="277">
        <f t="shared" si="16"/>
        <v>35794.6875</v>
      </c>
      <c r="H172" s="275">
        <v>5</v>
      </c>
      <c r="I172" s="207">
        <f t="shared" si="19"/>
        <v>159.0875</v>
      </c>
      <c r="J172" s="214">
        <f t="shared" si="20"/>
        <v>0.15906364045393193</v>
      </c>
      <c r="K172" s="218">
        <f t="shared" si="17"/>
        <v>1.796147375</v>
      </c>
      <c r="L172" s="208">
        <f t="shared" si="18"/>
        <v>9.837904338911907</v>
      </c>
      <c r="M172" s="219">
        <v>28.738358</v>
      </c>
    </row>
    <row r="173" spans="1:13" s="8" customFormat="1" ht="15">
      <c r="A173" s="193" t="s">
        <v>214</v>
      </c>
      <c r="B173" s="179">
        <v>125</v>
      </c>
      <c r="C173" s="284">
        <f>Volume!J173</f>
        <v>1725.1</v>
      </c>
      <c r="D173" s="318">
        <v>183.18</v>
      </c>
      <c r="E173" s="206">
        <f t="shared" si="14"/>
        <v>22897.5</v>
      </c>
      <c r="F173" s="211">
        <f t="shared" si="15"/>
        <v>10.618514868703265</v>
      </c>
      <c r="G173" s="277">
        <f t="shared" si="16"/>
        <v>33679.375</v>
      </c>
      <c r="H173" s="275">
        <v>5</v>
      </c>
      <c r="I173" s="207">
        <f t="shared" si="19"/>
        <v>269.435</v>
      </c>
      <c r="J173" s="214">
        <f t="shared" si="20"/>
        <v>0.15618514868703265</v>
      </c>
      <c r="K173" s="218">
        <f t="shared" si="17"/>
        <v>3.8444254375</v>
      </c>
      <c r="L173" s="208">
        <f t="shared" si="18"/>
        <v>21.056785327654172</v>
      </c>
      <c r="M173" s="219">
        <v>61.510807</v>
      </c>
    </row>
    <row r="174" spans="1:13" s="8" customFormat="1" ht="15">
      <c r="A174" s="193" t="s">
        <v>229</v>
      </c>
      <c r="B174" s="179">
        <v>200</v>
      </c>
      <c r="C174" s="284">
        <f>Volume!J174</f>
        <v>1463.2</v>
      </c>
      <c r="D174" s="318">
        <v>215.5</v>
      </c>
      <c r="E174" s="206">
        <f t="shared" si="14"/>
        <v>43100</v>
      </c>
      <c r="F174" s="211">
        <f t="shared" si="15"/>
        <v>14.727993439037727</v>
      </c>
      <c r="G174" s="277">
        <f t="shared" si="16"/>
        <v>57732</v>
      </c>
      <c r="H174" s="275">
        <v>5</v>
      </c>
      <c r="I174" s="207">
        <f t="shared" si="19"/>
        <v>288.66</v>
      </c>
      <c r="J174" s="214">
        <f t="shared" si="20"/>
        <v>0.19727993439037728</v>
      </c>
      <c r="K174" s="218">
        <f t="shared" si="17"/>
        <v>2.4607636875</v>
      </c>
      <c r="L174" s="208">
        <f t="shared" si="18"/>
        <v>13.478157803333435</v>
      </c>
      <c r="M174" s="219">
        <v>39.372219</v>
      </c>
    </row>
    <row r="175" spans="1:13" s="7" customFormat="1" ht="15">
      <c r="A175" s="193" t="s">
        <v>91</v>
      </c>
      <c r="B175" s="179">
        <v>3800</v>
      </c>
      <c r="C175" s="284">
        <f>Volume!J175</f>
        <v>88.4</v>
      </c>
      <c r="D175" s="318">
        <v>9.06</v>
      </c>
      <c r="E175" s="206">
        <f t="shared" si="14"/>
        <v>34428</v>
      </c>
      <c r="F175" s="211">
        <f t="shared" si="15"/>
        <v>10.248868778280542</v>
      </c>
      <c r="G175" s="277">
        <f t="shared" si="16"/>
        <v>51224</v>
      </c>
      <c r="H175" s="275">
        <v>5</v>
      </c>
      <c r="I175" s="207">
        <f t="shared" si="19"/>
        <v>13.48</v>
      </c>
      <c r="J175" s="214">
        <f t="shared" si="20"/>
        <v>0.15248868778280542</v>
      </c>
      <c r="K175" s="218">
        <f t="shared" si="17"/>
        <v>3.15655025</v>
      </c>
      <c r="L175" s="208">
        <f t="shared" si="18"/>
        <v>17.289137758235714</v>
      </c>
      <c r="M175" s="219">
        <v>50.504804</v>
      </c>
    </row>
    <row r="176" spans="1:13" s="7" customFormat="1" ht="15">
      <c r="A176" s="193" t="s">
        <v>152</v>
      </c>
      <c r="B176" s="179">
        <v>1350</v>
      </c>
      <c r="C176" s="284">
        <f>Volume!J176</f>
        <v>252.65</v>
      </c>
      <c r="D176" s="318">
        <v>26.36</v>
      </c>
      <c r="E176" s="206">
        <f t="shared" si="14"/>
        <v>35586</v>
      </c>
      <c r="F176" s="211">
        <f t="shared" si="15"/>
        <v>10.433405897486642</v>
      </c>
      <c r="G176" s="277">
        <f t="shared" si="16"/>
        <v>52639.875</v>
      </c>
      <c r="H176" s="275">
        <v>5</v>
      </c>
      <c r="I176" s="207">
        <f t="shared" si="19"/>
        <v>38.9925</v>
      </c>
      <c r="J176" s="214">
        <f t="shared" si="20"/>
        <v>0.1543340589748664</v>
      </c>
      <c r="K176" s="218">
        <f t="shared" si="17"/>
        <v>1.588664125</v>
      </c>
      <c r="L176" s="208">
        <f t="shared" si="18"/>
        <v>8.701471775617069</v>
      </c>
      <c r="M176" s="219">
        <v>25.418626</v>
      </c>
    </row>
    <row r="177" spans="1:13" s="8" customFormat="1" ht="15">
      <c r="A177" s="193" t="s">
        <v>208</v>
      </c>
      <c r="B177" s="179">
        <v>412</v>
      </c>
      <c r="C177" s="284">
        <f>Volume!J177</f>
        <v>759.5</v>
      </c>
      <c r="D177" s="318">
        <v>82.41</v>
      </c>
      <c r="E177" s="206">
        <f t="shared" si="14"/>
        <v>33952.92</v>
      </c>
      <c r="F177" s="211">
        <f t="shared" si="15"/>
        <v>10.850559578670177</v>
      </c>
      <c r="G177" s="277">
        <f t="shared" si="16"/>
        <v>49598.619999999995</v>
      </c>
      <c r="H177" s="275">
        <v>5</v>
      </c>
      <c r="I177" s="207">
        <f t="shared" si="19"/>
        <v>120.38499999999999</v>
      </c>
      <c r="J177" s="214">
        <f t="shared" si="20"/>
        <v>0.15850559578670176</v>
      </c>
      <c r="K177" s="218">
        <f t="shared" si="17"/>
        <v>2.4501476875</v>
      </c>
      <c r="L177" s="208">
        <f t="shared" si="18"/>
        <v>13.420011576628685</v>
      </c>
      <c r="M177" s="219">
        <v>39.202363</v>
      </c>
    </row>
    <row r="178" spans="1:13" s="7" customFormat="1" ht="15">
      <c r="A178" s="193" t="s">
        <v>230</v>
      </c>
      <c r="B178" s="179">
        <v>400</v>
      </c>
      <c r="C178" s="284">
        <f>Volume!J178</f>
        <v>694.15</v>
      </c>
      <c r="D178" s="318">
        <v>73.86</v>
      </c>
      <c r="E178" s="206">
        <f t="shared" si="14"/>
        <v>29544</v>
      </c>
      <c r="F178" s="211">
        <f t="shared" si="15"/>
        <v>10.640351509039833</v>
      </c>
      <c r="G178" s="277">
        <f t="shared" si="16"/>
        <v>43427</v>
      </c>
      <c r="H178" s="275">
        <v>5</v>
      </c>
      <c r="I178" s="207">
        <f t="shared" si="19"/>
        <v>108.5675</v>
      </c>
      <c r="J178" s="214">
        <f t="shared" si="20"/>
        <v>0.15640351509039832</v>
      </c>
      <c r="K178" s="218">
        <f t="shared" si="17"/>
        <v>2.229290125</v>
      </c>
      <c r="L178" s="208">
        <f t="shared" si="18"/>
        <v>12.210324886860114</v>
      </c>
      <c r="M178" s="219">
        <v>35.668642</v>
      </c>
    </row>
    <row r="179" spans="1:13" s="8" customFormat="1" ht="15">
      <c r="A179" s="193" t="s">
        <v>185</v>
      </c>
      <c r="B179" s="179">
        <v>675</v>
      </c>
      <c r="C179" s="284">
        <f>Volume!J179</f>
        <v>694.8</v>
      </c>
      <c r="D179" s="318">
        <v>74.86</v>
      </c>
      <c r="E179" s="206">
        <f t="shared" si="14"/>
        <v>50530.5</v>
      </c>
      <c r="F179" s="211">
        <f t="shared" si="15"/>
        <v>10.774323546344272</v>
      </c>
      <c r="G179" s="277">
        <f t="shared" si="16"/>
        <v>73980</v>
      </c>
      <c r="H179" s="275">
        <v>5</v>
      </c>
      <c r="I179" s="207">
        <f t="shared" si="19"/>
        <v>109.6</v>
      </c>
      <c r="J179" s="214">
        <f t="shared" si="20"/>
        <v>0.1577432354634427</v>
      </c>
      <c r="K179" s="218">
        <f t="shared" si="17"/>
        <v>2.3935184375</v>
      </c>
      <c r="L179" s="208">
        <f t="shared" si="18"/>
        <v>13.109840400232692</v>
      </c>
      <c r="M179" s="219">
        <v>38.296295</v>
      </c>
    </row>
    <row r="180" spans="1:13" s="7" customFormat="1" ht="15">
      <c r="A180" s="193" t="s">
        <v>206</v>
      </c>
      <c r="B180" s="179">
        <v>550</v>
      </c>
      <c r="C180" s="284">
        <f>Volume!J180</f>
        <v>854.25</v>
      </c>
      <c r="D180" s="318">
        <v>92.88</v>
      </c>
      <c r="E180" s="206">
        <f t="shared" si="14"/>
        <v>51084</v>
      </c>
      <c r="F180" s="211">
        <f t="shared" si="15"/>
        <v>10.872695346795433</v>
      </c>
      <c r="G180" s="277">
        <f t="shared" si="16"/>
        <v>74575.875</v>
      </c>
      <c r="H180" s="275">
        <v>5</v>
      </c>
      <c r="I180" s="207">
        <f t="shared" si="19"/>
        <v>135.5925</v>
      </c>
      <c r="J180" s="214">
        <f t="shared" si="20"/>
        <v>0.15872695346795435</v>
      </c>
      <c r="K180" s="218">
        <f t="shared" si="17"/>
        <v>1.6223405</v>
      </c>
      <c r="L180" s="208">
        <f t="shared" si="18"/>
        <v>8.885924878042099</v>
      </c>
      <c r="M180" s="219">
        <v>25.957448</v>
      </c>
    </row>
    <row r="181" spans="1:13" s="7" customFormat="1" ht="15">
      <c r="A181" s="193" t="s">
        <v>118</v>
      </c>
      <c r="B181" s="179">
        <v>250</v>
      </c>
      <c r="C181" s="284">
        <f>Volume!J181</f>
        <v>1128.3</v>
      </c>
      <c r="D181" s="318">
        <v>121.76</v>
      </c>
      <c r="E181" s="206">
        <f t="shared" si="14"/>
        <v>30440</v>
      </c>
      <c r="F181" s="211">
        <f t="shared" si="15"/>
        <v>10.791456173003635</v>
      </c>
      <c r="G181" s="277">
        <f t="shared" si="16"/>
        <v>44543.75</v>
      </c>
      <c r="H181" s="275">
        <v>5</v>
      </c>
      <c r="I181" s="207">
        <f t="shared" si="19"/>
        <v>178.175</v>
      </c>
      <c r="J181" s="214">
        <f t="shared" si="20"/>
        <v>0.15791456173003635</v>
      </c>
      <c r="K181" s="218">
        <f t="shared" si="17"/>
        <v>2.07079775</v>
      </c>
      <c r="L181" s="208">
        <f t="shared" si="18"/>
        <v>11.342226397059436</v>
      </c>
      <c r="M181" s="219">
        <v>33.132764</v>
      </c>
    </row>
    <row r="182" spans="1:13" s="7" customFormat="1" ht="15">
      <c r="A182" s="193" t="s">
        <v>231</v>
      </c>
      <c r="B182" s="179">
        <v>206</v>
      </c>
      <c r="C182" s="284">
        <f>Volume!J182</f>
        <v>1276.6</v>
      </c>
      <c r="D182" s="318">
        <v>171.11</v>
      </c>
      <c r="E182" s="206">
        <f t="shared" si="14"/>
        <v>35248.66</v>
      </c>
      <c r="F182" s="211">
        <f t="shared" si="15"/>
        <v>13.403571988093374</v>
      </c>
      <c r="G182" s="277">
        <f t="shared" si="16"/>
        <v>48397.64</v>
      </c>
      <c r="H182" s="275">
        <v>5</v>
      </c>
      <c r="I182" s="207">
        <f t="shared" si="19"/>
        <v>234.94</v>
      </c>
      <c r="J182" s="214">
        <f t="shared" si="20"/>
        <v>0.18403571988093373</v>
      </c>
      <c r="K182" s="218">
        <f t="shared" si="17"/>
        <v>3.570430625</v>
      </c>
      <c r="L182" s="208">
        <f t="shared" si="18"/>
        <v>19.55605393319769</v>
      </c>
      <c r="M182" s="219">
        <v>57.12689</v>
      </c>
    </row>
    <row r="183" spans="1:13" s="7" customFormat="1" ht="15">
      <c r="A183" s="193" t="s">
        <v>300</v>
      </c>
      <c r="B183" s="179">
        <v>7700</v>
      </c>
      <c r="C183" s="284">
        <f>Volume!J183</f>
        <v>56.6</v>
      </c>
      <c r="D183" s="318">
        <v>10.25</v>
      </c>
      <c r="E183" s="206">
        <f t="shared" si="14"/>
        <v>78925</v>
      </c>
      <c r="F183" s="211">
        <f t="shared" si="15"/>
        <v>18.1095406360424</v>
      </c>
      <c r="G183" s="277">
        <f t="shared" si="16"/>
        <v>100716</v>
      </c>
      <c r="H183" s="275">
        <v>5</v>
      </c>
      <c r="I183" s="207">
        <f t="shared" si="19"/>
        <v>13.08</v>
      </c>
      <c r="J183" s="214">
        <f t="shared" si="20"/>
        <v>0.23109540636042403</v>
      </c>
      <c r="K183" s="218">
        <f t="shared" si="17"/>
        <v>3.0576005625</v>
      </c>
      <c r="L183" s="208">
        <f t="shared" si="18"/>
        <v>16.747167999217343</v>
      </c>
      <c r="M183" s="219">
        <v>48.921609</v>
      </c>
    </row>
    <row r="184" spans="1:13" s="7" customFormat="1" ht="15">
      <c r="A184" s="193" t="s">
        <v>301</v>
      </c>
      <c r="B184" s="179">
        <v>10450</v>
      </c>
      <c r="C184" s="284">
        <f>Volume!J184</f>
        <v>28.15</v>
      </c>
      <c r="D184" s="318">
        <v>4.02</v>
      </c>
      <c r="E184" s="206">
        <f t="shared" si="14"/>
        <v>42008.99999999999</v>
      </c>
      <c r="F184" s="211">
        <f t="shared" si="15"/>
        <v>14.28063943161634</v>
      </c>
      <c r="G184" s="277">
        <f t="shared" si="16"/>
        <v>56717.37499999999</v>
      </c>
      <c r="H184" s="275">
        <v>5</v>
      </c>
      <c r="I184" s="207">
        <f t="shared" si="19"/>
        <v>5.427499999999999</v>
      </c>
      <c r="J184" s="214">
        <f t="shared" si="20"/>
        <v>0.1928063943161634</v>
      </c>
      <c r="K184" s="218">
        <f t="shared" si="17"/>
        <v>3.3860664375</v>
      </c>
      <c r="L184" s="208">
        <f t="shared" si="18"/>
        <v>18.546249690299067</v>
      </c>
      <c r="M184" s="219">
        <v>54.177063</v>
      </c>
    </row>
    <row r="185" spans="1:13" s="8" customFormat="1" ht="15">
      <c r="A185" s="193" t="s">
        <v>173</v>
      </c>
      <c r="B185" s="179">
        <v>2950</v>
      </c>
      <c r="C185" s="284">
        <f>Volume!J185</f>
        <v>63</v>
      </c>
      <c r="D185" s="318">
        <v>8.14</v>
      </c>
      <c r="E185" s="206">
        <f t="shared" si="14"/>
        <v>24013</v>
      </c>
      <c r="F185" s="211">
        <f t="shared" si="15"/>
        <v>12.920634920634921</v>
      </c>
      <c r="G185" s="277">
        <f t="shared" si="16"/>
        <v>33305.5</v>
      </c>
      <c r="H185" s="275">
        <v>5</v>
      </c>
      <c r="I185" s="207">
        <f t="shared" si="19"/>
        <v>11.29</v>
      </c>
      <c r="J185" s="214">
        <f t="shared" si="20"/>
        <v>0.1792063492063492</v>
      </c>
      <c r="K185" s="218">
        <f t="shared" si="17"/>
        <v>2.736723</v>
      </c>
      <c r="L185" s="208">
        <f t="shared" si="18"/>
        <v>14.989649207432107</v>
      </c>
      <c r="M185" s="219">
        <v>43.787568</v>
      </c>
    </row>
    <row r="186" spans="1:13" s="7" customFormat="1" ht="15">
      <c r="A186" s="193" t="s">
        <v>302</v>
      </c>
      <c r="B186" s="179">
        <v>200</v>
      </c>
      <c r="C186" s="284">
        <f>Volume!J186</f>
        <v>965.75</v>
      </c>
      <c r="D186" s="318">
        <v>111.04</v>
      </c>
      <c r="E186" s="206">
        <f t="shared" si="14"/>
        <v>22208</v>
      </c>
      <c r="F186" s="211">
        <f t="shared" si="15"/>
        <v>11.497799637587368</v>
      </c>
      <c r="G186" s="277">
        <f t="shared" si="16"/>
        <v>31865.5</v>
      </c>
      <c r="H186" s="275">
        <v>5</v>
      </c>
      <c r="I186" s="207">
        <f t="shared" si="19"/>
        <v>159.3275</v>
      </c>
      <c r="J186" s="214">
        <f t="shared" si="20"/>
        <v>0.16497799637587365</v>
      </c>
      <c r="K186" s="218">
        <f t="shared" si="17"/>
        <v>2.5993168125</v>
      </c>
      <c r="L186" s="208">
        <f t="shared" si="18"/>
        <v>14.237044523086764</v>
      </c>
      <c r="M186" s="219">
        <v>41.589069</v>
      </c>
    </row>
    <row r="187" spans="1:13" s="7" customFormat="1" ht="15">
      <c r="A187" s="193" t="s">
        <v>82</v>
      </c>
      <c r="B187" s="179">
        <v>2100</v>
      </c>
      <c r="C187" s="284">
        <f>Volume!J187</f>
        <v>156.9</v>
      </c>
      <c r="D187" s="318">
        <v>24.22</v>
      </c>
      <c r="E187" s="206">
        <f t="shared" si="14"/>
        <v>50862</v>
      </c>
      <c r="F187" s="211">
        <f t="shared" si="15"/>
        <v>15.436583811344804</v>
      </c>
      <c r="G187" s="277">
        <f t="shared" si="16"/>
        <v>67336.5</v>
      </c>
      <c r="H187" s="275">
        <v>5</v>
      </c>
      <c r="I187" s="207">
        <f t="shared" si="19"/>
        <v>32.065</v>
      </c>
      <c r="J187" s="214">
        <f t="shared" si="20"/>
        <v>0.20436583811344802</v>
      </c>
      <c r="K187" s="218">
        <f t="shared" si="17"/>
        <v>3.184963</v>
      </c>
      <c r="L187" s="208">
        <f t="shared" si="18"/>
        <v>17.444760799193265</v>
      </c>
      <c r="M187" s="219">
        <v>50.959408</v>
      </c>
    </row>
    <row r="188" spans="1:13" s="7" customFormat="1" ht="15">
      <c r="A188" s="193" t="s">
        <v>429</v>
      </c>
      <c r="B188" s="179">
        <v>700</v>
      </c>
      <c r="C188" s="284">
        <f>Volume!J188</f>
        <v>305.05</v>
      </c>
      <c r="D188" s="318">
        <v>38.12</v>
      </c>
      <c r="E188" s="206">
        <f t="shared" si="14"/>
        <v>26684</v>
      </c>
      <c r="F188" s="211">
        <f t="shared" si="15"/>
        <v>12.496312079986886</v>
      </c>
      <c r="G188" s="277">
        <f t="shared" si="16"/>
        <v>37360.75</v>
      </c>
      <c r="H188" s="275">
        <v>5</v>
      </c>
      <c r="I188" s="207">
        <f t="shared" si="19"/>
        <v>53.3725</v>
      </c>
      <c r="J188" s="214">
        <f t="shared" si="20"/>
        <v>0.17496312079986887</v>
      </c>
      <c r="K188" s="218">
        <f t="shared" si="17"/>
        <v>2.865625</v>
      </c>
      <c r="L188" s="208">
        <f t="shared" si="18"/>
        <v>15.695674538507417</v>
      </c>
      <c r="M188" s="219">
        <v>45.85</v>
      </c>
    </row>
    <row r="189" spans="1:13" s="7" customFormat="1" ht="15">
      <c r="A189" s="193" t="s">
        <v>430</v>
      </c>
      <c r="B189" s="179">
        <v>450</v>
      </c>
      <c r="C189" s="284">
        <f>Volume!J189</f>
        <v>558.75</v>
      </c>
      <c r="D189" s="318">
        <v>88.43</v>
      </c>
      <c r="E189" s="206">
        <f t="shared" si="14"/>
        <v>39793.5</v>
      </c>
      <c r="F189" s="211">
        <f t="shared" si="15"/>
        <v>15.82639821029083</v>
      </c>
      <c r="G189" s="277">
        <f t="shared" si="16"/>
        <v>54301.44375</v>
      </c>
      <c r="H189" s="275">
        <v>5.77</v>
      </c>
      <c r="I189" s="207">
        <f t="shared" si="19"/>
        <v>120.66987499999999</v>
      </c>
      <c r="J189" s="214">
        <f t="shared" si="20"/>
        <v>0.21596398210290826</v>
      </c>
      <c r="K189" s="218">
        <f t="shared" si="17"/>
        <v>4.4</v>
      </c>
      <c r="L189" s="208">
        <f t="shared" si="18"/>
        <v>24.09979253022731</v>
      </c>
      <c r="M189" s="219">
        <v>70.4</v>
      </c>
    </row>
    <row r="190" spans="1:13" s="8" customFormat="1" ht="15">
      <c r="A190" s="193" t="s">
        <v>153</v>
      </c>
      <c r="B190" s="179">
        <v>450</v>
      </c>
      <c r="C190" s="284">
        <f>Volume!J190</f>
        <v>645.75</v>
      </c>
      <c r="D190" s="318">
        <v>69.23</v>
      </c>
      <c r="E190" s="206">
        <f t="shared" si="14"/>
        <v>31153.5</v>
      </c>
      <c r="F190" s="211">
        <f t="shared" si="15"/>
        <v>10.720867208672088</v>
      </c>
      <c r="G190" s="277">
        <f t="shared" si="16"/>
        <v>45682.875</v>
      </c>
      <c r="H190" s="275">
        <v>5</v>
      </c>
      <c r="I190" s="207">
        <f t="shared" si="19"/>
        <v>101.5175</v>
      </c>
      <c r="J190" s="214">
        <f t="shared" si="20"/>
        <v>0.15720867208672087</v>
      </c>
      <c r="K190" s="218">
        <f t="shared" si="17"/>
        <v>2.238566375</v>
      </c>
      <c r="L190" s="208">
        <f t="shared" si="18"/>
        <v>12.261133000600688</v>
      </c>
      <c r="M190" s="219">
        <v>35.817062</v>
      </c>
    </row>
    <row r="191" spans="1:13" s="7" customFormat="1" ht="15">
      <c r="A191" s="193" t="s">
        <v>154</v>
      </c>
      <c r="B191" s="179">
        <v>6900</v>
      </c>
      <c r="C191" s="284">
        <f>Volume!J191</f>
        <v>56.55</v>
      </c>
      <c r="D191" s="318">
        <v>6.54</v>
      </c>
      <c r="E191" s="206">
        <f t="shared" si="14"/>
        <v>45126</v>
      </c>
      <c r="F191" s="211">
        <f t="shared" si="15"/>
        <v>11.564986737400531</v>
      </c>
      <c r="G191" s="277">
        <f t="shared" si="16"/>
        <v>64635.75</v>
      </c>
      <c r="H191" s="275">
        <v>5</v>
      </c>
      <c r="I191" s="207">
        <f t="shared" si="19"/>
        <v>9.3675</v>
      </c>
      <c r="J191" s="214">
        <f t="shared" si="20"/>
        <v>0.1656498673740053</v>
      </c>
      <c r="K191" s="218">
        <f t="shared" si="17"/>
        <v>2.8847229375</v>
      </c>
      <c r="L191" s="208">
        <f t="shared" si="18"/>
        <v>15.800278250213154</v>
      </c>
      <c r="M191" s="219">
        <v>46.155567</v>
      </c>
    </row>
    <row r="192" spans="1:13" s="7" customFormat="1" ht="15">
      <c r="A192" s="193" t="s">
        <v>303</v>
      </c>
      <c r="B192" s="179">
        <v>3600</v>
      </c>
      <c r="C192" s="284">
        <f>Volume!J192</f>
        <v>130.85</v>
      </c>
      <c r="D192" s="318">
        <v>20.6</v>
      </c>
      <c r="E192" s="206">
        <f t="shared" si="14"/>
        <v>74160</v>
      </c>
      <c r="F192" s="211">
        <f t="shared" si="15"/>
        <v>15.743217424531908</v>
      </c>
      <c r="G192" s="277">
        <f t="shared" si="16"/>
        <v>97713</v>
      </c>
      <c r="H192" s="275">
        <v>5</v>
      </c>
      <c r="I192" s="207">
        <f t="shared" si="19"/>
        <v>27.1425</v>
      </c>
      <c r="J192" s="214">
        <f t="shared" si="20"/>
        <v>0.20743217424531907</v>
      </c>
      <c r="K192" s="218">
        <f t="shared" si="17"/>
        <v>3.3780660625</v>
      </c>
      <c r="L192" s="208">
        <f t="shared" si="18"/>
        <v>18.50242983173906</v>
      </c>
      <c r="M192" s="219">
        <v>54.049057</v>
      </c>
    </row>
    <row r="193" spans="1:13" s="8" customFormat="1" ht="15">
      <c r="A193" s="193" t="s">
        <v>155</v>
      </c>
      <c r="B193" s="179">
        <v>525</v>
      </c>
      <c r="C193" s="284">
        <f>Volume!J193</f>
        <v>483.55</v>
      </c>
      <c r="D193" s="318">
        <v>51.62</v>
      </c>
      <c r="E193" s="206">
        <f t="shared" si="14"/>
        <v>27100.5</v>
      </c>
      <c r="F193" s="211">
        <f t="shared" si="15"/>
        <v>10.675214558990795</v>
      </c>
      <c r="G193" s="277">
        <f t="shared" si="16"/>
        <v>39793.6875</v>
      </c>
      <c r="H193" s="275">
        <v>5</v>
      </c>
      <c r="I193" s="207">
        <f t="shared" si="19"/>
        <v>75.7975</v>
      </c>
      <c r="J193" s="214">
        <f t="shared" si="20"/>
        <v>0.15675214558990797</v>
      </c>
      <c r="K193" s="218">
        <f t="shared" si="17"/>
        <v>2.8725259375</v>
      </c>
      <c r="L193" s="208">
        <f t="shared" si="18"/>
        <v>15.733472529874248</v>
      </c>
      <c r="M193" s="219">
        <v>45.960415</v>
      </c>
    </row>
    <row r="194" spans="1:13" s="7" customFormat="1" ht="15">
      <c r="A194" s="193" t="s">
        <v>38</v>
      </c>
      <c r="B194" s="179">
        <v>600</v>
      </c>
      <c r="C194" s="284">
        <f>Volume!J194</f>
        <v>502.45</v>
      </c>
      <c r="D194" s="318">
        <v>55.04</v>
      </c>
      <c r="E194" s="206">
        <f t="shared" si="14"/>
        <v>33024</v>
      </c>
      <c r="F194" s="211">
        <f t="shared" si="15"/>
        <v>10.954323813314758</v>
      </c>
      <c r="G194" s="277">
        <f t="shared" si="16"/>
        <v>48097.5</v>
      </c>
      <c r="H194" s="275">
        <v>5</v>
      </c>
      <c r="I194" s="207">
        <f t="shared" si="19"/>
        <v>80.1625</v>
      </c>
      <c r="J194" s="214">
        <f t="shared" si="20"/>
        <v>0.15954323813314758</v>
      </c>
      <c r="K194" s="218">
        <f t="shared" si="17"/>
        <v>2.2368231875</v>
      </c>
      <c r="L194" s="208">
        <f t="shared" si="18"/>
        <v>12.251585169443578</v>
      </c>
      <c r="M194" s="219">
        <v>35.789171</v>
      </c>
    </row>
    <row r="195" spans="1:13" s="8" customFormat="1" ht="15">
      <c r="A195" s="193" t="s">
        <v>156</v>
      </c>
      <c r="B195" s="179">
        <v>600</v>
      </c>
      <c r="C195" s="284">
        <f>Volume!J195</f>
        <v>390.9</v>
      </c>
      <c r="D195" s="318">
        <v>41.66</v>
      </c>
      <c r="E195" s="206">
        <f t="shared" si="14"/>
        <v>24995.999999999996</v>
      </c>
      <c r="F195" s="211">
        <f t="shared" si="15"/>
        <v>10.657457150166284</v>
      </c>
      <c r="G195" s="277">
        <f t="shared" si="16"/>
        <v>36723</v>
      </c>
      <c r="H195" s="275">
        <v>5</v>
      </c>
      <c r="I195" s="207">
        <f t="shared" si="19"/>
        <v>61.205</v>
      </c>
      <c r="J195" s="214">
        <f t="shared" si="20"/>
        <v>0.15657457150166285</v>
      </c>
      <c r="K195" s="218">
        <f t="shared" si="17"/>
        <v>2.1191735</v>
      </c>
      <c r="L195" s="208">
        <f t="shared" si="18"/>
        <v>11.607191292171741</v>
      </c>
      <c r="M195" s="219">
        <v>33.906776</v>
      </c>
    </row>
    <row r="196" spans="1:13" s="7" customFormat="1" ht="15">
      <c r="A196" s="193" t="s">
        <v>394</v>
      </c>
      <c r="B196" s="179">
        <v>700</v>
      </c>
      <c r="C196" s="284">
        <f>Volume!J196</f>
        <v>335.8</v>
      </c>
      <c r="D196" s="318">
        <v>41.94</v>
      </c>
      <c r="E196" s="206">
        <f t="shared" si="14"/>
        <v>29358</v>
      </c>
      <c r="F196" s="211">
        <f t="shared" si="15"/>
        <v>12.489577129243596</v>
      </c>
      <c r="G196" s="277">
        <f t="shared" si="16"/>
        <v>41111</v>
      </c>
      <c r="H196" s="275">
        <v>5</v>
      </c>
      <c r="I196" s="207">
        <f t="shared" si="19"/>
        <v>58.73</v>
      </c>
      <c r="J196" s="214">
        <f t="shared" si="20"/>
        <v>0.17489577129243597</v>
      </c>
      <c r="K196" s="218">
        <f t="shared" si="17"/>
        <v>3.3919564375</v>
      </c>
      <c r="L196" s="208">
        <f t="shared" si="18"/>
        <v>18.578510548936123</v>
      </c>
      <c r="M196" s="219">
        <v>54.271303</v>
      </c>
    </row>
    <row r="197" spans="3:13" ht="14.25">
      <c r="C197" s="2"/>
      <c r="D197" s="111"/>
      <c r="H197" s="275"/>
      <c r="M197" s="71"/>
    </row>
    <row r="198" spans="3:13" ht="14.25">
      <c r="C198" s="2"/>
      <c r="D198" s="112"/>
      <c r="F198" s="67"/>
      <c r="H198" s="275"/>
      <c r="M198" s="71"/>
    </row>
    <row r="199" spans="3:13" ht="12.75">
      <c r="C199" s="2"/>
      <c r="D199" s="113"/>
      <c r="M199" s="71"/>
    </row>
    <row r="200" spans="3:13" ht="12.75">
      <c r="C200" s="2"/>
      <c r="D200" s="113"/>
      <c r="M200" s="1"/>
    </row>
    <row r="201" spans="3:13" ht="12.75">
      <c r="C201" s="2"/>
      <c r="D201" s="113"/>
      <c r="M201" s="1"/>
    </row>
    <row r="202" spans="3:13" ht="12.75">
      <c r="C202" s="2"/>
      <c r="D202" s="113"/>
      <c r="M202" s="1"/>
    </row>
    <row r="203" spans="3:13" ht="12.75">
      <c r="C203" s="2"/>
      <c r="D203" s="113"/>
      <c r="M203" s="1"/>
    </row>
    <row r="204" spans="3:13" ht="12.75">
      <c r="C204" s="2"/>
      <c r="D204" s="113"/>
      <c r="E204" s="2"/>
      <c r="F204" s="5"/>
      <c r="M204" s="1"/>
    </row>
    <row r="205" spans="3:13" ht="12.75">
      <c r="C205" s="2"/>
      <c r="D205" s="113"/>
      <c r="M205" s="1"/>
    </row>
    <row r="206" spans="3:13" ht="12.75">
      <c r="C206" s="2"/>
      <c r="D206" s="112"/>
      <c r="M206" s="1"/>
    </row>
    <row r="207" spans="3:13" ht="12.75">
      <c r="C207" s="2"/>
      <c r="D207" s="112"/>
      <c r="M207" s="1"/>
    </row>
    <row r="208" spans="3:13" ht="12.75">
      <c r="C208" s="2"/>
      <c r="D208" s="112"/>
      <c r="M208" s="1"/>
    </row>
    <row r="209" spans="3:13" ht="12.75">
      <c r="C209" s="2"/>
      <c r="D209" s="112"/>
      <c r="M209" s="1"/>
    </row>
    <row r="210" spans="3:13" ht="12.75">
      <c r="C210" s="2"/>
      <c r="D210" s="112"/>
      <c r="M210" s="1"/>
    </row>
    <row r="211" spans="1:13" ht="12.75">
      <c r="A211" s="76"/>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D226" s="112"/>
      <c r="M226" s="1"/>
    </row>
    <row r="227" spans="3:13" ht="12.75">
      <c r="C227" s="2"/>
      <c r="D227" s="112"/>
      <c r="M227" s="1"/>
    </row>
    <row r="228" spans="3:13" ht="12.75">
      <c r="C228" s="2"/>
      <c r="M228" s="1"/>
    </row>
    <row r="229" spans="3:13" ht="12.75">
      <c r="C229" s="2"/>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5"/>
    </row>
    <row r="481" ht="12.75">
      <c r="M481" s="2"/>
    </row>
    <row r="482" ht="12.75">
      <c r="M482" s="2"/>
    </row>
    <row r="483" ht="12.75">
      <c r="M483" s="2"/>
    </row>
    <row r="484" ht="12.75">
      <c r="M484" s="2"/>
    </row>
    <row r="485" ht="12.75">
      <c r="M485" s="2"/>
    </row>
    <row r="486" ht="12.75">
      <c r="M486"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2007-07-16T12:54:44Z</dcterms:modified>
  <cp:category/>
  <cp:version/>
  <cp:contentType/>
  <cp:contentStatus/>
</cp:coreProperties>
</file>