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753"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iterate="1" iterateCount="100" iterateDelta="0.00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<sst xmlns="http://schemas.openxmlformats.org/spreadsheetml/2006/main" count="1240" uniqueCount="372">
  <si>
    <t>ACC</t>
  </si>
  <si>
    <t>BHEL</t>
  </si>
  <si>
    <t>BPCL</t>
  </si>
  <si>
    <t>CIPLA</t>
  </si>
  <si>
    <t>HDFC</t>
  </si>
  <si>
    <t>HINDALC0</t>
  </si>
  <si>
    <t>ITC</t>
  </si>
  <si>
    <t>M&amp;M</t>
  </si>
  <si>
    <t>MTNL</t>
  </si>
  <si>
    <t>NIFTY</t>
  </si>
  <si>
    <t>Futures</t>
  </si>
  <si>
    <t>Total</t>
  </si>
  <si>
    <t>Index / Scrip</t>
  </si>
  <si>
    <t>Today</t>
  </si>
  <si>
    <t>Previous</t>
  </si>
  <si>
    <t>Market Lot</t>
  </si>
  <si>
    <t>Bajaj Auto</t>
  </si>
  <si>
    <t>HLL</t>
  </si>
  <si>
    <t>HPCL</t>
  </si>
  <si>
    <t>SBI</t>
  </si>
  <si>
    <t>%</t>
  </si>
  <si>
    <t>Daily (%)</t>
  </si>
  <si>
    <t>30 Days (%)</t>
  </si>
  <si>
    <t>Annual (%)</t>
  </si>
  <si>
    <t>Volume</t>
  </si>
  <si>
    <t>Call</t>
  </si>
  <si>
    <t>Put</t>
  </si>
  <si>
    <t>Dr. Reddy</t>
  </si>
  <si>
    <t>Gujarat Ambuja</t>
  </si>
  <si>
    <t>Infosys</t>
  </si>
  <si>
    <t>Ranbaxy</t>
  </si>
  <si>
    <t>RIL</t>
  </si>
  <si>
    <t>Satyam</t>
  </si>
  <si>
    <t>Tata Power</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</si>
  <si>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</si>
  <si>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</si>
  <si>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</si>
  <si>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</si>
  <si>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</si>
  <si>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</si>
  <si>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</si>
  <si>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</si>
  <si>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</si>
  <si>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</si>
  <si>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</si>
  <si>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HERO HONDA</t>
  </si>
  <si>
    <t>HCL TECH</t>
  </si>
  <si>
    <t>ICICI Bank</t>
  </si>
  <si>
    <t>IPCL</t>
  </si>
  <si>
    <t>NALCO</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</si>
  <si>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</si>
  <si>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</si>
  <si>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</si>
  <si>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</si>
  <si>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</si>
  <si>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</si>
  <si>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</si>
  <si>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</si>
  <si>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</si>
  <si>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</si>
  <si>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</si>
  <si>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</si>
  <si>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</si>
  <si>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</si>
  <si>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</si>
  <si>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</si>
  <si>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</si>
  <si>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</si>
  <si>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</si>
  <si>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</si>
  <si>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</si>
  <si>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</si>
  <si>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</si>
  <si>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</si>
  <si>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</si>
  <si>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</si>
  <si>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</si>
  <si>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</si>
  <si>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</si>
  <si>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</si>
  <si>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</si>
  <si>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</si>
  <si>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</si>
  <si>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</si>
  <si>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</si>
  <si>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</si>
  <si>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</si>
  <si>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</si>
  <si>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</si>
  <si>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</si>
  <si>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</si>
  <si>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</si>
  <si>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</si>
  <si>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</si>
  <si>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</si>
  <si>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</si>
  <si>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</si>
  <si>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</si>
  <si>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</si>
  <si>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</si>
  <si>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</si>
  <si>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</si>
  <si>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</si>
  <si>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</si>
  <si>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</si>
  <si>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</si>
  <si>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</si>
  <si>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</si>
  <si>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</si>
  <si>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Tata Motors</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</si>
  <si>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</si>
  <si>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</si>
  <si>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</si>
  <si>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</si>
  <si>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</si>
  <si>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</si>
  <si>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</si>
  <si>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</si>
  <si>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</si>
  <si>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</si>
  <si>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</si>
  <si>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</si>
  <si>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</si>
  <si>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</si>
  <si>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</si>
  <si>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</si>
  <si>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</si>
  <si>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</si>
  <si>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</si>
  <si>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</si>
  <si>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</si>
  <si>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</si>
  <si>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</si>
  <si>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</si>
  <si>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</si>
  <si>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</si>
  <si>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</si>
  <si>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</si>
  <si>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</si>
  <si>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</si>
  <si>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</si>
  <si>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</si>
  <si>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</si>
  <si>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</si>
  <si>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</si>
  <si>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</si>
  <si>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</si>
  <si>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</si>
  <si>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</si>
  <si>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</si>
  <si>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</si>
  <si>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</si>
  <si>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</si>
  <si>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</si>
  <si>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</si>
  <si>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</si>
  <si>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GESHIPPING</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</si>
  <si>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</si>
  <si>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</si>
  <si>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</si>
  <si>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</si>
  <si>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</si>
  <si>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</si>
  <si>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</si>
  <si>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</si>
  <si>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</si>
  <si>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</si>
  <si>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</si>
  <si>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</si>
  <si>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</si>
  <si>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</si>
  <si>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</si>
  <si>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</si>
  <si>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</si>
  <si>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</si>
  <si>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</si>
  <si>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</si>
  <si>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</si>
  <si>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</si>
  <si>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</si>
  <si>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</si>
  <si>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</si>
  <si>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</si>
  <si>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</si>
  <si>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</si>
  <si>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</si>
  <si>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</si>
  <si>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</si>
  <si>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MPHASISBFL</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</si>
  <si>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</si>
  <si>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</si>
  <si>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</si>
  <si>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</si>
  <si>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</si>
  <si>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</si>
  <si>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</si>
  <si>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</si>
  <si>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</si>
  <si>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</si>
  <si>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</si>
  <si>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</si>
  <si>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</si>
  <si>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</si>
  <si>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</si>
  <si>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</si>
  <si>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</si>
  <si>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</si>
  <si>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</si>
  <si>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</si>
  <si>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</si>
  <si>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</si>
  <si>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</si>
  <si>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</si>
  <si>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</si>
  <si>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</si>
  <si>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</si>
  <si>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</si>
  <si>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</si>
  <si>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</si>
  <si>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</si>
  <si>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</si>
  <si>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</si>
  <si>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</si>
  <si>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</si>
  <si>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</si>
  <si>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</si>
  <si>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</si>
  <si>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</si>
  <si>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</si>
  <si>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ZEETELE</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</si>
  <si>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</si>
  <si>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</si>
  <si>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</si>
  <si>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</si>
  <si>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</si>
  <si>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</si>
  <si>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</si>
  <si>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</si>
  <si>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</si>
  <si>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</si>
  <si>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</si>
  <si>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</si>
  <si>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</si>
  <si>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</si>
  <si>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</si>
  <si>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</si>
  <si>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</si>
  <si>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</si>
  <si>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</si>
  <si>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</si>
  <si>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</si>
  <si>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</si>
  <si>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</si>
  <si>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Nov</t>
  </si>
  <si>
    <t>RCOM</t>
  </si>
  <si>
    <t>SAIL</t>
  </si>
  <si>
    <t>Dec</t>
  </si>
  <si>
    <t>Margin Details</t>
  </si>
  <si>
    <t>Jan</t>
  </si>
  <si>
    <t>Sector-wise Open Interest Positions</t>
  </si>
  <si>
    <t>Scrips/Indexs</t>
  </si>
  <si>
    <t>OI change</t>
  </si>
  <si>
    <t>Two Wheeler</t>
  </si>
  <si>
    <t>Hero Honda</t>
  </si>
  <si>
    <t>Tvs Motors</t>
  </si>
  <si>
    <t>Four Wheeler</t>
  </si>
  <si>
    <t>Ashok Leyland</t>
  </si>
  <si>
    <t>Escort</t>
  </si>
  <si>
    <t>MUL</t>
  </si>
  <si>
    <t>Auto (Total)</t>
  </si>
  <si>
    <t>Auto Ancillaries</t>
  </si>
  <si>
    <t>Bharat Forge</t>
  </si>
  <si>
    <t>Cummins</t>
  </si>
  <si>
    <t>PSU Banks</t>
  </si>
  <si>
    <t>Allahabad Bank</t>
  </si>
  <si>
    <t>Andhra Bank</t>
  </si>
  <si>
    <t>Bank of Baroda</t>
  </si>
  <si>
    <t>Bank of India</t>
  </si>
  <si>
    <t>Canara Bank</t>
  </si>
  <si>
    <t>Corporation Bank</t>
  </si>
  <si>
    <t>Oriental Bank</t>
  </si>
  <si>
    <t>Syndicate Bank</t>
  </si>
  <si>
    <t>Union Bank</t>
  </si>
  <si>
    <t>Vijaya Bank</t>
  </si>
  <si>
    <t>Private Banks</t>
  </si>
  <si>
    <t>Federal Bank</t>
  </si>
  <si>
    <t>HDFC Bank</t>
  </si>
  <si>
    <t>IDBI bank</t>
  </si>
  <si>
    <t>Indusind Bank</t>
  </si>
  <si>
    <t>J&amp;K bank</t>
  </si>
  <si>
    <t>Karantaka Bank</t>
  </si>
  <si>
    <t>UTI Bank</t>
  </si>
  <si>
    <t>Banking (Total)</t>
  </si>
  <si>
    <t>Capital goods</t>
  </si>
  <si>
    <t>L&amp;T</t>
  </si>
  <si>
    <t>Punj Loyd</t>
  </si>
  <si>
    <t>Siemens</t>
  </si>
  <si>
    <t>Cement</t>
  </si>
  <si>
    <t>India Cement</t>
  </si>
  <si>
    <t>FMCG</t>
  </si>
  <si>
    <t>Colgate</t>
  </si>
  <si>
    <t xml:space="preserve">HLL </t>
  </si>
  <si>
    <t>Tata Tea</t>
  </si>
  <si>
    <t>Titan</t>
  </si>
  <si>
    <t>IT</t>
  </si>
  <si>
    <t>HCL Tech</t>
  </si>
  <si>
    <t>Patni</t>
  </si>
  <si>
    <t>Polaris</t>
  </si>
  <si>
    <t>Wipro</t>
  </si>
  <si>
    <t>Mphasis BFL</t>
  </si>
  <si>
    <t>Pharma</t>
  </si>
  <si>
    <t>Aurobindo</t>
  </si>
  <si>
    <t>Cipla</t>
  </si>
  <si>
    <t>Divis Labs</t>
  </si>
  <si>
    <t>Matrix</t>
  </si>
  <si>
    <t>Orchid</t>
  </si>
  <si>
    <t>Nicholas Piramal</t>
  </si>
  <si>
    <t>Strides Arcolab</t>
  </si>
  <si>
    <t>Sun Pharma</t>
  </si>
  <si>
    <t>Wockhardth</t>
  </si>
  <si>
    <t>Textile</t>
  </si>
  <si>
    <t>Alok Textile</t>
  </si>
  <si>
    <t>Arvind Mills</t>
  </si>
  <si>
    <t>Century Textile</t>
  </si>
  <si>
    <t>Oil &amp; Gas</t>
  </si>
  <si>
    <t>Bongai refinery</t>
  </si>
  <si>
    <t>Essar Oil</t>
  </si>
  <si>
    <t>Reliance</t>
  </si>
  <si>
    <t>Reliance Petroleum</t>
  </si>
  <si>
    <t>Metals</t>
  </si>
  <si>
    <t>Hindalco</t>
  </si>
  <si>
    <t>Jindal Stainless</t>
  </si>
  <si>
    <t>Jindal Steel</t>
  </si>
  <si>
    <t>Maharashtra Seamless</t>
  </si>
  <si>
    <t>Neville Lignite</t>
  </si>
  <si>
    <t>Sterlite Inds.</t>
  </si>
  <si>
    <t>Tata Steel</t>
  </si>
  <si>
    <t>Media</t>
  </si>
  <si>
    <t>Sun TV</t>
  </si>
  <si>
    <t>ZEE TELE</t>
  </si>
  <si>
    <t>Power</t>
  </si>
  <si>
    <t>Reliance Energy</t>
  </si>
  <si>
    <t>JP Hydro</t>
  </si>
  <si>
    <t>Suzlon</t>
  </si>
  <si>
    <t>Telecom</t>
  </si>
  <si>
    <t>Bharti</t>
  </si>
  <si>
    <t>Fertilizers</t>
  </si>
  <si>
    <t>Chambal Fertilizer</t>
  </si>
  <si>
    <t>Nagarjuna Fert.</t>
  </si>
  <si>
    <t>Tata Chemicals</t>
  </si>
  <si>
    <t>NBFC</t>
  </si>
  <si>
    <t>LIC Hsg</t>
  </si>
  <si>
    <t>Reliance cap</t>
  </si>
  <si>
    <t>SHIPPING</t>
  </si>
  <si>
    <t>GE Shipping</t>
  </si>
  <si>
    <t>Others</t>
  </si>
  <si>
    <t>Indian Hotel</t>
  </si>
  <si>
    <t>Jet Airways</t>
  </si>
  <si>
    <t>IVRCL Infra</t>
  </si>
  <si>
    <t>Indexs</t>
  </si>
  <si>
    <t>Derivatives Info Kit for 7 Nov, 2006</t>
  </si>
  <si>
    <t>GE shipping</t>
  </si>
  <si>
    <t>SATYAM COMPUTER</t>
  </si>
  <si>
    <t xml:space="preserve">COLGATE </t>
  </si>
  <si>
    <t>INTERIM DIV (25%)</t>
  </si>
  <si>
    <t>INTERIM DIV (40%)</t>
  </si>
  <si>
    <t>INTERIM DIVIDEND (50%)</t>
  </si>
  <si>
    <t>INTERIM DIV (42.5%)</t>
  </si>
  <si>
    <t>AMALGAMATION with Great Offshore Limited (1:5)</t>
  </si>
  <si>
    <t>Sterlite Industries</t>
  </si>
  <si>
    <t>To approve audited financial results for Q2</t>
  </si>
  <si>
    <t>To consider audited financial result for Q2 06</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</si>
</sst>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s>
  <fonts count="38">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10"/>
      <color indexed="10"/>
      <name val="Trebuchet MS"/>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3">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thin"/>
      <bottom style="medium"/>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style="medium"/>
      <right style="medium"/>
      <top>
        <color indexed="63"/>
      </top>
      <bottom style="thin"/>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style="medium"/>
      <right style="medium"/>
      <top style="medium"/>
      <bottom style="thin"/>
    </border>
    <border>
      <left style="medium"/>
      <right style="medium"/>
      <top style="thin"/>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515">
    <xf numFmtId="0" fontId="0" fillId="0" borderId="0" xfId="0" applyAlignment="1">
      <alignment/>
    </xf>
    <xf numFmtId="0" fontId="3" fillId="0" borderId="0" xfId="0" applyFont="1"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179" fontId="8" fillId="0" borderId="0" xfId="0" applyNumberFormat="1" applyFont="1" applyAlignment="1">
      <alignment/>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0" fontId="3" fillId="0" borderId="0" xfId="0" applyFont="1" applyBorder="1" applyAlignment="1">
      <alignment horizontal="righ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195" fontId="13" fillId="0" borderId="0" xfId="0" applyNumberFormat="1" applyFont="1" applyFill="1" applyAlignment="1">
      <alignment horizontal="righ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lef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3"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0" fontId="8" fillId="0" borderId="0" xfId="0" applyFont="1" applyFill="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2" fontId="12" fillId="0" borderId="18" xfId="0" applyNumberFormat="1" applyFont="1" applyBorder="1" applyAlignment="1">
      <alignment horizontal="right"/>
    </xf>
    <xf numFmtId="0" fontId="12" fillId="0" borderId="18" xfId="0" applyFont="1" applyBorder="1" applyAlignment="1">
      <alignment horizontal="center" wrapText="1"/>
    </xf>
    <xf numFmtId="0" fontId="12" fillId="0" borderId="19"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20"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9" fontId="0" fillId="0" borderId="0" xfId="22" applyBorder="1" applyAlignment="1">
      <alignment horizontal="right"/>
    </xf>
    <xf numFmtId="1" fontId="18" fillId="2" borderId="21"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5"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2" xfId="0" applyNumberFormat="1" applyFont="1" applyBorder="1" applyAlignment="1">
      <alignment horizontal="right"/>
    </xf>
    <xf numFmtId="1" fontId="3" fillId="0" borderId="23" xfId="0" applyNumberFormat="1" applyFont="1" applyBorder="1" applyAlignment="1">
      <alignment/>
    </xf>
    <xf numFmtId="1" fontId="3" fillId="0" borderId="24"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2" fontId="12" fillId="0" borderId="23" xfId="0" applyNumberFormat="1" applyFont="1" applyBorder="1" applyAlignment="1">
      <alignment horizontal="right"/>
    </xf>
    <xf numFmtId="0" fontId="18" fillId="0" borderId="0" xfId="0" applyFont="1" applyFill="1" applyBorder="1" applyAlignment="1">
      <alignment/>
    </xf>
    <xf numFmtId="0" fontId="31" fillId="0" borderId="0" xfId="0" applyFont="1" applyFill="1" applyBorder="1" applyAlignment="1">
      <alignment/>
    </xf>
    <xf numFmtId="2" fontId="31" fillId="0" borderId="0" xfId="0" applyNumberFormat="1" applyFont="1" applyFill="1" applyBorder="1" applyAlignment="1">
      <alignment/>
    </xf>
    <xf numFmtId="2" fontId="8" fillId="0" borderId="0" xfId="0" applyNumberFormat="1" applyFont="1" applyFill="1" applyBorder="1" applyAlignment="1">
      <alignment/>
    </xf>
    <xf numFmtId="180" fontId="12" fillId="0" borderId="25" xfId="0" applyNumberFormat="1" applyFont="1" applyBorder="1" applyAlignment="1">
      <alignment/>
    </xf>
    <xf numFmtId="180" fontId="12" fillId="0" borderId="20" xfId="0" applyNumberFormat="1" applyFont="1" applyBorder="1" applyAlignment="1">
      <alignment/>
    </xf>
    <xf numFmtId="180" fontId="12" fillId="0" borderId="26" xfId="0" applyNumberFormat="1" applyFont="1" applyBorder="1" applyAlignment="1">
      <alignment/>
    </xf>
    <xf numFmtId="9" fontId="12" fillId="0" borderId="27" xfId="0" applyNumberFormat="1" applyFont="1" applyFill="1" applyBorder="1" applyAlignment="1">
      <alignment horizontal="center"/>
    </xf>
    <xf numFmtId="9" fontId="12" fillId="0" borderId="28"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1" xfId="0" applyNumberFormat="1" applyFont="1" applyBorder="1" applyAlignment="1">
      <alignment/>
    </xf>
    <xf numFmtId="1" fontId="12" fillId="0" borderId="21" xfId="0" applyNumberFormat="1" applyFont="1" applyBorder="1" applyAlignment="1">
      <alignment/>
    </xf>
    <xf numFmtId="0" fontId="3" fillId="0" borderId="29"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5" xfId="22" applyFont="1" applyBorder="1" applyAlignment="1">
      <alignment horizontal="right"/>
    </xf>
    <xf numFmtId="9" fontId="12" fillId="0" borderId="25" xfId="22" applyFont="1" applyBorder="1" applyAlignment="1">
      <alignment horizontal="right"/>
    </xf>
    <xf numFmtId="9" fontId="3" fillId="0" borderId="26" xfId="22" applyFont="1" applyBorder="1" applyAlignment="1">
      <alignment horizontal="right"/>
    </xf>
    <xf numFmtId="1" fontId="12" fillId="0" borderId="21" xfId="22" applyNumberFormat="1" applyFont="1" applyBorder="1" applyAlignment="1">
      <alignment/>
    </xf>
    <xf numFmtId="0" fontId="3" fillId="0" borderId="21" xfId="0" applyFont="1" applyBorder="1" applyAlignment="1">
      <alignment/>
    </xf>
    <xf numFmtId="9" fontId="12" fillId="0" borderId="25" xfId="22" applyFont="1" applyFill="1" applyBorder="1" applyAlignment="1">
      <alignment/>
    </xf>
    <xf numFmtId="0" fontId="8" fillId="0" borderId="21" xfId="0" applyFont="1" applyBorder="1" applyAlignment="1">
      <alignment/>
    </xf>
    <xf numFmtId="2" fontId="12" fillId="0" borderId="22" xfId="0" applyNumberFormat="1" applyFont="1" applyBorder="1" applyAlignment="1">
      <alignment horizontal="right"/>
    </xf>
    <xf numFmtId="9" fontId="12" fillId="0" borderId="23" xfId="22" applyFont="1" applyBorder="1" applyAlignment="1">
      <alignment horizontal="right"/>
    </xf>
    <xf numFmtId="0" fontId="12" fillId="0" borderId="30" xfId="0" applyFont="1" applyFill="1" applyBorder="1" applyAlignment="1">
      <alignment horizontal="right" wrapText="1"/>
    </xf>
    <xf numFmtId="2" fontId="12" fillId="0" borderId="22" xfId="0" applyNumberFormat="1" applyFont="1" applyBorder="1" applyAlignment="1">
      <alignment horizontal="center"/>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7" xfId="0" applyFont="1" applyFill="1" applyBorder="1" applyAlignment="1">
      <alignment horizontal="right" wrapText="1"/>
    </xf>
    <xf numFmtId="0" fontId="12" fillId="0" borderId="28"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1"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1" xfId="0" applyNumberFormat="1" applyFont="1" applyBorder="1" applyAlignment="1">
      <alignment horizontal="right"/>
    </xf>
    <xf numFmtId="2" fontId="12" fillId="0" borderId="29" xfId="0" applyNumberFormat="1" applyFont="1" applyBorder="1" applyAlignment="1">
      <alignment horizontal="right"/>
    </xf>
    <xf numFmtId="2" fontId="12" fillId="0" borderId="31" xfId="0" applyNumberFormat="1" applyFont="1" applyBorder="1" applyAlignment="1">
      <alignment horizontal="right"/>
    </xf>
    <xf numFmtId="2" fontId="12" fillId="0" borderId="20" xfId="0" applyNumberFormat="1" applyFont="1" applyBorder="1" applyAlignment="1">
      <alignment horizontal="right"/>
    </xf>
    <xf numFmtId="2" fontId="12" fillId="0" borderId="25" xfId="0" applyNumberFormat="1" applyFont="1" applyBorder="1" applyAlignment="1">
      <alignment horizontal="right"/>
    </xf>
    <xf numFmtId="1" fontId="12" fillId="0" borderId="21" xfId="0" applyNumberFormat="1" applyFont="1" applyBorder="1" applyAlignment="1">
      <alignment horizontal="right"/>
    </xf>
    <xf numFmtId="1" fontId="3" fillId="0" borderId="25" xfId="0" applyNumberFormat="1" applyFont="1" applyBorder="1" applyAlignment="1">
      <alignment/>
    </xf>
    <xf numFmtId="1" fontId="3" fillId="0" borderId="26" xfId="0" applyNumberFormat="1" applyFont="1" applyBorder="1" applyAlignment="1">
      <alignment/>
    </xf>
    <xf numFmtId="1" fontId="3" fillId="0" borderId="21" xfId="22" applyNumberFormat="1" applyFont="1" applyBorder="1" applyAlignment="1">
      <alignment horizontal="right"/>
    </xf>
    <xf numFmtId="1" fontId="3" fillId="0" borderId="29" xfId="22" applyNumberFormat="1" applyFont="1" applyBorder="1" applyAlignment="1">
      <alignment horizontal="right"/>
    </xf>
    <xf numFmtId="2" fontId="3" fillId="0" borderId="21" xfId="0" applyNumberFormat="1" applyFont="1" applyBorder="1" applyAlignment="1">
      <alignment/>
    </xf>
    <xf numFmtId="2" fontId="3" fillId="0" borderId="29" xfId="0" applyNumberFormat="1" applyFont="1" applyBorder="1" applyAlignment="1">
      <alignment/>
    </xf>
    <xf numFmtId="0" fontId="16" fillId="2" borderId="3" xfId="0" applyFont="1" applyFill="1" applyBorder="1" applyAlignment="1">
      <alignment/>
    </xf>
    <xf numFmtId="0" fontId="18" fillId="2" borderId="27" xfId="0" applyFont="1" applyFill="1" applyBorder="1" applyAlignment="1">
      <alignment/>
    </xf>
    <xf numFmtId="0" fontId="18" fillId="2" borderId="28" xfId="0" applyFont="1" applyFill="1" applyBorder="1" applyAlignment="1">
      <alignment/>
    </xf>
    <xf numFmtId="2" fontId="3" fillId="0" borderId="0" xfId="22" applyNumberFormat="1" applyFont="1" applyFill="1" applyBorder="1" applyAlignment="1">
      <alignment/>
    </xf>
    <xf numFmtId="2" fontId="3" fillId="0" borderId="21" xfId="0" applyNumberFormat="1" applyFont="1" applyFill="1" applyBorder="1" applyAlignment="1">
      <alignment/>
    </xf>
    <xf numFmtId="2" fontId="3" fillId="0" borderId="29" xfId="0" applyNumberFormat="1" applyFont="1" applyFill="1" applyBorder="1" applyAlignment="1">
      <alignment/>
    </xf>
    <xf numFmtId="2" fontId="3" fillId="0" borderId="31"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1" xfId="0" applyFont="1" applyFill="1" applyBorder="1" applyAlignment="1">
      <alignment/>
    </xf>
    <xf numFmtId="0" fontId="16" fillId="2" borderId="21" xfId="0" applyFont="1" applyFill="1" applyBorder="1" applyAlignment="1">
      <alignment/>
    </xf>
    <xf numFmtId="2" fontId="12" fillId="0" borderId="25" xfId="0" applyNumberFormat="1" applyFont="1" applyBorder="1" applyAlignment="1">
      <alignment/>
    </xf>
    <xf numFmtId="0" fontId="16" fillId="2" borderId="29"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20" xfId="22" applyNumberFormat="1" applyFont="1" applyFill="1" applyBorder="1" applyAlignment="1">
      <alignment horizontal="center"/>
    </xf>
    <xf numFmtId="1" fontId="12" fillId="0" borderId="25" xfId="22" applyNumberFormat="1" applyFont="1" applyFill="1" applyBorder="1" applyAlignment="1">
      <alignment horizontal="center"/>
    </xf>
    <xf numFmtId="1" fontId="12" fillId="0" borderId="31" xfId="15" applyNumberFormat="1" applyFont="1" applyFill="1" applyBorder="1" applyAlignment="1">
      <alignment horizontal="center"/>
    </xf>
    <xf numFmtId="1" fontId="12" fillId="0" borderId="26"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20" xfId="22" applyFont="1" applyFill="1" applyBorder="1" applyAlignment="1">
      <alignment horizontal="center"/>
    </xf>
    <xf numFmtId="9" fontId="12" fillId="0" borderId="25" xfId="22" applyFont="1" applyFill="1" applyBorder="1" applyAlignment="1">
      <alignment horizontal="center"/>
    </xf>
    <xf numFmtId="1" fontId="12" fillId="0" borderId="31" xfId="0" applyNumberFormat="1" applyFont="1" applyFill="1" applyBorder="1" applyAlignment="1">
      <alignment horizontal="center"/>
    </xf>
    <xf numFmtId="9" fontId="12" fillId="0" borderId="26"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20" xfId="0" applyNumberFormat="1" applyFont="1" applyBorder="1" applyAlignment="1">
      <alignment/>
    </xf>
    <xf numFmtId="2" fontId="12" fillId="0" borderId="21" xfId="0" applyNumberFormat="1" applyFont="1" applyFill="1" applyBorder="1" applyAlignment="1">
      <alignment/>
    </xf>
    <xf numFmtId="2" fontId="3" fillId="0" borderId="25" xfId="0" applyNumberFormat="1" applyFont="1" applyBorder="1" applyAlignment="1">
      <alignment/>
    </xf>
    <xf numFmtId="2" fontId="12" fillId="0" borderId="29" xfId="0" applyNumberFormat="1" applyFont="1" applyFill="1" applyBorder="1" applyAlignment="1">
      <alignment/>
    </xf>
    <xf numFmtId="2" fontId="12" fillId="0" borderId="31" xfId="0" applyNumberFormat="1" applyFont="1" applyFill="1" applyBorder="1" applyAlignment="1">
      <alignment/>
    </xf>
    <xf numFmtId="2" fontId="3" fillId="0" borderId="26"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32" xfId="0" applyNumberFormat="1" applyFont="1" applyFill="1" applyBorder="1" applyAlignment="1">
      <alignment horizontal="center" vertical="center" wrapText="1"/>
    </xf>
    <xf numFmtId="9" fontId="18" fillId="2" borderId="33" xfId="0" applyNumberFormat="1" applyFont="1" applyFill="1" applyBorder="1" applyAlignment="1">
      <alignment horizontal="center" vertical="center" wrapText="1"/>
    </xf>
    <xf numFmtId="9" fontId="18" fillId="2" borderId="34" xfId="0" applyNumberFormat="1" applyFont="1" applyFill="1" applyBorder="1" applyAlignment="1">
      <alignment horizontal="center" vertical="center" wrapText="1"/>
    </xf>
    <xf numFmtId="0" fontId="18" fillId="2" borderId="32" xfId="0" applyNumberFormat="1" applyFont="1" applyFill="1" applyBorder="1" applyAlignment="1">
      <alignment horizontal="center" vertical="center" wrapText="1"/>
    </xf>
    <xf numFmtId="0" fontId="18" fillId="2" borderId="33"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2" fillId="0" borderId="0" xfId="0" applyNumberFormat="1" applyFont="1" applyBorder="1" applyAlignment="1">
      <alignment vertical="top"/>
    </xf>
    <xf numFmtId="1" fontId="12" fillId="0" borderId="0" xfId="22" applyNumberFormat="1" applyFont="1" applyFill="1" applyBorder="1" applyAlignment="1">
      <alignment/>
    </xf>
    <xf numFmtId="1" fontId="34" fillId="0" borderId="0" xfId="0" applyNumberFormat="1" applyFont="1" applyBorder="1" applyAlignment="1">
      <alignment/>
    </xf>
    <xf numFmtId="1" fontId="12" fillId="0" borderId="10" xfId="0" applyNumberFormat="1" applyFont="1" applyBorder="1" applyAlignment="1">
      <alignment/>
    </xf>
    <xf numFmtId="1" fontId="12" fillId="0" borderId="27" xfId="0" applyNumberFormat="1" applyFont="1" applyBorder="1" applyAlignment="1">
      <alignment/>
    </xf>
    <xf numFmtId="1" fontId="12" fillId="0" borderId="28" xfId="0" applyNumberFormat="1" applyFont="1" applyBorder="1" applyAlignment="1">
      <alignment/>
    </xf>
    <xf numFmtId="2" fontId="12" fillId="0" borderId="10" xfId="0" applyNumberFormat="1" applyFont="1" applyBorder="1" applyAlignment="1">
      <alignment/>
    </xf>
    <xf numFmtId="2" fontId="12" fillId="0" borderId="27" xfId="0" applyNumberFormat="1" applyFont="1" applyBorder="1" applyAlignment="1">
      <alignment/>
    </xf>
    <xf numFmtId="2" fontId="12" fillId="0" borderId="28"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20" xfId="0" applyNumberFormat="1" applyFont="1" applyBorder="1" applyAlignment="1">
      <alignment horizontal="center"/>
    </xf>
    <xf numFmtId="9" fontId="12" fillId="0" borderId="21" xfId="0" applyNumberFormat="1" applyFont="1" applyBorder="1" applyAlignment="1">
      <alignment horizontal="center"/>
    </xf>
    <xf numFmtId="9" fontId="12" fillId="0" borderId="25" xfId="0" applyNumberFormat="1" applyFont="1" applyBorder="1" applyAlignment="1">
      <alignment horizontal="center"/>
    </xf>
    <xf numFmtId="9" fontId="12" fillId="0" borderId="29" xfId="0" applyNumberFormat="1" applyFont="1" applyBorder="1" applyAlignment="1">
      <alignment horizontal="center"/>
    </xf>
    <xf numFmtId="9" fontId="12" fillId="0" borderId="31" xfId="0" applyNumberFormat="1" applyFont="1" applyBorder="1" applyAlignment="1">
      <alignment horizontal="center"/>
    </xf>
    <xf numFmtId="9" fontId="12" fillId="0" borderId="26"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2" fillId="0" borderId="21" xfId="0" applyNumberFormat="1" applyFont="1" applyBorder="1" applyAlignment="1">
      <alignment vertical="top"/>
    </xf>
    <xf numFmtId="1" fontId="12" fillId="0" borderId="21" xfId="0" applyNumberFormat="1" applyFont="1" applyFill="1" applyBorder="1" applyAlignment="1">
      <alignment/>
    </xf>
    <xf numFmtId="1" fontId="34" fillId="0" borderId="21" xfId="0" applyNumberFormat="1" applyFont="1" applyBorder="1" applyAlignment="1">
      <alignment/>
    </xf>
    <xf numFmtId="1" fontId="12" fillId="0" borderId="29" xfId="0" applyNumberFormat="1" applyFont="1" applyBorder="1" applyAlignment="1">
      <alignment/>
    </xf>
    <xf numFmtId="1" fontId="12" fillId="0" borderId="31" xfId="22" applyNumberFormat="1" applyFont="1" applyBorder="1" applyAlignment="1">
      <alignment/>
    </xf>
    <xf numFmtId="179" fontId="12" fillId="0" borderId="10" xfId="0" applyNumberFormat="1" applyFont="1" applyBorder="1" applyAlignment="1">
      <alignment/>
    </xf>
    <xf numFmtId="179" fontId="12" fillId="0" borderId="28" xfId="0" applyNumberFormat="1" applyFont="1" applyBorder="1" applyAlignment="1">
      <alignment/>
    </xf>
    <xf numFmtId="2" fontId="12" fillId="0" borderId="10" xfId="0" applyNumberFormat="1" applyFont="1" applyFill="1" applyBorder="1" applyAlignment="1">
      <alignment/>
    </xf>
    <xf numFmtId="2" fontId="12" fillId="0" borderId="28" xfId="0" applyNumberFormat="1" applyFont="1" applyFill="1" applyBorder="1" applyAlignment="1">
      <alignment/>
    </xf>
    <xf numFmtId="179" fontId="12" fillId="0" borderId="27" xfId="0" applyNumberFormat="1" applyFont="1" applyBorder="1" applyAlignment="1">
      <alignment/>
    </xf>
    <xf numFmtId="2" fontId="18" fillId="2" borderId="10" xfId="22" applyNumberFormat="1" applyFont="1" applyFill="1" applyBorder="1" applyAlignment="1">
      <alignment horizontal="center"/>
    </xf>
    <xf numFmtId="2" fontId="12" fillId="0" borderId="10" xfId="22" applyNumberFormat="1" applyFont="1" applyBorder="1" applyAlignment="1">
      <alignment/>
    </xf>
    <xf numFmtId="2" fontId="12" fillId="0" borderId="27" xfId="22" applyNumberFormat="1" applyFont="1" applyBorder="1" applyAlignment="1">
      <alignment/>
    </xf>
    <xf numFmtId="2" fontId="12" fillId="0" borderId="28" xfId="22" applyNumberFormat="1" applyFont="1" applyBorder="1" applyAlignment="1">
      <alignment/>
    </xf>
    <xf numFmtId="2" fontId="18" fillId="2" borderId="1" xfId="22" applyNumberFormat="1" applyFont="1" applyFill="1" applyBorder="1" applyAlignment="1">
      <alignment/>
    </xf>
    <xf numFmtId="2" fontId="12" fillId="0" borderId="10" xfId="22" applyNumberFormat="1" applyFont="1" applyFill="1" applyBorder="1" applyAlignment="1">
      <alignment/>
    </xf>
    <xf numFmtId="2" fontId="12" fillId="0" borderId="28" xfId="22" applyNumberFormat="1" applyFont="1" applyFill="1" applyBorder="1" applyAlignment="1">
      <alignment/>
    </xf>
    <xf numFmtId="182" fontId="3" fillId="0" borderId="25" xfId="22" applyNumberFormat="1" applyFont="1" applyFill="1" applyBorder="1" applyAlignment="1">
      <alignment horizontal="right"/>
    </xf>
    <xf numFmtId="182" fontId="3" fillId="0" borderId="26" xfId="22" applyNumberFormat="1" applyFont="1" applyFill="1" applyBorder="1" applyAlignment="1">
      <alignment horizontal="right"/>
    </xf>
    <xf numFmtId="0" fontId="18" fillId="2" borderId="29" xfId="0" applyFont="1" applyFill="1" applyBorder="1" applyAlignment="1">
      <alignment/>
    </xf>
    <xf numFmtId="0" fontId="12" fillId="0" borderId="7" xfId="0" applyFont="1" applyBorder="1" applyAlignment="1">
      <alignment/>
    </xf>
    <xf numFmtId="0" fontId="12" fillId="0" borderId="31"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20" xfId="22" applyFont="1" applyBorder="1" applyAlignment="1">
      <alignment horizontal="right"/>
    </xf>
    <xf numFmtId="0" fontId="12" fillId="0" borderId="3" xfId="0" applyFont="1" applyBorder="1" applyAlignment="1">
      <alignment/>
    </xf>
    <xf numFmtId="0" fontId="12" fillId="0" borderId="21" xfId="0" applyFont="1" applyBorder="1" applyAlignment="1">
      <alignment/>
    </xf>
    <xf numFmtId="0" fontId="12" fillId="0" borderId="29" xfId="0" applyFont="1" applyBorder="1" applyAlignment="1">
      <alignment/>
    </xf>
    <xf numFmtId="0" fontId="3" fillId="0" borderId="31"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6"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1" xfId="0" applyFont="1" applyFill="1" applyBorder="1" applyAlignment="1">
      <alignment horizontal="left"/>
    </xf>
    <xf numFmtId="0" fontId="12" fillId="0" borderId="20" xfId="0" applyFont="1" applyFill="1" applyBorder="1" applyAlignment="1">
      <alignment/>
    </xf>
    <xf numFmtId="0" fontId="12" fillId="0" borderId="21" xfId="0" applyFont="1" applyFill="1" applyBorder="1" applyAlignment="1">
      <alignment/>
    </xf>
    <xf numFmtId="0" fontId="3" fillId="0" borderId="25" xfId="0" applyFont="1" applyBorder="1" applyAlignment="1">
      <alignment/>
    </xf>
    <xf numFmtId="0" fontId="3" fillId="0" borderId="26" xfId="0" applyFont="1" applyBorder="1" applyAlignment="1">
      <alignment/>
    </xf>
    <xf numFmtId="0" fontId="12" fillId="0" borderId="29" xfId="0" applyFont="1" applyFill="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1" xfId="22" applyNumberFormat="1" applyFont="1" applyFill="1" applyBorder="1" applyAlignment="1">
      <alignment horizontal="center"/>
    </xf>
    <xf numFmtId="1" fontId="12" fillId="0" borderId="29"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0" fontId="3" fillId="0" borderId="3" xfId="0" applyFont="1" applyBorder="1" applyAlignment="1">
      <alignment/>
    </xf>
    <xf numFmtId="1" fontId="12" fillId="0" borderId="21" xfId="0" applyNumberFormat="1" applyFont="1" applyFill="1" applyBorder="1" applyAlignment="1">
      <alignment wrapText="1"/>
    </xf>
    <xf numFmtId="1" fontId="3" fillId="0" borderId="29" xfId="0" applyNumberFormat="1" applyFont="1" applyBorder="1" applyAlignment="1">
      <alignment/>
    </xf>
    <xf numFmtId="1" fontId="3" fillId="0" borderId="31" xfId="0" applyNumberFormat="1" applyFont="1" applyBorder="1" applyAlignment="1">
      <alignment/>
    </xf>
    <xf numFmtId="1" fontId="3" fillId="0" borderId="31" xfId="0" applyNumberFormat="1" applyFont="1" applyBorder="1" applyAlignment="1">
      <alignment horizontal="right"/>
    </xf>
    <xf numFmtId="0" fontId="3" fillId="0" borderId="29" xfId="0" applyFont="1" applyBorder="1" applyAlignment="1">
      <alignment/>
    </xf>
    <xf numFmtId="2" fontId="12" fillId="0" borderId="29" xfId="0" applyNumberFormat="1" applyFont="1" applyBorder="1" applyAlignment="1">
      <alignment horizontal="center"/>
    </xf>
    <xf numFmtId="1" fontId="12" fillId="0" borderId="31" xfId="22" applyNumberFormat="1" applyFont="1" applyBorder="1" applyAlignment="1">
      <alignment horizontal="center"/>
    </xf>
    <xf numFmtId="2" fontId="12" fillId="0" borderId="26" xfId="0" applyNumberFormat="1" applyFont="1" applyBorder="1" applyAlignment="1">
      <alignment horizontal="right"/>
    </xf>
    <xf numFmtId="1" fontId="12" fillId="0" borderId="27" xfId="0" applyNumberFormat="1" applyFont="1" applyFill="1" applyBorder="1" applyAlignment="1">
      <alignment horizontal="right" wrapText="1"/>
    </xf>
    <xf numFmtId="1" fontId="12" fillId="0" borderId="27" xfId="0" applyNumberFormat="1" applyFont="1" applyFill="1" applyBorder="1" applyAlignment="1">
      <alignment/>
    </xf>
    <xf numFmtId="0" fontId="12" fillId="0" borderId="27" xfId="0" applyFont="1" applyBorder="1" applyAlignment="1">
      <alignment/>
    </xf>
    <xf numFmtId="1" fontId="3" fillId="0" borderId="27" xfId="0" applyNumberFormat="1"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1" xfId="0" applyFont="1" applyFill="1" applyBorder="1" applyAlignment="1">
      <alignment horizontal="right" wrapText="1"/>
    </xf>
    <xf numFmtId="0" fontId="12" fillId="0" borderId="29" xfId="0" applyFont="1" applyFill="1" applyBorder="1" applyAlignment="1">
      <alignment horizontal="right" wrapText="1"/>
    </xf>
    <xf numFmtId="1" fontId="12" fillId="0" borderId="0" xfId="0" applyNumberFormat="1" applyFont="1" applyBorder="1" applyAlignment="1">
      <alignment horizontal="center"/>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5"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20" xfId="22" applyNumberFormat="1" applyFont="1" applyFill="1" applyBorder="1" applyAlignment="1">
      <alignment horizontal="right"/>
    </xf>
    <xf numFmtId="2" fontId="12" fillId="0" borderId="25" xfId="22" applyNumberFormat="1" applyFont="1" applyFill="1" applyBorder="1" applyAlignment="1">
      <alignment horizontal="right"/>
    </xf>
    <xf numFmtId="0" fontId="12" fillId="0" borderId="0" xfId="21" applyFont="1" applyBorder="1">
      <alignment/>
      <protection/>
    </xf>
    <xf numFmtId="9" fontId="12" fillId="0" borderId="26" xfId="22" applyFont="1" applyBorder="1" applyAlignment="1">
      <alignment/>
    </xf>
    <xf numFmtId="1" fontId="12" fillId="0" borderId="29" xfId="22" applyNumberFormat="1" applyFont="1" applyBorder="1" applyAlignment="1">
      <alignment/>
    </xf>
    <xf numFmtId="9" fontId="12" fillId="0" borderId="31" xfId="22" applyFont="1" applyBorder="1" applyAlignment="1">
      <alignment/>
    </xf>
    <xf numFmtId="2" fontId="12" fillId="0" borderId="31" xfId="0" applyNumberFormat="1" applyFont="1" applyFill="1" applyBorder="1" applyAlignment="1">
      <alignment horizontal="right"/>
    </xf>
    <xf numFmtId="2" fontId="12" fillId="0" borderId="26" xfId="22" applyNumberFormat="1" applyFont="1" applyFill="1" applyBorder="1" applyAlignment="1">
      <alignment horizontal="right"/>
    </xf>
    <xf numFmtId="15" fontId="16" fillId="0" borderId="0" xfId="0" applyNumberFormat="1" applyFont="1" applyAlignment="1">
      <alignment/>
    </xf>
    <xf numFmtId="1" fontId="12" fillId="0" borderId="22" xfId="22" applyNumberFormat="1" applyFont="1" applyBorder="1" applyAlignment="1">
      <alignment/>
    </xf>
    <xf numFmtId="2" fontId="12" fillId="0" borderId="24" xfId="22" applyNumberFormat="1" applyFont="1" applyBorder="1" applyAlignment="1">
      <alignment/>
    </xf>
    <xf numFmtId="0" fontId="12" fillId="0" borderId="35"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20" xfId="22" applyFont="1" applyBorder="1" applyAlignment="1">
      <alignment/>
    </xf>
    <xf numFmtId="1" fontId="12" fillId="0" borderId="21" xfId="22" applyNumberFormat="1" applyFont="1" applyFill="1" applyBorder="1" applyAlignment="1">
      <alignment wrapText="1"/>
    </xf>
    <xf numFmtId="9" fontId="12" fillId="0" borderId="7" xfId="22" applyFont="1" applyBorder="1" applyAlignment="1">
      <alignment/>
    </xf>
    <xf numFmtId="1" fontId="3" fillId="0" borderId="21" xfId="0" applyNumberFormat="1" applyFont="1" applyBorder="1" applyAlignment="1">
      <alignment/>
    </xf>
    <xf numFmtId="1" fontId="8" fillId="0" borderId="21" xfId="0" applyNumberFormat="1" applyFont="1" applyBorder="1" applyAlignment="1">
      <alignment/>
    </xf>
    <xf numFmtId="1" fontId="12" fillId="0" borderId="29" xfId="0" applyNumberFormat="1" applyFont="1" applyBorder="1" applyAlignment="1">
      <alignment horizontal="right"/>
    </xf>
    <xf numFmtId="1" fontId="3" fillId="0" borderId="3" xfId="0" applyNumberFormat="1" applyFont="1" applyBorder="1" applyAlignment="1">
      <alignment/>
    </xf>
    <xf numFmtId="15" fontId="12" fillId="0" borderId="0" xfId="0" applyNumberFormat="1" applyFont="1" applyAlignment="1">
      <alignment/>
    </xf>
    <xf numFmtId="9" fontId="12" fillId="0" borderId="20" xfId="22" applyFont="1" applyFill="1" applyBorder="1" applyAlignment="1">
      <alignment/>
    </xf>
    <xf numFmtId="2" fontId="3" fillId="0" borderId="7" xfId="0" applyNumberFormat="1" applyFont="1" applyBorder="1" applyAlignment="1">
      <alignment/>
    </xf>
    <xf numFmtId="2" fontId="3" fillId="0" borderId="31" xfId="0" applyNumberFormat="1" applyFont="1" applyBorder="1" applyAlignment="1">
      <alignment/>
    </xf>
    <xf numFmtId="15" fontId="18" fillId="2" borderId="10" xfId="0" applyNumberFormat="1" applyFont="1" applyFill="1" applyBorder="1" applyAlignment="1">
      <alignment/>
    </xf>
    <xf numFmtId="15" fontId="18" fillId="2" borderId="27" xfId="0" applyNumberFormat="1" applyFont="1" applyFill="1" applyBorder="1" applyAlignment="1">
      <alignment/>
    </xf>
    <xf numFmtId="15" fontId="18" fillId="2" borderId="28" xfId="0" applyNumberFormat="1" applyFont="1" applyFill="1" applyBorder="1" applyAlignment="1">
      <alignment/>
    </xf>
    <xf numFmtId="9" fontId="12" fillId="0" borderId="25" xfId="22" applyFont="1" applyFill="1" applyBorder="1" applyAlignment="1">
      <alignment wrapText="1"/>
    </xf>
    <xf numFmtId="2" fontId="12" fillId="0" borderId="21" xfId="0" applyNumberFormat="1" applyFont="1" applyBorder="1" applyAlignment="1">
      <alignment/>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20" xfId="0" applyNumberFormat="1" applyFont="1" applyBorder="1" applyAlignment="1">
      <alignment/>
    </xf>
    <xf numFmtId="1" fontId="3" fillId="0" borderId="3" xfId="22" applyNumberFormat="1" applyFont="1" applyBorder="1" applyAlignment="1">
      <alignment horizontal="right"/>
    </xf>
    <xf numFmtId="1" fontId="3" fillId="0" borderId="20" xfId="22" applyNumberFormat="1" applyFont="1" applyBorder="1" applyAlignment="1">
      <alignment horizontal="right"/>
    </xf>
    <xf numFmtId="1" fontId="3" fillId="0" borderId="25" xfId="22" applyNumberFormat="1" applyFont="1" applyBorder="1" applyAlignment="1">
      <alignment horizontal="right"/>
    </xf>
    <xf numFmtId="1" fontId="3" fillId="0" borderId="26" xfId="22" applyNumberFormat="1" applyFont="1" applyBorder="1" applyAlignment="1">
      <alignment horizontal="right"/>
    </xf>
    <xf numFmtId="0" fontId="12" fillId="0" borderId="10" xfId="0" applyFont="1" applyBorder="1" applyAlignment="1">
      <alignment/>
    </xf>
    <xf numFmtId="0" fontId="12" fillId="0" borderId="28" xfId="0" applyFont="1" applyBorder="1" applyAlignment="1">
      <alignment/>
    </xf>
    <xf numFmtId="180" fontId="12" fillId="0" borderId="31" xfId="0" applyNumberFormat="1" applyFont="1" applyFill="1" applyBorder="1" applyAlignment="1">
      <alignment horizontal="center"/>
    </xf>
    <xf numFmtId="10" fontId="12" fillId="0" borderId="0" xfId="22" applyNumberFormat="1" applyFont="1" applyBorder="1" applyAlignment="1">
      <alignment/>
    </xf>
    <xf numFmtId="1" fontId="3" fillId="0" borderId="28" xfId="0" applyNumberFormat="1" applyFont="1" applyBorder="1" applyAlignment="1">
      <alignment/>
    </xf>
    <xf numFmtId="10" fontId="12" fillId="0" borderId="7" xfId="22" applyNumberFormat="1" applyFont="1" applyBorder="1" applyAlignment="1">
      <alignment/>
    </xf>
    <xf numFmtId="10" fontId="12" fillId="0" borderId="31" xfId="22" applyNumberFormat="1" applyFont="1" applyBorder="1" applyAlignment="1">
      <alignment/>
    </xf>
    <xf numFmtId="0" fontId="18" fillId="2" borderId="10" xfId="0" applyFont="1" applyFill="1" applyBorder="1" applyAlignment="1">
      <alignment/>
    </xf>
    <xf numFmtId="0" fontId="18" fillId="2" borderId="20" xfId="0" applyFont="1" applyFill="1" applyBorder="1" applyAlignment="1">
      <alignment horizontal="center"/>
    </xf>
    <xf numFmtId="182" fontId="3" fillId="0" borderId="25" xfId="22" applyNumberFormat="1" applyFont="1" applyBorder="1" applyAlignment="1">
      <alignment horizontal="right"/>
    </xf>
    <xf numFmtId="0" fontId="25" fillId="2" borderId="3" xfId="0" applyFont="1" applyFill="1" applyBorder="1" applyAlignment="1">
      <alignment/>
    </xf>
    <xf numFmtId="0" fontId="26" fillId="2" borderId="21" xfId="0" applyFont="1" applyFill="1" applyBorder="1" applyAlignment="1">
      <alignment/>
    </xf>
    <xf numFmtId="0" fontId="25" fillId="2" borderId="21" xfId="0" applyFont="1" applyFill="1" applyBorder="1" applyAlignment="1">
      <alignment/>
    </xf>
    <xf numFmtId="0" fontId="26" fillId="2" borderId="29"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20"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20" xfId="22" applyNumberFormat="1" applyFont="1" applyFill="1" applyBorder="1" applyAlignment="1">
      <alignment horizontal="right"/>
    </xf>
    <xf numFmtId="9" fontId="12" fillId="0" borderId="1" xfId="22" applyFont="1" applyFill="1" applyBorder="1" applyAlignment="1">
      <alignment/>
    </xf>
    <xf numFmtId="9" fontId="12" fillId="0" borderId="20" xfId="22" applyFont="1" applyBorder="1" applyAlignment="1">
      <alignment horizontal="right"/>
    </xf>
    <xf numFmtId="9" fontId="12" fillId="0" borderId="26" xfId="22" applyFont="1" applyBorder="1" applyAlignment="1">
      <alignment horizontal="right"/>
    </xf>
    <xf numFmtId="1" fontId="12" fillId="0" borderId="20" xfId="0" applyNumberFormat="1" applyFont="1" applyBorder="1" applyAlignment="1">
      <alignment horizontal="center"/>
    </xf>
    <xf numFmtId="1" fontId="12" fillId="0" borderId="25" xfId="0" applyNumberFormat="1" applyFont="1" applyBorder="1" applyAlignment="1">
      <alignment horizontal="center"/>
    </xf>
    <xf numFmtId="1" fontId="12" fillId="0" borderId="26" xfId="0" applyNumberFormat="1" applyFont="1" applyBorder="1" applyAlignment="1">
      <alignment horizontal="center"/>
    </xf>
    <xf numFmtId="0" fontId="37" fillId="0" borderId="0" xfId="0" applyFont="1" applyAlignment="1">
      <alignment/>
    </xf>
    <xf numFmtId="2" fontId="37" fillId="0" borderId="0" xfId="22" applyNumberFormat="1" applyFont="1" applyAlignment="1">
      <alignment horizontal="right"/>
    </xf>
    <xf numFmtId="9" fontId="37" fillId="0" borderId="0" xfId="22" applyFont="1" applyAlignment="1">
      <alignment/>
    </xf>
    <xf numFmtId="9" fontId="12" fillId="0" borderId="26" xfId="22" applyFont="1" applyFill="1" applyBorder="1" applyAlignment="1">
      <alignment/>
    </xf>
    <xf numFmtId="9" fontId="3" fillId="0" borderId="7" xfId="22" applyFont="1" applyBorder="1" applyAlignment="1">
      <alignment horizontal="right"/>
    </xf>
    <xf numFmtId="9" fontId="8" fillId="0" borderId="0" xfId="22" applyFont="1" applyBorder="1" applyAlignment="1">
      <alignment horizontal="right"/>
    </xf>
    <xf numFmtId="9" fontId="3" fillId="0" borderId="31" xfId="22" applyFont="1" applyBorder="1" applyAlignment="1">
      <alignment horizontal="right"/>
    </xf>
    <xf numFmtId="1" fontId="12" fillId="0" borderId="20" xfId="0" applyNumberFormat="1" applyFont="1" applyBorder="1" applyAlignment="1">
      <alignment/>
    </xf>
    <xf numFmtId="1" fontId="12" fillId="0" borderId="25" xfId="0" applyNumberFormat="1" applyFont="1" applyFill="1" applyBorder="1" applyAlignment="1">
      <alignment wrapText="1"/>
    </xf>
    <xf numFmtId="1" fontId="12" fillId="0" borderId="25" xfId="0" applyNumberFormat="1" applyFont="1" applyBorder="1" applyAlignment="1">
      <alignment/>
    </xf>
    <xf numFmtId="1" fontId="12" fillId="0" borderId="25" xfId="0" applyNumberFormat="1" applyFont="1" applyBorder="1" applyAlignment="1">
      <alignment horizontal="right"/>
    </xf>
    <xf numFmtId="1" fontId="3" fillId="0" borderId="25" xfId="0" applyNumberFormat="1" applyFont="1" applyBorder="1" applyAlignment="1">
      <alignment/>
    </xf>
    <xf numFmtId="1" fontId="12" fillId="0" borderId="26" xfId="0" applyNumberFormat="1" applyFont="1" applyBorder="1" applyAlignment="1">
      <alignmen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0" fontId="18" fillId="2" borderId="36" xfId="0" applyFont="1" applyFill="1" applyBorder="1" applyAlignment="1">
      <alignment wrapText="1"/>
    </xf>
    <xf numFmtId="0" fontId="19" fillId="2" borderId="37" xfId="0" applyFont="1" applyFill="1" applyBorder="1" applyAlignment="1">
      <alignment/>
    </xf>
    <xf numFmtId="214" fontId="12" fillId="0" borderId="0" xfId="0" applyNumberFormat="1" applyFont="1" applyAlignment="1">
      <alignment/>
    </xf>
    <xf numFmtId="0" fontId="18" fillId="2" borderId="2" xfId="0" applyFont="1" applyFill="1" applyBorder="1" applyAlignment="1">
      <alignment/>
    </xf>
    <xf numFmtId="0" fontId="18" fillId="2" borderId="38" xfId="0" applyFont="1" applyFill="1" applyBorder="1" applyAlignment="1">
      <alignment/>
    </xf>
    <xf numFmtId="0" fontId="18" fillId="2" borderId="39" xfId="0" applyFont="1" applyFill="1" applyBorder="1" applyAlignment="1">
      <alignment/>
    </xf>
    <xf numFmtId="0" fontId="18" fillId="2" borderId="3" xfId="0" applyFont="1" applyFill="1" applyBorder="1" applyAlignment="1">
      <alignment horizontal="center"/>
    </xf>
    <xf numFmtId="0" fontId="19" fillId="2" borderId="20" xfId="0" applyFont="1" applyFill="1" applyBorder="1" applyAlignment="1">
      <alignment/>
    </xf>
    <xf numFmtId="0" fontId="15" fillId="3" borderId="2" xfId="0" applyFont="1" applyFill="1" applyBorder="1" applyAlignment="1">
      <alignment horizontal="center"/>
    </xf>
    <xf numFmtId="0" fontId="15" fillId="3" borderId="38" xfId="0" applyFont="1" applyFill="1" applyBorder="1" applyAlignment="1">
      <alignment horizontal="center"/>
    </xf>
    <xf numFmtId="0" fontId="15" fillId="3" borderId="39" xfId="0" applyFont="1" applyFill="1" applyBorder="1" applyAlignment="1">
      <alignment horizontal="center"/>
    </xf>
    <xf numFmtId="0" fontId="19" fillId="2" borderId="7" xfId="0" applyFont="1" applyFill="1" applyBorder="1" applyAlignment="1">
      <alignment horizontal="center"/>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7" fillId="2" borderId="5" xfId="0" applyFont="1" applyFill="1" applyBorder="1" applyAlignment="1">
      <alignment horizontal="center"/>
    </xf>
    <xf numFmtId="9" fontId="17" fillId="2" borderId="6" xfId="22" applyFont="1" applyFill="1" applyBorder="1" applyAlignment="1">
      <alignment horizontal="center"/>
    </xf>
    <xf numFmtId="0" fontId="18" fillId="2" borderId="5" xfId="0" applyFont="1" applyFill="1" applyBorder="1" applyAlignment="1">
      <alignment horizontal="center"/>
    </xf>
    <xf numFmtId="9" fontId="18" fillId="2" borderId="6" xfId="22" applyFont="1" applyFill="1" applyBorder="1" applyAlignment="1">
      <alignment horizontal="center"/>
    </xf>
    <xf numFmtId="0" fontId="16" fillId="2" borderId="5" xfId="0" applyFont="1" applyFill="1" applyBorder="1" applyAlignment="1">
      <alignment horizontal="center"/>
    </xf>
    <xf numFmtId="9" fontId="16" fillId="2" borderId="6" xfId="22"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20"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20" xfId="0" applyNumberFormat="1" applyFont="1" applyFill="1" applyBorder="1" applyAlignment="1">
      <alignment horizontal="center"/>
    </xf>
    <xf numFmtId="0" fontId="18" fillId="3" borderId="29" xfId="0" applyFont="1" applyFill="1" applyBorder="1" applyAlignment="1">
      <alignment horizontal="center"/>
    </xf>
    <xf numFmtId="0" fontId="18" fillId="3" borderId="31" xfId="0" applyFont="1" applyFill="1" applyBorder="1" applyAlignment="1">
      <alignment horizontal="center"/>
    </xf>
    <xf numFmtId="0" fontId="21" fillId="3" borderId="2" xfId="0" applyFont="1" applyFill="1" applyBorder="1" applyAlignment="1">
      <alignment horizontal="left" wrapText="1"/>
    </xf>
    <xf numFmtId="0" fontId="0" fillId="0" borderId="38" xfId="0" applyBorder="1" applyAlignment="1">
      <alignment/>
    </xf>
    <xf numFmtId="0" fontId="0" fillId="0" borderId="39" xfId="0" applyBorder="1" applyAlignment="1">
      <alignment/>
    </xf>
    <xf numFmtId="0" fontId="15" fillId="3" borderId="29" xfId="0" applyFont="1" applyFill="1" applyBorder="1" applyAlignment="1">
      <alignment horizontal="center"/>
    </xf>
    <xf numFmtId="0" fontId="15" fillId="3" borderId="31" xfId="0" applyFont="1" applyFill="1" applyBorder="1" applyAlignment="1">
      <alignment horizontal="center"/>
    </xf>
    <xf numFmtId="0" fontId="15" fillId="3" borderId="26"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40" xfId="0" applyFont="1" applyFill="1" applyBorder="1" applyAlignment="1">
      <alignment horizontal="left" wrapText="1"/>
    </xf>
    <xf numFmtId="0" fontId="18" fillId="2" borderId="41" xfId="0" applyFont="1" applyFill="1" applyBorder="1" applyAlignment="1">
      <alignment horizontal="left"/>
    </xf>
    <xf numFmtId="0" fontId="18" fillId="2" borderId="36" xfId="0" applyFont="1" applyFill="1" applyBorder="1" applyAlignment="1">
      <alignment horizontal="center" wrapText="1"/>
    </xf>
    <xf numFmtId="0" fontId="18" fillId="2" borderId="42" xfId="0" applyFont="1" applyFill="1" applyBorder="1" applyAlignment="1">
      <alignment horizontal="center"/>
    </xf>
    <xf numFmtId="1" fontId="18" fillId="2" borderId="36" xfId="0" applyNumberFormat="1" applyFont="1" applyFill="1" applyBorder="1" applyAlignment="1">
      <alignment horizontal="center" wrapText="1"/>
    </xf>
    <xf numFmtId="0" fontId="16" fillId="2" borderId="42" xfId="0" applyFont="1" applyFill="1" applyBorder="1" applyAlignment="1">
      <alignment wrapText="1"/>
    </xf>
    <xf numFmtId="0" fontId="18" fillId="2" borderId="32" xfId="0" applyFont="1" applyFill="1" applyBorder="1" applyAlignment="1">
      <alignment horizontal="center" wrapText="1"/>
    </xf>
    <xf numFmtId="0" fontId="18" fillId="2" borderId="33" xfId="0" applyFont="1" applyFill="1" applyBorder="1" applyAlignment="1">
      <alignment horizontal="center" wrapText="1"/>
    </xf>
    <xf numFmtId="0" fontId="18" fillId="2" borderId="34" xfId="0" applyFont="1" applyFill="1" applyBorder="1" applyAlignment="1">
      <alignment horizontal="center" wrapText="1"/>
    </xf>
    <xf numFmtId="0" fontId="18" fillId="2" borderId="7" xfId="0" applyFont="1" applyFill="1" applyBorder="1" applyAlignment="1">
      <alignment horizontal="center" wrapText="1"/>
    </xf>
    <xf numFmtId="0" fontId="18" fillId="3" borderId="35"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47"/>
  <sheetViews>
    <sheetView tabSelected="1" workbookViewId="0" topLeftCell="A1">
      <pane xSplit="1" ySplit="3" topLeftCell="B116" activePane="bottomRight" state="frozen"/>
      <selection pane="topLeft" activeCell="A1" sqref="A1"/>
      <selection pane="topRight" activeCell="B1" sqref="B1"/>
      <selection pane="bottomLeft" activeCell="A4" sqref="A4"/>
      <selection pane="bottomRight" activeCell="G181" sqref="G181"/>
    </sheetView>
  </sheetViews>
  <sheetFormatPr defaultColWidth="9.140625" defaultRowHeight="12.75"/>
  <cols>
    <col min="1" max="1" width="12.57421875" style="8" customWidth="1"/>
    <col min="2" max="2" width="9.8515625" style="8" customWidth="1"/>
    <col min="3" max="3" width="8.8515625" style="8" customWidth="1"/>
    <col min="4" max="4" width="8.28125" style="8" customWidth="1"/>
    <col min="5" max="5" width="7.8515625" style="10" customWidth="1"/>
    <col min="6" max="6" width="8.140625" style="8" customWidth="1"/>
    <col min="7" max="7" width="9.421875" style="12" customWidth="1"/>
    <col min="8" max="8" width="8.140625" style="12" customWidth="1"/>
    <col min="9" max="9" width="8.57421875" style="13" customWidth="1"/>
    <col min="10" max="10" width="7.8515625" style="13" customWidth="1"/>
    <col min="11" max="11" width="9.140625" style="8" customWidth="1"/>
    <col min="12" max="12" width="13.140625" style="109" customWidth="1"/>
    <col min="13" max="16384" width="9.140625" style="8" customWidth="1"/>
  </cols>
  <sheetData>
    <row r="1" spans="1:11" ht="21.75" thickBot="1">
      <c r="A1" s="467" t="s">
        <v>360</v>
      </c>
      <c r="B1" s="468"/>
      <c r="C1" s="468"/>
      <c r="D1" s="468"/>
      <c r="E1" s="468"/>
      <c r="F1" s="468"/>
      <c r="G1" s="468"/>
      <c r="H1" s="468"/>
      <c r="I1" s="468"/>
      <c r="J1" s="468"/>
      <c r="K1" s="469"/>
    </row>
    <row r="2" spans="1:11" ht="15.75" thickBot="1">
      <c r="A2" s="28"/>
      <c r="B2" s="107"/>
      <c r="C2" s="29"/>
      <c r="D2" s="465" t="s">
        <v>115</v>
      </c>
      <c r="E2" s="470"/>
      <c r="F2" s="470"/>
      <c r="G2" s="462" t="s">
        <v>118</v>
      </c>
      <c r="H2" s="463"/>
      <c r="I2" s="464"/>
      <c r="J2" s="465" t="s">
        <v>66</v>
      </c>
      <c r="K2" s="466"/>
    </row>
    <row r="3" spans="1:11" ht="28.5" thickBot="1">
      <c r="A3" s="228" t="s">
        <v>12</v>
      </c>
      <c r="B3" s="106" t="s">
        <v>116</v>
      </c>
      <c r="C3" s="51" t="s">
        <v>114</v>
      </c>
      <c r="D3" s="34" t="s">
        <v>83</v>
      </c>
      <c r="E3" s="50" t="s">
        <v>24</v>
      </c>
      <c r="F3" s="49" t="s">
        <v>73</v>
      </c>
      <c r="G3" s="92" t="s">
        <v>119</v>
      </c>
      <c r="H3" s="38" t="s">
        <v>120</v>
      </c>
      <c r="I3" s="112" t="s">
        <v>117</v>
      </c>
      <c r="J3" s="165" t="s">
        <v>56</v>
      </c>
      <c r="K3" s="167" t="s">
        <v>72</v>
      </c>
    </row>
    <row r="4" spans="1:12" ht="15">
      <c r="A4" s="30" t="s">
        <v>200</v>
      </c>
      <c r="B4" s="352">
        <f>Margins!B4</f>
        <v>100</v>
      </c>
      <c r="C4" s="352">
        <f>Volume!J4</f>
        <v>5535.75</v>
      </c>
      <c r="D4" s="203">
        <f>Volume!M4</f>
        <v>-0.47016307376974836</v>
      </c>
      <c r="E4" s="204">
        <f>Volume!C4*100</f>
        <v>21</v>
      </c>
      <c r="F4" s="435">
        <f>'Open Int.'!D4*100</f>
        <v>-8</v>
      </c>
      <c r="G4" s="207">
        <f>'Open Int.'!R4</f>
        <v>76.0058475</v>
      </c>
      <c r="H4" s="207">
        <f>'Open Int.'!Z4</f>
        <v>-6.977700499999997</v>
      </c>
      <c r="I4" s="433">
        <f>'Open Int.'!O4</f>
        <v>0.9963583394027676</v>
      </c>
      <c r="J4" s="206">
        <f>IF(Volume!D4=0,0,Volume!F4/Volume!D4)</f>
        <v>0</v>
      </c>
      <c r="K4" s="211">
        <f>IF('Open Int.'!E4=0,0,'Open Int.'!H4/'Open Int.'!E4)</f>
        <v>0</v>
      </c>
      <c r="L4" s="169"/>
    </row>
    <row r="5" spans="1:12" ht="15">
      <c r="A5" s="229" t="s">
        <v>88</v>
      </c>
      <c r="B5" s="353">
        <f>Margins!B5</f>
        <v>50</v>
      </c>
      <c r="C5" s="353">
        <f>Volume!J5</f>
        <v>4846.95</v>
      </c>
      <c r="D5" s="205">
        <f>Volume!M5</f>
        <v>0.389383097045456</v>
      </c>
      <c r="E5" s="197">
        <f>Volume!C5*100</f>
        <v>52</v>
      </c>
      <c r="F5" s="436">
        <f>'Open Int.'!D5*100</f>
        <v>10</v>
      </c>
      <c r="G5" s="198">
        <f>'Open Int.'!R5</f>
        <v>8.21558025</v>
      </c>
      <c r="H5" s="198">
        <f>'Open Int.'!Z5</f>
        <v>0.8043700000000005</v>
      </c>
      <c r="I5" s="187">
        <f>'Open Int.'!O5</f>
        <v>1</v>
      </c>
      <c r="J5" s="208">
        <f>IF(Volume!D5=0,0,Volume!F5/Volume!D5)</f>
        <v>0</v>
      </c>
      <c r="K5" s="212">
        <f>IF('Open Int.'!E5=0,0,'Open Int.'!H5/'Open Int.'!E5)</f>
        <v>0</v>
      </c>
      <c r="L5" s="169"/>
    </row>
    <row r="6" spans="1:12" ht="15">
      <c r="A6" s="229" t="s">
        <v>9</v>
      </c>
      <c r="B6" s="353">
        <f>Margins!B6</f>
        <v>100</v>
      </c>
      <c r="C6" s="353">
        <f>Volume!J6</f>
        <v>3798.75</v>
      </c>
      <c r="D6" s="205">
        <f>Volume!M6</f>
        <v>-0.2756448119708604</v>
      </c>
      <c r="E6" s="197">
        <f>Volume!C6*100</f>
        <v>36</v>
      </c>
      <c r="F6" s="436">
        <f>'Open Int.'!D6*100</f>
        <v>1</v>
      </c>
      <c r="G6" s="198">
        <f>'Open Int.'!R6</f>
        <v>19496.9704125</v>
      </c>
      <c r="H6" s="198">
        <f>'Open Int.'!Z6</f>
        <v>282.00872999999774</v>
      </c>
      <c r="I6" s="187">
        <f>'Open Int.'!O6</f>
        <v>0.897682792105945</v>
      </c>
      <c r="J6" s="208">
        <f>IF(Volume!D6=0,0,Volume!F6/Volume!D6)</f>
        <v>1.3845619820367077</v>
      </c>
      <c r="K6" s="212">
        <f>IF('Open Int.'!E6=0,0,'Open Int.'!H6/'Open Int.'!E6)</f>
        <v>1.457068990281036</v>
      </c>
      <c r="L6" s="169"/>
    </row>
    <row r="7" spans="1:12" ht="15">
      <c r="A7" s="229" t="s">
        <v>150</v>
      </c>
      <c r="B7" s="353">
        <f>Margins!B7</f>
        <v>100</v>
      </c>
      <c r="C7" s="353">
        <f>Volume!J7</f>
        <v>3411.8</v>
      </c>
      <c r="D7" s="205">
        <f>Volume!M7</f>
        <v>-1.5850580514891417</v>
      </c>
      <c r="E7" s="197">
        <f>Volume!C7*100</f>
        <v>24</v>
      </c>
      <c r="F7" s="436">
        <f>'Open Int.'!D7*100</f>
        <v>3</v>
      </c>
      <c r="G7" s="198">
        <f>'Open Int.'!R7</f>
        <v>105.08344</v>
      </c>
      <c r="H7" s="198">
        <f>'Open Int.'!Z7</f>
        <v>1.6009524999999911</v>
      </c>
      <c r="I7" s="187">
        <f>'Open Int.'!O7</f>
        <v>0.9954545454545455</v>
      </c>
      <c r="J7" s="208">
        <f>IF(Volume!D7=0,0,Volume!F7/Volume!D7)</f>
        <v>0</v>
      </c>
      <c r="K7" s="212">
        <f>IF('Open Int.'!E7=0,0,'Open Int.'!H7/'Open Int.'!E7)</f>
        <v>0.23076923076923078</v>
      </c>
      <c r="L7" s="169"/>
    </row>
    <row r="8" spans="1:12" ht="15">
      <c r="A8" s="229" t="s">
        <v>0</v>
      </c>
      <c r="B8" s="353">
        <f>Margins!B8</f>
        <v>375</v>
      </c>
      <c r="C8" s="353">
        <f>Volume!J8</f>
        <v>1007.25</v>
      </c>
      <c r="D8" s="205">
        <f>Volume!M8</f>
        <v>-1.172488226059659</v>
      </c>
      <c r="E8" s="197">
        <f>Volume!C8*100</f>
        <v>-21</v>
      </c>
      <c r="F8" s="436">
        <f>'Open Int.'!D8*100</f>
        <v>-4</v>
      </c>
      <c r="G8" s="198">
        <f>'Open Int.'!R8</f>
        <v>309.842690625</v>
      </c>
      <c r="H8" s="198">
        <f>'Open Int.'!Z8</f>
        <v>-14.415789375000031</v>
      </c>
      <c r="I8" s="187">
        <f>'Open Int.'!O8</f>
        <v>0.9974399609898817</v>
      </c>
      <c r="J8" s="208">
        <f>IF(Volume!D8=0,0,Volume!F8/Volume!D8)</f>
        <v>0.1743119266055046</v>
      </c>
      <c r="K8" s="212">
        <f>IF('Open Int.'!E8=0,0,'Open Int.'!H8/'Open Int.'!E8)</f>
        <v>0.3448275862068966</v>
      </c>
      <c r="L8" s="169"/>
    </row>
    <row r="9" spans="1:12" ht="15">
      <c r="A9" s="229" t="s">
        <v>151</v>
      </c>
      <c r="B9" s="353">
        <f>Margins!B9</f>
        <v>4900</v>
      </c>
      <c r="C9" s="353">
        <f>Volume!J9</f>
        <v>88.95</v>
      </c>
      <c r="D9" s="205">
        <f>Volume!M9</f>
        <v>0.16891891891892533</v>
      </c>
      <c r="E9" s="197">
        <f>Volume!C9*100</f>
        <v>-35</v>
      </c>
      <c r="F9" s="436">
        <f>'Open Int.'!D9*100</f>
        <v>0</v>
      </c>
      <c r="G9" s="198">
        <f>'Open Int.'!R9</f>
        <v>45.1981635</v>
      </c>
      <c r="H9" s="198">
        <f>'Open Int.'!Z9</f>
        <v>0.07621950000000055</v>
      </c>
      <c r="I9" s="187">
        <f>'Open Int.'!O9</f>
        <v>0.9951783992285439</v>
      </c>
      <c r="J9" s="208">
        <f>IF(Volume!D9=0,0,Volume!F9/Volume!D9)</f>
        <v>0.25</v>
      </c>
      <c r="K9" s="212">
        <f>IF('Open Int.'!E9=0,0,'Open Int.'!H9/'Open Int.'!E9)</f>
        <v>0.10588235294117647</v>
      </c>
      <c r="L9" s="169"/>
    </row>
    <row r="10" spans="1:12" ht="15">
      <c r="A10" s="229" t="s">
        <v>192</v>
      </c>
      <c r="B10" s="353">
        <f>Margins!B10</f>
        <v>6700</v>
      </c>
      <c r="C10" s="353">
        <f>Volume!J10</f>
        <v>71.9</v>
      </c>
      <c r="D10" s="205">
        <f>Volume!M10</f>
        <v>1.0541110330288124</v>
      </c>
      <c r="E10" s="197">
        <f>Volume!C10*100</f>
        <v>200.99999999999997</v>
      </c>
      <c r="F10" s="436">
        <f>'Open Int.'!D10*100</f>
        <v>2</v>
      </c>
      <c r="G10" s="198">
        <f>'Open Int.'!R10</f>
        <v>51.689629000000004</v>
      </c>
      <c r="H10" s="198">
        <f>'Open Int.'!Z10</f>
        <v>2.112308999999996</v>
      </c>
      <c r="I10" s="187">
        <f>'Open Int.'!O10</f>
        <v>0.9953401677539608</v>
      </c>
      <c r="J10" s="208">
        <f>IF(Volume!D10=0,0,Volume!F10/Volume!D10)</f>
        <v>0.15</v>
      </c>
      <c r="K10" s="212">
        <f>IF('Open Int.'!E10=0,0,'Open Int.'!H10/'Open Int.'!E10)</f>
        <v>0.09411764705882353</v>
      </c>
      <c r="L10" s="169"/>
    </row>
    <row r="11" spans="1:12" ht="15">
      <c r="A11" s="229" t="s">
        <v>89</v>
      </c>
      <c r="B11" s="353">
        <f>Margins!B11</f>
        <v>4600</v>
      </c>
      <c r="C11" s="353">
        <f>Volume!J11</f>
        <v>92.95</v>
      </c>
      <c r="D11" s="205">
        <f>Volume!M11</f>
        <v>-2.3121387283237023</v>
      </c>
      <c r="E11" s="197">
        <f>Volume!C11*100</f>
        <v>-48</v>
      </c>
      <c r="F11" s="436">
        <f>'Open Int.'!D11*100</f>
        <v>-4</v>
      </c>
      <c r="G11" s="198">
        <f>'Open Int.'!R11</f>
        <v>74.140638</v>
      </c>
      <c r="H11" s="198">
        <f>'Open Int.'!Z11</f>
        <v>-4.030796000000009</v>
      </c>
      <c r="I11" s="187">
        <f>'Open Int.'!O11</f>
        <v>0.989042675893887</v>
      </c>
      <c r="J11" s="208">
        <f>IF(Volume!D11=0,0,Volume!F11/Volume!D11)</f>
        <v>0</v>
      </c>
      <c r="K11" s="212">
        <f>IF('Open Int.'!E11=0,0,'Open Int.'!H11/'Open Int.'!E11)</f>
        <v>0.1111111111111111</v>
      </c>
      <c r="L11" s="169"/>
    </row>
    <row r="12" spans="1:12" ht="15">
      <c r="A12" s="229" t="s">
        <v>102</v>
      </c>
      <c r="B12" s="353">
        <f>Margins!B12</f>
        <v>4300</v>
      </c>
      <c r="C12" s="353">
        <f>Volume!J12</f>
        <v>58.9</v>
      </c>
      <c r="D12" s="205">
        <f>Volume!M12</f>
        <v>1.551724137931032</v>
      </c>
      <c r="E12" s="197">
        <f>Volume!C12*100</f>
        <v>52</v>
      </c>
      <c r="F12" s="436">
        <f>'Open Int.'!D12*100</f>
        <v>2</v>
      </c>
      <c r="G12" s="198">
        <f>'Open Int.'!R12</f>
        <v>127.496118</v>
      </c>
      <c r="H12" s="198">
        <f>'Open Int.'!Z12</f>
        <v>5.913618</v>
      </c>
      <c r="I12" s="187">
        <f>'Open Int.'!O12</f>
        <v>0.9811283273738578</v>
      </c>
      <c r="J12" s="208">
        <f>IF(Volume!D12=0,0,Volume!F12/Volume!D12)</f>
        <v>0.10909090909090909</v>
      </c>
      <c r="K12" s="212">
        <f>IF('Open Int.'!E12=0,0,'Open Int.'!H12/'Open Int.'!E12)</f>
        <v>0.14566929133858267</v>
      </c>
      <c r="L12" s="169"/>
    </row>
    <row r="13" spans="1:12" ht="15">
      <c r="A13" s="229" t="s">
        <v>152</v>
      </c>
      <c r="B13" s="353">
        <f>Margins!B13</f>
        <v>9550</v>
      </c>
      <c r="C13" s="353">
        <f>Volume!J13</f>
        <v>44.3</v>
      </c>
      <c r="D13" s="205">
        <f>Volume!M13</f>
        <v>0.22624434389138987</v>
      </c>
      <c r="E13" s="197">
        <f>Volume!C13*100</f>
        <v>63</v>
      </c>
      <c r="F13" s="436">
        <f>'Open Int.'!D13*100</f>
        <v>0</v>
      </c>
      <c r="G13" s="198">
        <f>'Open Int.'!R13</f>
        <v>320.4717375</v>
      </c>
      <c r="H13" s="198">
        <f>'Open Int.'!Z13</f>
        <v>3.8470265000000268</v>
      </c>
      <c r="I13" s="187">
        <f>'Open Int.'!O13</f>
        <v>0.9791419141914192</v>
      </c>
      <c r="J13" s="208">
        <f>IF(Volume!D13=0,0,Volume!F13/Volume!D13)</f>
        <v>0.09836065573770492</v>
      </c>
      <c r="K13" s="212">
        <f>IF('Open Int.'!E13=0,0,'Open Int.'!H13/'Open Int.'!E13)</f>
        <v>0.23076923076923078</v>
      </c>
      <c r="L13" s="169"/>
    </row>
    <row r="14" spans="1:12" ht="15">
      <c r="A14" s="229" t="s">
        <v>174</v>
      </c>
      <c r="B14" s="353">
        <f>Margins!B14</f>
        <v>350</v>
      </c>
      <c r="C14" s="353">
        <f>Volume!J14</f>
        <v>614.65</v>
      </c>
      <c r="D14" s="205">
        <f>Volume!M14</f>
        <v>-0.5742478162407098</v>
      </c>
      <c r="E14" s="197">
        <f>Volume!C14*100</f>
        <v>-31</v>
      </c>
      <c r="F14" s="436">
        <f>'Open Int.'!D14*100</f>
        <v>5</v>
      </c>
      <c r="G14" s="198">
        <f>'Open Int.'!R14</f>
        <v>81.662399</v>
      </c>
      <c r="H14" s="198">
        <f>'Open Int.'!Z14</f>
        <v>3.40137</v>
      </c>
      <c r="I14" s="187">
        <f>'Open Int.'!O14</f>
        <v>0.9913066385669126</v>
      </c>
      <c r="J14" s="208">
        <f>IF(Volume!D14=0,0,Volume!F14/Volume!D14)</f>
        <v>0</v>
      </c>
      <c r="K14" s="212">
        <f>IF('Open Int.'!E14=0,0,'Open Int.'!H14/'Open Int.'!E14)</f>
        <v>0</v>
      </c>
      <c r="L14" s="169"/>
    </row>
    <row r="15" spans="1:12" s="9" customFormat="1" ht="15">
      <c r="A15" s="229" t="s">
        <v>211</v>
      </c>
      <c r="B15" s="353">
        <f>Margins!B15</f>
        <v>100</v>
      </c>
      <c r="C15" s="353">
        <f>Volume!J15</f>
        <v>2722.15</v>
      </c>
      <c r="D15" s="205">
        <f>Volume!M15</f>
        <v>-2.828942671521382</v>
      </c>
      <c r="E15" s="197">
        <f>Volume!C15*100</f>
        <v>43</v>
      </c>
      <c r="F15" s="436">
        <f>'Open Int.'!D15*100</f>
        <v>18</v>
      </c>
      <c r="G15" s="198">
        <f>'Open Int.'!R15</f>
        <v>305.370787</v>
      </c>
      <c r="H15" s="198">
        <f>'Open Int.'!Z15</f>
        <v>38.425381000000016</v>
      </c>
      <c r="I15" s="187">
        <f>'Open Int.'!O15</f>
        <v>0.9954537350686397</v>
      </c>
      <c r="J15" s="208">
        <f>IF(Volume!D15=0,0,Volume!F15/Volume!D15)</f>
        <v>0</v>
      </c>
      <c r="K15" s="212">
        <f>IF('Open Int.'!E15=0,0,'Open Int.'!H15/'Open Int.'!E15)</f>
        <v>0.032679738562091505</v>
      </c>
      <c r="L15" s="169"/>
    </row>
    <row r="16" spans="1:12" ht="15">
      <c r="A16" s="229" t="s">
        <v>90</v>
      </c>
      <c r="B16" s="353">
        <f>Margins!B16</f>
        <v>1400</v>
      </c>
      <c r="C16" s="353">
        <f>Volume!J16</f>
        <v>258.5</v>
      </c>
      <c r="D16" s="205">
        <f>Volume!M16</f>
        <v>-2.046229632436521</v>
      </c>
      <c r="E16" s="197">
        <f>Volume!C16*100</f>
        <v>-7.000000000000001</v>
      </c>
      <c r="F16" s="436">
        <f>'Open Int.'!D16*100</f>
        <v>3</v>
      </c>
      <c r="G16" s="198">
        <f>'Open Int.'!R16</f>
        <v>229.48079</v>
      </c>
      <c r="H16" s="198">
        <f>'Open Int.'!Z16</f>
        <v>15.267882000000043</v>
      </c>
      <c r="I16" s="187">
        <f>'Open Int.'!O16</f>
        <v>0.9965305156915313</v>
      </c>
      <c r="J16" s="208">
        <f>IF(Volume!D16=0,0,Volume!F16/Volume!D16)</f>
        <v>26.923076923076923</v>
      </c>
      <c r="K16" s="212">
        <f>IF('Open Int.'!E16=0,0,'Open Int.'!H16/'Open Int.'!E16)</f>
        <v>4.4125</v>
      </c>
      <c r="L16" s="169"/>
    </row>
    <row r="17" spans="1:12" ht="15">
      <c r="A17" s="229" t="s">
        <v>91</v>
      </c>
      <c r="B17" s="353">
        <f>Margins!B17</f>
        <v>3800</v>
      </c>
      <c r="C17" s="353">
        <f>Volume!J17</f>
        <v>176.1</v>
      </c>
      <c r="D17" s="205">
        <f>Volume!M17</f>
        <v>-0.19835647492207104</v>
      </c>
      <c r="E17" s="197">
        <f>Volume!C17*100</f>
        <v>-20</v>
      </c>
      <c r="F17" s="436">
        <f>'Open Int.'!D17*100</f>
        <v>-10</v>
      </c>
      <c r="G17" s="198">
        <f>'Open Int.'!R17</f>
        <v>99.640902</v>
      </c>
      <c r="H17" s="198">
        <f>'Open Int.'!Z17</f>
        <v>-9.384023999999997</v>
      </c>
      <c r="I17" s="187">
        <f>'Open Int.'!O17</f>
        <v>0.9764942914707858</v>
      </c>
      <c r="J17" s="208">
        <f>IF(Volume!D17=0,0,Volume!F17/Volume!D17)</f>
        <v>0.043478260869565216</v>
      </c>
      <c r="K17" s="212">
        <f>IF('Open Int.'!E17=0,0,'Open Int.'!H17/'Open Int.'!E17)</f>
        <v>0.7304964539007093</v>
      </c>
      <c r="L17" s="169"/>
    </row>
    <row r="18" spans="1:12" s="9" customFormat="1" ht="15">
      <c r="A18" s="229" t="s">
        <v>44</v>
      </c>
      <c r="B18" s="353">
        <f>Margins!B18</f>
        <v>275</v>
      </c>
      <c r="C18" s="353">
        <f>Volume!J18</f>
        <v>1116.7</v>
      </c>
      <c r="D18" s="205">
        <f>Volume!M18</f>
        <v>-1.001773049645386</v>
      </c>
      <c r="E18" s="197">
        <f>Volume!C18*100</f>
        <v>-17</v>
      </c>
      <c r="F18" s="436">
        <f>'Open Int.'!D18*100</f>
        <v>0</v>
      </c>
      <c r="G18" s="198">
        <f>'Open Int.'!R18</f>
        <v>100.603503</v>
      </c>
      <c r="H18" s="198">
        <f>'Open Int.'!Z18</f>
        <v>-0.5216970000000032</v>
      </c>
      <c r="I18" s="187">
        <f>'Open Int.'!O18</f>
        <v>0.9981684981684982</v>
      </c>
      <c r="J18" s="208">
        <f>IF(Volume!D18=0,0,Volume!F18/Volume!D18)</f>
        <v>0</v>
      </c>
      <c r="K18" s="212">
        <f>IF('Open Int.'!E18=0,0,'Open Int.'!H18/'Open Int.'!E18)</f>
        <v>0</v>
      </c>
      <c r="L18" s="169"/>
    </row>
    <row r="19" spans="1:12" s="9" customFormat="1" ht="15">
      <c r="A19" s="229" t="s">
        <v>153</v>
      </c>
      <c r="B19" s="353">
        <f>Margins!B19</f>
        <v>1000</v>
      </c>
      <c r="C19" s="353">
        <f>Volume!J19</f>
        <v>376.4</v>
      </c>
      <c r="D19" s="205">
        <f>Volume!M19</f>
        <v>-1.2980201914252119</v>
      </c>
      <c r="E19" s="197">
        <f>Volume!C19*100</f>
        <v>-42</v>
      </c>
      <c r="F19" s="436">
        <f>'Open Int.'!D19*100</f>
        <v>0</v>
      </c>
      <c r="G19" s="198">
        <f>'Open Int.'!R19</f>
        <v>144.57524</v>
      </c>
      <c r="H19" s="198">
        <f>'Open Int.'!Z19</f>
        <v>-1.5962150000000008</v>
      </c>
      <c r="I19" s="187">
        <f>'Open Int.'!O19</f>
        <v>0.9960947669877636</v>
      </c>
      <c r="J19" s="208">
        <f>IF(Volume!D19=0,0,Volume!F19/Volume!D19)</f>
        <v>0</v>
      </c>
      <c r="K19" s="212">
        <f>IF('Open Int.'!E19=0,0,'Open Int.'!H19/'Open Int.'!E19)</f>
        <v>0</v>
      </c>
      <c r="L19" s="169"/>
    </row>
    <row r="20" spans="1:12" s="9" customFormat="1" ht="15">
      <c r="A20" s="229" t="s">
        <v>251</v>
      </c>
      <c r="B20" s="353">
        <f>Margins!B20</f>
        <v>1000</v>
      </c>
      <c r="C20" s="353">
        <f>Volume!J20</f>
        <v>543.8</v>
      </c>
      <c r="D20" s="205">
        <f>Volume!M20</f>
        <v>0.0183924958616717</v>
      </c>
      <c r="E20" s="197">
        <f>Volume!C20*100</f>
        <v>127</v>
      </c>
      <c r="F20" s="436">
        <f>'Open Int.'!D20*100</f>
        <v>1</v>
      </c>
      <c r="G20" s="198">
        <f>'Open Int.'!R20</f>
        <v>529.06302</v>
      </c>
      <c r="H20" s="198">
        <f>'Open Int.'!Z20</f>
        <v>6.621690000000058</v>
      </c>
      <c r="I20" s="187">
        <f>'Open Int.'!O20</f>
        <v>0.9949635111522253</v>
      </c>
      <c r="J20" s="208">
        <f>IF(Volume!D20=0,0,Volume!F20/Volume!D20)</f>
        <v>0.19230769230769232</v>
      </c>
      <c r="K20" s="212">
        <f>IF('Open Int.'!E20=0,0,'Open Int.'!H20/'Open Int.'!E20)</f>
        <v>0.20430107526881722</v>
      </c>
      <c r="L20" s="169"/>
    </row>
    <row r="21" spans="1:12" ht="15">
      <c r="A21" s="229" t="s">
        <v>1</v>
      </c>
      <c r="B21" s="353">
        <f>Margins!B21</f>
        <v>150</v>
      </c>
      <c r="C21" s="353">
        <f>Volume!J21</f>
        <v>2435.75</v>
      </c>
      <c r="D21" s="205">
        <f>Volume!M21</f>
        <v>-1.5042762692330949</v>
      </c>
      <c r="E21" s="197">
        <f>Volume!C21*100</f>
        <v>-19</v>
      </c>
      <c r="F21" s="436">
        <f>'Open Int.'!D21*100</f>
        <v>3</v>
      </c>
      <c r="G21" s="198">
        <f>'Open Int.'!R21</f>
        <v>237.193335</v>
      </c>
      <c r="H21" s="198">
        <f>'Open Int.'!Z21</f>
        <v>4.31563349999999</v>
      </c>
      <c r="I21" s="187">
        <f>'Open Int.'!O21</f>
        <v>0.9956869993838571</v>
      </c>
      <c r="J21" s="208">
        <f>IF(Volume!D21=0,0,Volume!F21/Volume!D21)</f>
        <v>0.1111111111111111</v>
      </c>
      <c r="K21" s="212">
        <f>IF('Open Int.'!E21=0,0,'Open Int.'!H21/'Open Int.'!E21)</f>
        <v>0.16666666666666666</v>
      </c>
      <c r="L21" s="169"/>
    </row>
    <row r="22" spans="1:12" ht="15">
      <c r="A22" s="229" t="s">
        <v>175</v>
      </c>
      <c r="B22" s="353">
        <f>Margins!B22</f>
        <v>1900</v>
      </c>
      <c r="C22" s="353">
        <f>Volume!J22</f>
        <v>121.1</v>
      </c>
      <c r="D22" s="205">
        <f>Volume!M22</f>
        <v>-0.859598853868204</v>
      </c>
      <c r="E22" s="197">
        <f>Volume!C22*100</f>
        <v>1</v>
      </c>
      <c r="F22" s="436">
        <f>'Open Int.'!D22*100</f>
        <v>4</v>
      </c>
      <c r="G22" s="198">
        <f>'Open Int.'!R22</f>
        <v>38.862201</v>
      </c>
      <c r="H22" s="198">
        <f>'Open Int.'!Z22</f>
        <v>1.2644310000000019</v>
      </c>
      <c r="I22" s="187">
        <f>'Open Int.'!O22</f>
        <v>0.9869745411486086</v>
      </c>
      <c r="J22" s="208">
        <f>IF(Volume!D22=0,0,Volume!F22/Volume!D22)</f>
        <v>0</v>
      </c>
      <c r="K22" s="212">
        <f>IF('Open Int.'!E22=0,0,'Open Int.'!H22/'Open Int.'!E22)</f>
        <v>0.013888888888888888</v>
      </c>
      <c r="L22" s="169"/>
    </row>
    <row r="23" spans="1:12" ht="15">
      <c r="A23" s="229" t="s">
        <v>176</v>
      </c>
      <c r="B23" s="353">
        <f>Margins!B23</f>
        <v>4500</v>
      </c>
      <c r="C23" s="353">
        <f>Volume!J23</f>
        <v>55.45</v>
      </c>
      <c r="D23" s="205">
        <f>Volume!M23</f>
        <v>-0.7162041181736769</v>
      </c>
      <c r="E23" s="197">
        <f>Volume!C23*100</f>
        <v>-23</v>
      </c>
      <c r="F23" s="436">
        <f>'Open Int.'!D23*100</f>
        <v>1</v>
      </c>
      <c r="G23" s="198">
        <f>'Open Int.'!R23</f>
        <v>23.2307775</v>
      </c>
      <c r="H23" s="198">
        <f>'Open Int.'!Z23</f>
        <v>0.15914249999999797</v>
      </c>
      <c r="I23" s="187">
        <f>'Open Int.'!O23</f>
        <v>0.9892588614393125</v>
      </c>
      <c r="J23" s="208">
        <f>IF(Volume!D23=0,0,Volume!F23/Volume!D23)</f>
        <v>0</v>
      </c>
      <c r="K23" s="212">
        <f>IF('Open Int.'!E23=0,0,'Open Int.'!H23/'Open Int.'!E23)</f>
        <v>0.04838709677419355</v>
      </c>
      <c r="L23" s="169"/>
    </row>
    <row r="24" spans="1:12" ht="15">
      <c r="A24" s="229" t="s">
        <v>2</v>
      </c>
      <c r="B24" s="353">
        <f>Margins!B24</f>
        <v>1100</v>
      </c>
      <c r="C24" s="353">
        <f>Volume!J24</f>
        <v>391.15</v>
      </c>
      <c r="D24" s="205">
        <f>Volume!M24</f>
        <v>-2.9765595932035227</v>
      </c>
      <c r="E24" s="197">
        <f>Volume!C24*100</f>
        <v>-4</v>
      </c>
      <c r="F24" s="436">
        <f>'Open Int.'!D24*100</f>
        <v>1</v>
      </c>
      <c r="G24" s="198">
        <f>'Open Int.'!R24</f>
        <v>130.7575335</v>
      </c>
      <c r="H24" s="198">
        <f>'Open Int.'!Z24</f>
        <v>-1.927194500000013</v>
      </c>
      <c r="I24" s="187">
        <f>'Open Int.'!O24</f>
        <v>0.9921026653504442</v>
      </c>
      <c r="J24" s="208">
        <f>IF(Volume!D24=0,0,Volume!F24/Volume!D24)</f>
        <v>0</v>
      </c>
      <c r="K24" s="212">
        <f>IF('Open Int.'!E24=0,0,'Open Int.'!H24/'Open Int.'!E24)</f>
        <v>0.04918032786885246</v>
      </c>
      <c r="L24" s="169"/>
    </row>
    <row r="25" spans="1:12" ht="15">
      <c r="A25" s="229" t="s">
        <v>92</v>
      </c>
      <c r="B25" s="353">
        <f>Margins!B25</f>
        <v>1600</v>
      </c>
      <c r="C25" s="353">
        <f>Volume!J25</f>
        <v>289.4</v>
      </c>
      <c r="D25" s="205">
        <f>Volume!M25</f>
        <v>-0.5327375837772852</v>
      </c>
      <c r="E25" s="197">
        <f>Volume!C25*100</f>
        <v>-21</v>
      </c>
      <c r="F25" s="436">
        <f>'Open Int.'!D25*100</f>
        <v>-1</v>
      </c>
      <c r="G25" s="198">
        <f>'Open Int.'!R25</f>
        <v>49.313759999999995</v>
      </c>
      <c r="H25" s="198">
        <f>'Open Int.'!Z25</f>
        <v>-0.683088000000005</v>
      </c>
      <c r="I25" s="187">
        <f>'Open Int.'!O25</f>
        <v>0.996244131455399</v>
      </c>
      <c r="J25" s="208">
        <f>IF(Volume!D25=0,0,Volume!F25/Volume!D25)</f>
        <v>0</v>
      </c>
      <c r="K25" s="212">
        <f>IF('Open Int.'!E25=0,0,'Open Int.'!H25/'Open Int.'!E25)</f>
        <v>0.18181818181818182</v>
      </c>
      <c r="L25" s="169"/>
    </row>
    <row r="26" spans="1:12" ht="15">
      <c r="A26" s="229" t="s">
        <v>154</v>
      </c>
      <c r="B26" s="353">
        <f>Margins!B26</f>
        <v>850</v>
      </c>
      <c r="C26" s="353">
        <f>Volume!J26</f>
        <v>579.3</v>
      </c>
      <c r="D26" s="205">
        <f>Volume!M26</f>
        <v>2.7309806703316153</v>
      </c>
      <c r="E26" s="197">
        <f>Volume!C26*100</f>
        <v>150</v>
      </c>
      <c r="F26" s="436">
        <f>'Open Int.'!D26*100</f>
        <v>-6</v>
      </c>
      <c r="G26" s="198">
        <f>'Open Int.'!R26</f>
        <v>438.338931</v>
      </c>
      <c r="H26" s="198">
        <f>'Open Int.'!Z26</f>
        <v>-14.326154999999972</v>
      </c>
      <c r="I26" s="187">
        <f>'Open Int.'!O26</f>
        <v>0.9978656481689508</v>
      </c>
      <c r="J26" s="208">
        <f>IF(Volume!D26=0,0,Volume!F26/Volume!D26)</f>
        <v>0.09666666666666666</v>
      </c>
      <c r="K26" s="212">
        <f>IF('Open Int.'!E26=0,0,'Open Int.'!H26/'Open Int.'!E26)</f>
        <v>0.1724137931034483</v>
      </c>
      <c r="L26" s="169"/>
    </row>
    <row r="27" spans="1:12" ht="15">
      <c r="A27" s="229" t="s">
        <v>177</v>
      </c>
      <c r="B27" s="353">
        <f>Margins!B27</f>
        <v>1100</v>
      </c>
      <c r="C27" s="353">
        <f>Volume!J27</f>
        <v>325.75</v>
      </c>
      <c r="D27" s="205">
        <f>Volume!M27</f>
        <v>-1.7789838685361006</v>
      </c>
      <c r="E27" s="197">
        <f>Volume!C27*100</f>
        <v>-60</v>
      </c>
      <c r="F27" s="436">
        <f>'Open Int.'!D27*100</f>
        <v>8</v>
      </c>
      <c r="G27" s="198">
        <f>'Open Int.'!R27</f>
        <v>33.467555</v>
      </c>
      <c r="H27" s="198">
        <f>'Open Int.'!Z27</f>
        <v>1.765131499999999</v>
      </c>
      <c r="I27" s="187">
        <f>'Open Int.'!O27</f>
        <v>0.9978586723768736</v>
      </c>
      <c r="J27" s="208">
        <f>IF(Volume!D27=0,0,Volume!F27/Volume!D27)</f>
        <v>0</v>
      </c>
      <c r="K27" s="212">
        <f>IF('Open Int.'!E27=0,0,'Open Int.'!H27/'Open Int.'!E27)</f>
        <v>0</v>
      </c>
      <c r="L27" s="169"/>
    </row>
    <row r="28" spans="1:12" ht="15">
      <c r="A28" s="229" t="s">
        <v>178</v>
      </c>
      <c r="B28" s="353">
        <f>Margins!B28</f>
        <v>6900</v>
      </c>
      <c r="C28" s="353">
        <f>Volume!J28</f>
        <v>36.35</v>
      </c>
      <c r="D28" s="205">
        <f>Volume!M28</f>
        <v>2.3943661971831025</v>
      </c>
      <c r="E28" s="197">
        <f>Volume!C28*100</f>
        <v>470</v>
      </c>
      <c r="F28" s="436">
        <f>'Open Int.'!D28*100</f>
        <v>7.000000000000001</v>
      </c>
      <c r="G28" s="198">
        <f>'Open Int.'!R28</f>
        <v>23.5515285</v>
      </c>
      <c r="H28" s="198">
        <f>'Open Int.'!Z28</f>
        <v>2.240878500000001</v>
      </c>
      <c r="I28" s="187">
        <f>'Open Int.'!O28</f>
        <v>0.9946751863684771</v>
      </c>
      <c r="J28" s="208">
        <f>IF(Volume!D28=0,0,Volume!F28/Volume!D28)</f>
        <v>0</v>
      </c>
      <c r="K28" s="212">
        <f>IF('Open Int.'!E28=0,0,'Open Int.'!H28/'Open Int.'!E28)</f>
        <v>0.08247422680412371</v>
      </c>
      <c r="L28" s="169"/>
    </row>
    <row r="29" spans="1:12" ht="15">
      <c r="A29" s="229" t="s">
        <v>3</v>
      </c>
      <c r="B29" s="353">
        <f>Margins!B29</f>
        <v>1250</v>
      </c>
      <c r="C29" s="353">
        <f>Volume!J29</f>
        <v>265.35</v>
      </c>
      <c r="D29" s="205">
        <f>Volume!M29</f>
        <v>0.47330556607345703</v>
      </c>
      <c r="E29" s="197">
        <f>Volume!C29*100</f>
        <v>38</v>
      </c>
      <c r="F29" s="436">
        <f>'Open Int.'!D29*100</f>
        <v>4</v>
      </c>
      <c r="G29" s="198">
        <f>'Open Int.'!R29</f>
        <v>90.1526625</v>
      </c>
      <c r="H29" s="198">
        <f>'Open Int.'!Z29</f>
        <v>4.947399999999988</v>
      </c>
      <c r="I29" s="187">
        <f>'Open Int.'!O29</f>
        <v>0.9952170713760118</v>
      </c>
      <c r="J29" s="208">
        <f>IF(Volume!D29=0,0,Volume!F29/Volume!D29)</f>
        <v>0.012987012987012988</v>
      </c>
      <c r="K29" s="212">
        <f>IF('Open Int.'!E29=0,0,'Open Int.'!H29/'Open Int.'!E29)</f>
        <v>0.04225352112676056</v>
      </c>
      <c r="L29" s="169"/>
    </row>
    <row r="30" spans="1:12" ht="15">
      <c r="A30" s="229" t="s">
        <v>237</v>
      </c>
      <c r="B30" s="353">
        <f>Margins!B30</f>
        <v>525</v>
      </c>
      <c r="C30" s="353">
        <f>Volume!J30</f>
        <v>422.35</v>
      </c>
      <c r="D30" s="205">
        <f>Volume!M30</f>
        <v>-0.40089612074047604</v>
      </c>
      <c r="E30" s="197">
        <f>Volume!C30*100</f>
        <v>-27</v>
      </c>
      <c r="F30" s="436">
        <f>'Open Int.'!D30*100</f>
        <v>-6</v>
      </c>
      <c r="G30" s="198">
        <f>'Open Int.'!R30</f>
        <v>58.04989575</v>
      </c>
      <c r="H30" s="198">
        <f>'Open Int.'!Z30</f>
        <v>-3.7511512499999995</v>
      </c>
      <c r="I30" s="187">
        <f>'Open Int.'!O30</f>
        <v>0.9950343773873186</v>
      </c>
      <c r="J30" s="208">
        <f>IF(Volume!D30=0,0,Volume!F30/Volume!D30)</f>
        <v>0</v>
      </c>
      <c r="K30" s="212">
        <f>IF('Open Int.'!E30=0,0,'Open Int.'!H30/'Open Int.'!E30)</f>
        <v>0.2692307692307692</v>
      </c>
      <c r="L30" s="169"/>
    </row>
    <row r="31" spans="1:12" ht="15">
      <c r="A31" s="229" t="s">
        <v>179</v>
      </c>
      <c r="B31" s="353">
        <f>Margins!B31</f>
        <v>1200</v>
      </c>
      <c r="C31" s="353">
        <f>Volume!J31</f>
        <v>397.2</v>
      </c>
      <c r="D31" s="205">
        <f>Volume!M31</f>
        <v>0.12603982858583312</v>
      </c>
      <c r="E31" s="197">
        <f>Volume!C31*100</f>
        <v>9</v>
      </c>
      <c r="F31" s="436">
        <f>'Open Int.'!D31*100</f>
        <v>-9</v>
      </c>
      <c r="G31" s="198">
        <f>'Open Int.'!R31</f>
        <v>10.533744</v>
      </c>
      <c r="H31" s="198">
        <f>'Open Int.'!Z31</f>
        <v>-1.0340279999999993</v>
      </c>
      <c r="I31" s="187">
        <f>'Open Int.'!O31</f>
        <v>0.9592760180995475</v>
      </c>
      <c r="J31" s="208">
        <f>IF(Volume!D31=0,0,Volume!F31/Volume!D31)</f>
        <v>0</v>
      </c>
      <c r="K31" s="212">
        <f>IF('Open Int.'!E31=0,0,'Open Int.'!H31/'Open Int.'!E31)</f>
        <v>0</v>
      </c>
      <c r="L31" s="169"/>
    </row>
    <row r="32" spans="1:12" ht="15">
      <c r="A32" s="229" t="s">
        <v>201</v>
      </c>
      <c r="B32" s="353">
        <f>Margins!B32</f>
        <v>1900</v>
      </c>
      <c r="C32" s="353">
        <f>Volume!J32</f>
        <v>270.2</v>
      </c>
      <c r="D32" s="205">
        <f>Volume!M32</f>
        <v>0.5769588684161591</v>
      </c>
      <c r="E32" s="197">
        <f>Volume!C32*100</f>
        <v>176</v>
      </c>
      <c r="F32" s="436">
        <f>'Open Int.'!D32*100</f>
        <v>10</v>
      </c>
      <c r="G32" s="198">
        <f>'Open Int.'!R32</f>
        <v>81.576082</v>
      </c>
      <c r="H32" s="198">
        <f>'Open Int.'!Z32</f>
        <v>7.920311500000011</v>
      </c>
      <c r="I32" s="187">
        <f>'Open Int.'!O32</f>
        <v>0.9962240402769037</v>
      </c>
      <c r="J32" s="208">
        <f>IF(Volume!D32=0,0,Volume!F32/Volume!D32)</f>
        <v>0</v>
      </c>
      <c r="K32" s="212">
        <f>IF('Open Int.'!E32=0,0,'Open Int.'!H32/'Open Int.'!E32)</f>
        <v>0</v>
      </c>
      <c r="L32" s="169"/>
    </row>
    <row r="33" spans="1:12" ht="15">
      <c r="A33" s="229" t="s">
        <v>238</v>
      </c>
      <c r="B33" s="353">
        <f>Margins!B33</f>
        <v>1800</v>
      </c>
      <c r="C33" s="353">
        <f>Volume!J33</f>
        <v>148.7</v>
      </c>
      <c r="D33" s="205">
        <f>Volume!M33</f>
        <v>-0.9986684420772305</v>
      </c>
      <c r="E33" s="197">
        <f>Volume!C33*100</f>
        <v>-38</v>
      </c>
      <c r="F33" s="436">
        <f>'Open Int.'!D33*100</f>
        <v>6</v>
      </c>
      <c r="G33" s="198">
        <f>'Open Int.'!R33</f>
        <v>68.628024</v>
      </c>
      <c r="H33" s="198">
        <f>'Open Int.'!Z33</f>
        <v>3.6875519999999966</v>
      </c>
      <c r="I33" s="187">
        <f>'Open Int.'!O33</f>
        <v>0.983229329173167</v>
      </c>
      <c r="J33" s="208">
        <f>IF(Volume!D33=0,0,Volume!F33/Volume!D33)</f>
        <v>1</v>
      </c>
      <c r="K33" s="212">
        <f>IF('Open Int.'!E33=0,0,'Open Int.'!H33/'Open Int.'!E33)</f>
        <v>0.26605504587155965</v>
      </c>
      <c r="L33" s="169"/>
    </row>
    <row r="34" spans="1:12" ht="15">
      <c r="A34" s="229" t="s">
        <v>180</v>
      </c>
      <c r="B34" s="353">
        <f>Margins!B34</f>
        <v>250</v>
      </c>
      <c r="C34" s="353">
        <f>Volume!J34</f>
        <v>2817.7</v>
      </c>
      <c r="D34" s="205">
        <f>Volume!M34</f>
        <v>-0.6260029272249554</v>
      </c>
      <c r="E34" s="197">
        <f>Volume!C34*100</f>
        <v>-22</v>
      </c>
      <c r="F34" s="436">
        <f>'Open Int.'!D34*100</f>
        <v>-1</v>
      </c>
      <c r="G34" s="198">
        <f>'Open Int.'!R34</f>
        <v>243.308395</v>
      </c>
      <c r="H34" s="198">
        <f>'Open Int.'!Z34</f>
        <v>-3.233982499999996</v>
      </c>
      <c r="I34" s="187">
        <f>'Open Int.'!O34</f>
        <v>0.9748118123914302</v>
      </c>
      <c r="J34" s="208">
        <f>IF(Volume!D34=0,0,Volume!F34/Volume!D34)</f>
        <v>0</v>
      </c>
      <c r="K34" s="212">
        <f>IF('Open Int.'!E34=0,0,'Open Int.'!H34/'Open Int.'!E34)</f>
        <v>0.07692307692307693</v>
      </c>
      <c r="L34" s="169"/>
    </row>
    <row r="35" spans="1:12" ht="15">
      <c r="A35" s="229" t="s">
        <v>212</v>
      </c>
      <c r="B35" s="353">
        <f>Margins!B35</f>
        <v>400</v>
      </c>
      <c r="C35" s="353">
        <f>Volume!J35</f>
        <v>793.1</v>
      </c>
      <c r="D35" s="205">
        <f>Volume!M35</f>
        <v>2.0326772160041258</v>
      </c>
      <c r="E35" s="197">
        <f>Volume!C35*100</f>
        <v>169</v>
      </c>
      <c r="F35" s="436">
        <f>'Open Int.'!D35*100</f>
        <v>-8</v>
      </c>
      <c r="G35" s="198">
        <f>'Open Int.'!R35</f>
        <v>207.15772</v>
      </c>
      <c r="H35" s="198">
        <f>'Open Int.'!Z35</f>
        <v>-11.792143999999979</v>
      </c>
      <c r="I35" s="187">
        <f>'Open Int.'!O35</f>
        <v>0.994333843797856</v>
      </c>
      <c r="J35" s="208">
        <f>IF(Volume!D35=0,0,Volume!F35/Volume!D35)</f>
        <v>0</v>
      </c>
      <c r="K35" s="212">
        <f>IF('Open Int.'!E35=0,0,'Open Int.'!H35/'Open Int.'!E35)</f>
        <v>0.015873015873015872</v>
      </c>
      <c r="L35" s="169"/>
    </row>
    <row r="36" spans="1:12" ht="15">
      <c r="A36" s="229" t="s">
        <v>239</v>
      </c>
      <c r="B36" s="353">
        <f>Margins!B36</f>
        <v>4800</v>
      </c>
      <c r="C36" s="353">
        <f>Volume!J36</f>
        <v>128</v>
      </c>
      <c r="D36" s="205">
        <f>Volume!M36</f>
        <v>-0.736719658782465</v>
      </c>
      <c r="E36" s="197">
        <f>Volume!C36*100</f>
        <v>-20</v>
      </c>
      <c r="F36" s="436">
        <f>'Open Int.'!D36*100</f>
        <v>0</v>
      </c>
      <c r="G36" s="198">
        <f>'Open Int.'!R36</f>
        <v>105.00096</v>
      </c>
      <c r="H36" s="198">
        <f>'Open Int.'!Z36</f>
        <v>0.08724000000002263</v>
      </c>
      <c r="I36" s="187">
        <f>'Open Int.'!O36</f>
        <v>0.9976594499707431</v>
      </c>
      <c r="J36" s="208">
        <f>IF(Volume!D36=0,0,Volume!F36/Volume!D36)</f>
        <v>0</v>
      </c>
      <c r="K36" s="212">
        <f>IF('Open Int.'!E36=0,0,'Open Int.'!H36/'Open Int.'!E36)</f>
        <v>0.0989010989010989</v>
      </c>
      <c r="L36" s="169"/>
    </row>
    <row r="37" spans="1:12" ht="15">
      <c r="A37" s="229" t="s">
        <v>181</v>
      </c>
      <c r="B37" s="353">
        <f>Margins!B37</f>
        <v>5650</v>
      </c>
      <c r="C37" s="353">
        <f>Volume!J37</f>
        <v>53.05</v>
      </c>
      <c r="D37" s="205">
        <f>Volume!M37</f>
        <v>-1.302325581395354</v>
      </c>
      <c r="E37" s="197">
        <f>Volume!C37*100</f>
        <v>-12</v>
      </c>
      <c r="F37" s="436">
        <f>'Open Int.'!D37*100</f>
        <v>2</v>
      </c>
      <c r="G37" s="198">
        <f>'Open Int.'!R37</f>
        <v>116.92564825</v>
      </c>
      <c r="H37" s="198">
        <f>'Open Int.'!Z37</f>
        <v>0.795548249999996</v>
      </c>
      <c r="I37" s="187">
        <f>'Open Int.'!O37</f>
        <v>0.9938477313509356</v>
      </c>
      <c r="J37" s="208">
        <f>IF(Volume!D37=0,0,Volume!F37/Volume!D37)</f>
        <v>0</v>
      </c>
      <c r="K37" s="212">
        <f>IF('Open Int.'!E37=0,0,'Open Int.'!H37/'Open Int.'!E37)</f>
        <v>0.03225806451612903</v>
      </c>
      <c r="L37" s="169"/>
    </row>
    <row r="38" spans="1:12" ht="15">
      <c r="A38" s="229" t="s">
        <v>182</v>
      </c>
      <c r="B38" s="353">
        <f>Margins!B38</f>
        <v>1300</v>
      </c>
      <c r="C38" s="353">
        <f>Volume!J38</f>
        <v>216.35</v>
      </c>
      <c r="D38" s="205">
        <f>Volume!M38</f>
        <v>-0.8478460128322615</v>
      </c>
      <c r="E38" s="197">
        <f>Volume!C38*100</f>
        <v>-51</v>
      </c>
      <c r="F38" s="436">
        <f>'Open Int.'!D38*100</f>
        <v>-7.000000000000001</v>
      </c>
      <c r="G38" s="198">
        <f>'Open Int.'!R38</f>
        <v>17.719065</v>
      </c>
      <c r="H38" s="198">
        <f>'Open Int.'!Z38</f>
        <v>-0.7472010000000004</v>
      </c>
      <c r="I38" s="187">
        <f>'Open Int.'!O38</f>
        <v>0.9984126984126984</v>
      </c>
      <c r="J38" s="208">
        <f>IF(Volume!D38=0,0,Volume!F38/Volume!D38)</f>
        <v>0</v>
      </c>
      <c r="K38" s="212">
        <f>IF('Open Int.'!E38=0,0,'Open Int.'!H38/'Open Int.'!E38)</f>
        <v>2.3</v>
      </c>
      <c r="L38" s="169"/>
    </row>
    <row r="39" spans="1:12" ht="15">
      <c r="A39" s="229" t="s">
        <v>103</v>
      </c>
      <c r="B39" s="353">
        <f>Margins!B39</f>
        <v>1500</v>
      </c>
      <c r="C39" s="353">
        <f>Volume!J39</f>
        <v>251.05</v>
      </c>
      <c r="D39" s="205">
        <f>Volume!M39</f>
        <v>0.39992001599680066</v>
      </c>
      <c r="E39" s="197">
        <f>Volume!C39*100</f>
        <v>8</v>
      </c>
      <c r="F39" s="436">
        <f>'Open Int.'!D39*100</f>
        <v>2</v>
      </c>
      <c r="G39" s="198">
        <f>'Open Int.'!R39</f>
        <v>134.96448</v>
      </c>
      <c r="H39" s="198">
        <f>'Open Int.'!Z39</f>
        <v>3.5757075000000214</v>
      </c>
      <c r="I39" s="187">
        <f>'Open Int.'!O39</f>
        <v>0.9787946428571429</v>
      </c>
      <c r="J39" s="208">
        <f>IF(Volume!D39=0,0,Volume!F39/Volume!D39)</f>
        <v>0.12</v>
      </c>
      <c r="K39" s="212">
        <f>IF('Open Int.'!E39=0,0,'Open Int.'!H39/'Open Int.'!E39)</f>
        <v>0.06707317073170732</v>
      </c>
      <c r="L39" s="169"/>
    </row>
    <row r="40" spans="1:12" ht="15">
      <c r="A40" s="229" t="s">
        <v>156</v>
      </c>
      <c r="B40" s="353">
        <f>Margins!B40</f>
        <v>1350</v>
      </c>
      <c r="C40" s="353">
        <f>Volume!J40</f>
        <v>336.6</v>
      </c>
      <c r="D40" s="205">
        <f>Volume!M40</f>
        <v>-0.8687969371226589</v>
      </c>
      <c r="E40" s="197">
        <f>Volume!C40*100</f>
        <v>243.00000000000003</v>
      </c>
      <c r="F40" s="436">
        <f>'Open Int.'!D40*100</f>
        <v>-17</v>
      </c>
      <c r="G40" s="198">
        <f>'Open Int.'!R40</f>
        <v>328.129461</v>
      </c>
      <c r="H40" s="198">
        <f>'Open Int.'!Z40</f>
        <v>52.31469375</v>
      </c>
      <c r="I40" s="187">
        <f>'Open Int.'!O40</f>
        <v>0.9710566403545215</v>
      </c>
      <c r="J40" s="208">
        <f>IF(Volume!D40=0,0,Volume!F40/Volume!D40)</f>
        <v>0.2741612974894468</v>
      </c>
      <c r="K40" s="212">
        <f>IF('Open Int.'!E40=0,0,'Open Int.'!H40/'Open Int.'!E40)</f>
        <v>0.45880281690140845</v>
      </c>
      <c r="L40" s="169"/>
    </row>
    <row r="41" spans="1:12" ht="15">
      <c r="A41" s="229" t="s">
        <v>240</v>
      </c>
      <c r="B41" s="353">
        <f>Margins!B41</f>
        <v>300</v>
      </c>
      <c r="C41" s="353">
        <f>Volume!J41</f>
        <v>1190.4</v>
      </c>
      <c r="D41" s="205">
        <f>Volume!M41</f>
        <v>-1.145989038365716</v>
      </c>
      <c r="E41" s="197">
        <f>Volume!C41*100</f>
        <v>-12</v>
      </c>
      <c r="F41" s="436">
        <f>'Open Int.'!D41*100</f>
        <v>2</v>
      </c>
      <c r="G41" s="198">
        <f>'Open Int.'!R41</f>
        <v>82.45900800000001</v>
      </c>
      <c r="H41" s="198">
        <f>'Open Int.'!Z41</f>
        <v>-0.305657999999994</v>
      </c>
      <c r="I41" s="187">
        <f>'Open Int.'!O41</f>
        <v>0.9943698570809875</v>
      </c>
      <c r="J41" s="208">
        <f>IF(Volume!D41=0,0,Volume!F41/Volume!D41)</f>
        <v>0</v>
      </c>
      <c r="K41" s="212">
        <f>IF('Open Int.'!E41=0,0,'Open Int.'!H41/'Open Int.'!E41)</f>
        <v>0</v>
      </c>
      <c r="L41" s="169"/>
    </row>
    <row r="42" spans="1:12" ht="15">
      <c r="A42" s="229" t="s">
        <v>252</v>
      </c>
      <c r="B42" s="353">
        <f>Margins!B42</f>
        <v>1000</v>
      </c>
      <c r="C42" s="353">
        <f>Volume!J42</f>
        <v>353.3</v>
      </c>
      <c r="D42" s="205">
        <f>Volume!M42</f>
        <v>1.9771972867657737</v>
      </c>
      <c r="E42" s="197">
        <f>Volume!C42*100</f>
        <v>56.99999999999999</v>
      </c>
      <c r="F42" s="436">
        <f>'Open Int.'!D42*100</f>
        <v>5</v>
      </c>
      <c r="G42" s="198">
        <f>'Open Int.'!R42</f>
        <v>288.18681</v>
      </c>
      <c r="H42" s="198">
        <f>'Open Int.'!Z42</f>
        <v>22.528949999999952</v>
      </c>
      <c r="I42" s="187">
        <f>'Open Int.'!O42</f>
        <v>0.9912958195414981</v>
      </c>
      <c r="J42" s="208">
        <f>IF(Volume!D42=0,0,Volume!F42/Volume!D42)</f>
        <v>0.15354838709677418</v>
      </c>
      <c r="K42" s="212">
        <f>IF('Open Int.'!E42=0,0,'Open Int.'!H42/'Open Int.'!E42)</f>
        <v>0.32808022922636104</v>
      </c>
      <c r="L42" s="169"/>
    </row>
    <row r="43" spans="1:12" ht="15">
      <c r="A43" s="229" t="s">
        <v>183</v>
      </c>
      <c r="B43" s="353">
        <f>Margins!B43</f>
        <v>2950</v>
      </c>
      <c r="C43" s="353">
        <f>Volume!J43</f>
        <v>103.1</v>
      </c>
      <c r="D43" s="205">
        <f>Volume!M43</f>
        <v>2.1803766105054394</v>
      </c>
      <c r="E43" s="197">
        <f>Volume!C43*100</f>
        <v>287</v>
      </c>
      <c r="F43" s="436">
        <f>'Open Int.'!D43*100</f>
        <v>1</v>
      </c>
      <c r="G43" s="198">
        <f>'Open Int.'!R43</f>
        <v>73.663919</v>
      </c>
      <c r="H43" s="198">
        <f>'Open Int.'!Z43</f>
        <v>2.6434360000000083</v>
      </c>
      <c r="I43" s="187">
        <f>'Open Int.'!O43</f>
        <v>0.9938067712634187</v>
      </c>
      <c r="J43" s="208">
        <f>IF(Volume!D43=0,0,Volume!F43/Volume!D43)</f>
        <v>0.03508771929824561</v>
      </c>
      <c r="K43" s="212">
        <f>IF('Open Int.'!E43=0,0,'Open Int.'!H43/'Open Int.'!E43)</f>
        <v>0.01834862385321101</v>
      </c>
      <c r="L43" s="169"/>
    </row>
    <row r="44" spans="1:12" ht="15">
      <c r="A44" s="229" t="s">
        <v>241</v>
      </c>
      <c r="B44" s="353">
        <f>Margins!B44</f>
        <v>175</v>
      </c>
      <c r="C44" s="353">
        <f>Volume!J44</f>
        <v>2787.55</v>
      </c>
      <c r="D44" s="205">
        <f>Volume!M44</f>
        <v>-0.6893726174783537</v>
      </c>
      <c r="E44" s="197">
        <f>Volume!C44*100</f>
        <v>-13</v>
      </c>
      <c r="F44" s="436">
        <f>'Open Int.'!D44*100</f>
        <v>2</v>
      </c>
      <c r="G44" s="198">
        <f>'Open Int.'!R44</f>
        <v>223.568478875</v>
      </c>
      <c r="H44" s="198">
        <f>'Open Int.'!Z44</f>
        <v>2.2303793750000125</v>
      </c>
      <c r="I44" s="187">
        <f>'Open Int.'!O44</f>
        <v>0.9965088370063278</v>
      </c>
      <c r="J44" s="208">
        <f>IF(Volume!D44=0,0,Volume!F44/Volume!D44)</f>
        <v>0</v>
      </c>
      <c r="K44" s="212">
        <f>IF('Open Int.'!E44=0,0,'Open Int.'!H44/'Open Int.'!E44)</f>
        <v>1</v>
      </c>
      <c r="L44" s="169"/>
    </row>
    <row r="45" spans="1:12" ht="15">
      <c r="A45" s="229" t="s">
        <v>213</v>
      </c>
      <c r="B45" s="353">
        <f>Margins!B45</f>
        <v>2062</v>
      </c>
      <c r="C45" s="353">
        <f>Volume!J45</f>
        <v>130.85</v>
      </c>
      <c r="D45" s="205">
        <f>Volume!M45</f>
        <v>2.0272904483430754</v>
      </c>
      <c r="E45" s="197">
        <f>Volume!C45*100</f>
        <v>-2</v>
      </c>
      <c r="F45" s="436">
        <f>'Open Int.'!D45*100</f>
        <v>-19</v>
      </c>
      <c r="G45" s="198">
        <f>'Open Int.'!R45</f>
        <v>178.53506359</v>
      </c>
      <c r="H45" s="198">
        <f>'Open Int.'!Z45</f>
        <v>-25.40993321000002</v>
      </c>
      <c r="I45" s="187">
        <f>'Open Int.'!O45</f>
        <v>0.980051382801874</v>
      </c>
      <c r="J45" s="208">
        <f>IF(Volume!D45=0,0,Volume!F45/Volume!D45)</f>
        <v>0.2635135135135135</v>
      </c>
      <c r="K45" s="212">
        <f>IF('Open Int.'!E45=0,0,'Open Int.'!H45/'Open Int.'!E45)</f>
        <v>0.3471337579617834</v>
      </c>
      <c r="L45" s="169"/>
    </row>
    <row r="46" spans="1:12" ht="15">
      <c r="A46" s="229" t="s">
        <v>215</v>
      </c>
      <c r="B46" s="353">
        <f>Margins!B46</f>
        <v>650</v>
      </c>
      <c r="C46" s="353">
        <f>Volume!J46</f>
        <v>600.4</v>
      </c>
      <c r="D46" s="205">
        <f>Volume!M46</f>
        <v>-1.7589789740652866</v>
      </c>
      <c r="E46" s="197">
        <f>Volume!C46*100</f>
        <v>13</v>
      </c>
      <c r="F46" s="436">
        <f>'Open Int.'!D46*100</f>
        <v>4</v>
      </c>
      <c r="G46" s="198">
        <f>'Open Int.'!R46</f>
        <v>110.521632</v>
      </c>
      <c r="H46" s="198">
        <f>'Open Int.'!Z46</f>
        <v>2.629210999999998</v>
      </c>
      <c r="I46" s="187">
        <f>'Open Int.'!O46</f>
        <v>0.9749293785310734</v>
      </c>
      <c r="J46" s="208">
        <f>IF(Volume!D46=0,0,Volume!F46/Volume!D46)</f>
        <v>0</v>
      </c>
      <c r="K46" s="212">
        <f>IF('Open Int.'!E46=0,0,'Open Int.'!H46/'Open Int.'!E46)</f>
        <v>0</v>
      </c>
      <c r="L46" s="169"/>
    </row>
    <row r="47" spans="1:12" ht="15">
      <c r="A47" s="229" t="s">
        <v>4</v>
      </c>
      <c r="B47" s="353">
        <f>Margins!B47</f>
        <v>300</v>
      </c>
      <c r="C47" s="353">
        <f>Volume!J47</f>
        <v>1561.3</v>
      </c>
      <c r="D47" s="205">
        <f>Volume!M47</f>
        <v>2.3031812076139215</v>
      </c>
      <c r="E47" s="197">
        <f>Volume!C47*100</f>
        <v>28.000000000000004</v>
      </c>
      <c r="F47" s="436">
        <f>'Open Int.'!D47*100</f>
        <v>12</v>
      </c>
      <c r="G47" s="198">
        <f>'Open Int.'!R47</f>
        <v>122.530824</v>
      </c>
      <c r="H47" s="198">
        <f>'Open Int.'!Z47</f>
        <v>15.30352499999998</v>
      </c>
      <c r="I47" s="187">
        <f>'Open Int.'!O47</f>
        <v>0.9931192660550459</v>
      </c>
      <c r="J47" s="208">
        <f>IF(Volume!D47=0,0,Volume!F47/Volume!D47)</f>
        <v>0</v>
      </c>
      <c r="K47" s="212">
        <f>IF('Open Int.'!E47=0,0,'Open Int.'!H47/'Open Int.'!E47)</f>
        <v>0</v>
      </c>
      <c r="L47" s="169"/>
    </row>
    <row r="48" spans="1:12" ht="15">
      <c r="A48" s="229" t="s">
        <v>93</v>
      </c>
      <c r="B48" s="353">
        <f>Margins!B48</f>
        <v>400</v>
      </c>
      <c r="C48" s="353">
        <f>Volume!J48</f>
        <v>994.85</v>
      </c>
      <c r="D48" s="205">
        <f>Volume!M48</f>
        <v>-0.4054459905896441</v>
      </c>
      <c r="E48" s="197">
        <f>Volume!C48*100</f>
        <v>88</v>
      </c>
      <c r="F48" s="436">
        <f>'Open Int.'!D48*100</f>
        <v>-1</v>
      </c>
      <c r="G48" s="198">
        <f>'Open Int.'!R48</f>
        <v>155.355776</v>
      </c>
      <c r="H48" s="198">
        <f>'Open Int.'!Z48</f>
        <v>-2.4704240000000084</v>
      </c>
      <c r="I48" s="187">
        <f>'Open Int.'!O48</f>
        <v>0.9992315573770492</v>
      </c>
      <c r="J48" s="208">
        <f>IF(Volume!D48=0,0,Volume!F48/Volume!D48)</f>
        <v>0</v>
      </c>
      <c r="K48" s="212">
        <f>IF('Open Int.'!E48=0,0,'Open Int.'!H48/'Open Int.'!E48)</f>
        <v>0</v>
      </c>
      <c r="L48" s="169"/>
    </row>
    <row r="49" spans="1:12" ht="15">
      <c r="A49" s="229" t="s">
        <v>214</v>
      </c>
      <c r="B49" s="353">
        <f>Margins!B49</f>
        <v>400</v>
      </c>
      <c r="C49" s="353">
        <f>Volume!J49</f>
        <v>742.55</v>
      </c>
      <c r="D49" s="205">
        <f>Volume!M49</f>
        <v>-2.4052047052638583</v>
      </c>
      <c r="E49" s="197">
        <f>Volume!C49*100</f>
        <v>119</v>
      </c>
      <c r="F49" s="436">
        <f>'Open Int.'!D49*100</f>
        <v>5</v>
      </c>
      <c r="G49" s="198">
        <f>'Open Int.'!R49</f>
        <v>99.38289199999998</v>
      </c>
      <c r="H49" s="198">
        <f>'Open Int.'!Z49</f>
        <v>2.207129999999978</v>
      </c>
      <c r="I49" s="187">
        <f>'Open Int.'!O49</f>
        <v>0.9991034070531979</v>
      </c>
      <c r="J49" s="208">
        <f>IF(Volume!D49=0,0,Volume!F49/Volume!D49)</f>
        <v>0</v>
      </c>
      <c r="K49" s="212">
        <f>IF('Open Int.'!E49=0,0,'Open Int.'!H49/'Open Int.'!E49)</f>
        <v>0.08571428571428572</v>
      </c>
      <c r="L49" s="169"/>
    </row>
    <row r="50" spans="1:12" ht="15">
      <c r="A50" s="229" t="s">
        <v>5</v>
      </c>
      <c r="B50" s="353">
        <f>Margins!B50</f>
        <v>1595</v>
      </c>
      <c r="C50" s="353">
        <f>Volume!J50</f>
        <v>190.6</v>
      </c>
      <c r="D50" s="205">
        <f>Volume!M50</f>
        <v>1.761879337960482</v>
      </c>
      <c r="E50" s="197">
        <f>Volume!C50*100</f>
        <v>275</v>
      </c>
      <c r="F50" s="436">
        <f>'Open Int.'!D50*100</f>
        <v>1</v>
      </c>
      <c r="G50" s="198">
        <f>'Open Int.'!R50</f>
        <v>1001.9766713</v>
      </c>
      <c r="H50" s="198">
        <f>'Open Int.'!Z50</f>
        <v>36.826045850000014</v>
      </c>
      <c r="I50" s="187">
        <f>'Open Int.'!O50</f>
        <v>0.9792469431718195</v>
      </c>
      <c r="J50" s="208">
        <f>IF(Volume!D50=0,0,Volume!F50/Volume!D50)</f>
        <v>0.11424731182795698</v>
      </c>
      <c r="K50" s="212">
        <f>IF('Open Int.'!E50=0,0,'Open Int.'!H50/'Open Int.'!E50)</f>
        <v>0.14976415094339623</v>
      </c>
      <c r="L50" s="169"/>
    </row>
    <row r="51" spans="1:12" ht="15">
      <c r="A51" s="229" t="s">
        <v>216</v>
      </c>
      <c r="B51" s="353">
        <f>Margins!B51</f>
        <v>1000</v>
      </c>
      <c r="C51" s="353">
        <f>Volume!J51</f>
        <v>248</v>
      </c>
      <c r="D51" s="205">
        <f>Volume!M51</f>
        <v>0.4251872848754855</v>
      </c>
      <c r="E51" s="197">
        <f>Volume!C51*100</f>
        <v>-28.999999999999996</v>
      </c>
      <c r="F51" s="436">
        <f>'Open Int.'!D51*100</f>
        <v>-4</v>
      </c>
      <c r="G51" s="198">
        <f>'Open Int.'!R51</f>
        <v>539.648</v>
      </c>
      <c r="H51" s="198">
        <f>'Open Int.'!Z51</f>
        <v>-10.531904999999938</v>
      </c>
      <c r="I51" s="187">
        <f>'Open Int.'!O51</f>
        <v>0.9965533088235294</v>
      </c>
      <c r="J51" s="208">
        <f>IF(Volume!D51=0,0,Volume!F51/Volume!D51)</f>
        <v>0.18022657054582905</v>
      </c>
      <c r="K51" s="212">
        <f>IF('Open Int.'!E51=0,0,'Open Int.'!H51/'Open Int.'!E51)</f>
        <v>0.20405123622281798</v>
      </c>
      <c r="L51" s="169"/>
    </row>
    <row r="52" spans="1:12" ht="15">
      <c r="A52" s="229" t="s">
        <v>217</v>
      </c>
      <c r="B52" s="353">
        <f>Margins!B52</f>
        <v>1300</v>
      </c>
      <c r="C52" s="353">
        <f>Volume!J52</f>
        <v>309.95</v>
      </c>
      <c r="D52" s="205">
        <f>Volume!M52</f>
        <v>-3.3369717760798348</v>
      </c>
      <c r="E52" s="197">
        <f>Volume!C52*100</f>
        <v>7.000000000000001</v>
      </c>
      <c r="F52" s="436">
        <f>'Open Int.'!D52*100</f>
        <v>6</v>
      </c>
      <c r="G52" s="198">
        <f>'Open Int.'!R52</f>
        <v>173.8664525</v>
      </c>
      <c r="H52" s="198">
        <f>'Open Int.'!Z52</f>
        <v>4.960858500000029</v>
      </c>
      <c r="I52" s="187">
        <f>'Open Int.'!O52</f>
        <v>0.9928157589803013</v>
      </c>
      <c r="J52" s="208">
        <f>IF(Volume!D52=0,0,Volume!F52/Volume!D52)</f>
        <v>0.36</v>
      </c>
      <c r="K52" s="212">
        <f>IF('Open Int.'!E52=0,0,'Open Int.'!H52/'Open Int.'!E52)</f>
        <v>0.18269230769230768</v>
      </c>
      <c r="L52" s="169"/>
    </row>
    <row r="53" spans="1:12" ht="15">
      <c r="A53" s="229" t="s">
        <v>57</v>
      </c>
      <c r="B53" s="353">
        <f>Margins!B53</f>
        <v>300</v>
      </c>
      <c r="C53" s="353">
        <f>Volume!J53</f>
        <v>1537.65</v>
      </c>
      <c r="D53" s="205">
        <f>Volume!M53</f>
        <v>-2.3342225609756095</v>
      </c>
      <c r="E53" s="197">
        <f>Volume!C53*100</f>
        <v>-56.99999999999999</v>
      </c>
      <c r="F53" s="436">
        <f>'Open Int.'!D53*100</f>
        <v>5</v>
      </c>
      <c r="G53" s="198">
        <f>'Open Int.'!R53</f>
        <v>235.2143205</v>
      </c>
      <c r="H53" s="198">
        <f>'Open Int.'!Z53</f>
        <v>6.044656500000002</v>
      </c>
      <c r="I53" s="187">
        <f>'Open Int.'!O53</f>
        <v>0.995881545401059</v>
      </c>
      <c r="J53" s="208">
        <f>IF(Volume!D53=0,0,Volume!F53/Volume!D53)</f>
        <v>0</v>
      </c>
      <c r="K53" s="212">
        <f>IF('Open Int.'!E53=0,0,'Open Int.'!H53/'Open Int.'!E53)</f>
        <v>0.25</v>
      </c>
      <c r="L53" s="169"/>
    </row>
    <row r="54" spans="1:12" ht="15">
      <c r="A54" s="229" t="s">
        <v>218</v>
      </c>
      <c r="B54" s="353">
        <f>Margins!B54</f>
        <v>700</v>
      </c>
      <c r="C54" s="353">
        <f>Volume!J54</f>
        <v>770.75</v>
      </c>
      <c r="D54" s="205">
        <f>Volume!M54</f>
        <v>0.4038298703836414</v>
      </c>
      <c r="E54" s="197">
        <f>Volume!C54*100</f>
        <v>119</v>
      </c>
      <c r="F54" s="436">
        <f>'Open Int.'!D54*100</f>
        <v>-1</v>
      </c>
      <c r="G54" s="198">
        <f>'Open Int.'!R54</f>
        <v>567.6342525</v>
      </c>
      <c r="H54" s="198">
        <f>'Open Int.'!Z54</f>
        <v>-3.2516994999999724</v>
      </c>
      <c r="I54" s="187">
        <f>'Open Int.'!O54</f>
        <v>0.99505750403954</v>
      </c>
      <c r="J54" s="208">
        <f>IF(Volume!D54=0,0,Volume!F54/Volume!D54)</f>
        <v>0.375</v>
      </c>
      <c r="K54" s="212">
        <f>IF('Open Int.'!E54=0,0,'Open Int.'!H54/'Open Int.'!E54)</f>
        <v>0.23209876543209876</v>
      </c>
      <c r="L54" s="169"/>
    </row>
    <row r="55" spans="1:12" ht="15">
      <c r="A55" s="229" t="s">
        <v>158</v>
      </c>
      <c r="B55" s="353">
        <f>Margins!B55</f>
        <v>4800</v>
      </c>
      <c r="C55" s="353">
        <f>Volume!J55</f>
        <v>79.2</v>
      </c>
      <c r="D55" s="205">
        <f>Volume!M55</f>
        <v>-1.2468827930174562</v>
      </c>
      <c r="E55" s="197">
        <f>Volume!C55*100</f>
        <v>-15</v>
      </c>
      <c r="F55" s="436">
        <f>'Open Int.'!D55*100</f>
        <v>0</v>
      </c>
      <c r="G55" s="198">
        <f>'Open Int.'!R55</f>
        <v>173.467008</v>
      </c>
      <c r="H55" s="198">
        <f>'Open Int.'!Z55</f>
        <v>-0.6119040000000098</v>
      </c>
      <c r="I55" s="187">
        <f>'Open Int.'!O55</f>
        <v>0.9914529914529915</v>
      </c>
      <c r="J55" s="208">
        <f>IF(Volume!D55=0,0,Volume!F55/Volume!D55)</f>
        <v>0.13402061855670103</v>
      </c>
      <c r="K55" s="212">
        <f>IF('Open Int.'!E55=0,0,'Open Int.'!H55/'Open Int.'!E55)</f>
        <v>0.20566502463054187</v>
      </c>
      <c r="L55" s="169"/>
    </row>
    <row r="56" spans="1:12" ht="15">
      <c r="A56" s="229" t="s">
        <v>202</v>
      </c>
      <c r="B56" s="353">
        <f>Margins!B56</f>
        <v>5900</v>
      </c>
      <c r="C56" s="353">
        <f>Volume!J56</f>
        <v>76.85</v>
      </c>
      <c r="D56" s="205">
        <f>Volume!M56</f>
        <v>-0.12995451591943927</v>
      </c>
      <c r="E56" s="197">
        <f>Volume!C56*100</f>
        <v>42</v>
      </c>
      <c r="F56" s="436">
        <f>'Open Int.'!D56*100</f>
        <v>3</v>
      </c>
      <c r="G56" s="198">
        <f>'Open Int.'!R56</f>
        <v>119.157462</v>
      </c>
      <c r="H56" s="198">
        <f>'Open Int.'!Z56</f>
        <v>3.2953859999999935</v>
      </c>
      <c r="I56" s="187">
        <f>'Open Int.'!O56</f>
        <v>0.9855403348554034</v>
      </c>
      <c r="J56" s="208">
        <f>IF(Volume!D56=0,0,Volume!F56/Volume!D56)</f>
        <v>0.08641975308641975</v>
      </c>
      <c r="K56" s="212">
        <f>IF('Open Int.'!E56=0,0,'Open Int.'!H56/'Open Int.'!E56)</f>
        <v>0.24248927038626608</v>
      </c>
      <c r="L56" s="169"/>
    </row>
    <row r="57" spans="1:12" ht="15">
      <c r="A57" s="229" t="s">
        <v>193</v>
      </c>
      <c r="B57" s="353">
        <f>Margins!B57</f>
        <v>31500</v>
      </c>
      <c r="C57" s="353">
        <f>Volume!J57</f>
        <v>13.3</v>
      </c>
      <c r="D57" s="205">
        <f>Volume!M57</f>
        <v>-4.659498207885295</v>
      </c>
      <c r="E57" s="197">
        <f>Volume!C57*100</f>
        <v>19</v>
      </c>
      <c r="F57" s="436">
        <f>'Open Int.'!D57*100</f>
        <v>10</v>
      </c>
      <c r="G57" s="198">
        <f>'Open Int.'!R57</f>
        <v>146.506815</v>
      </c>
      <c r="H57" s="198">
        <f>'Open Int.'!Z57</f>
        <v>5.978699999999975</v>
      </c>
      <c r="I57" s="187">
        <f>'Open Int.'!O57</f>
        <v>0.9819845581927367</v>
      </c>
      <c r="J57" s="208">
        <f>IF(Volume!D57=0,0,Volume!F57/Volume!D57)</f>
        <v>0.2535211267605634</v>
      </c>
      <c r="K57" s="212">
        <f>IF('Open Int.'!E57=0,0,'Open Int.'!H57/'Open Int.'!E57)</f>
        <v>0.3</v>
      </c>
      <c r="L57" s="169"/>
    </row>
    <row r="58" spans="1:12" ht="15">
      <c r="A58" s="229" t="s">
        <v>159</v>
      </c>
      <c r="B58" s="353">
        <f>Margins!B58</f>
        <v>1750</v>
      </c>
      <c r="C58" s="353">
        <f>Volume!J58</f>
        <v>149.25</v>
      </c>
      <c r="D58" s="205">
        <f>Volume!M58</f>
        <v>3.78998609179415</v>
      </c>
      <c r="E58" s="197">
        <f>Volume!C58*100</f>
        <v>145</v>
      </c>
      <c r="F58" s="436">
        <f>'Open Int.'!D58*100</f>
        <v>-3</v>
      </c>
      <c r="G58" s="198">
        <f>'Open Int.'!R58</f>
        <v>155.90281875</v>
      </c>
      <c r="H58" s="198">
        <f>'Open Int.'!Z58</f>
        <v>2.2201637499999833</v>
      </c>
      <c r="I58" s="187">
        <f>'Open Int.'!O58</f>
        <v>0.992796113251801</v>
      </c>
      <c r="J58" s="208">
        <f>IF(Volume!D58=0,0,Volume!F58/Volume!D58)</f>
        <v>0.006578947368421052</v>
      </c>
      <c r="K58" s="212">
        <f>IF('Open Int.'!E58=0,0,'Open Int.'!H58/'Open Int.'!E58)</f>
        <v>0.02631578947368421</v>
      </c>
      <c r="L58" s="169"/>
    </row>
    <row r="59" spans="1:12" ht="15">
      <c r="A59" s="229" t="s">
        <v>194</v>
      </c>
      <c r="B59" s="353">
        <f>Margins!B59</f>
        <v>1450</v>
      </c>
      <c r="C59" s="353">
        <f>Volume!J59</f>
        <v>221.65</v>
      </c>
      <c r="D59" s="205">
        <f>Volume!M59</f>
        <v>-1.6200621393697316</v>
      </c>
      <c r="E59" s="197">
        <f>Volume!C59*100</f>
        <v>-27</v>
      </c>
      <c r="F59" s="436">
        <f>'Open Int.'!D59*100</f>
        <v>0</v>
      </c>
      <c r="G59" s="198">
        <f>'Open Int.'!R59</f>
        <v>486.81321975</v>
      </c>
      <c r="H59" s="198">
        <f>'Open Int.'!Z59</f>
        <v>-6.513798750000035</v>
      </c>
      <c r="I59" s="187">
        <f>'Open Int.'!O59</f>
        <v>0.9939261900046213</v>
      </c>
      <c r="J59" s="208">
        <f>IF(Volume!D59=0,0,Volume!F59/Volume!D59)</f>
        <v>0.0625</v>
      </c>
      <c r="K59" s="212">
        <f>IF('Open Int.'!E59=0,0,'Open Int.'!H59/'Open Int.'!E59)</f>
        <v>0.2532051282051282</v>
      </c>
      <c r="L59" s="169"/>
    </row>
    <row r="60" spans="1:12" ht="15">
      <c r="A60" s="229" t="s">
        <v>184</v>
      </c>
      <c r="B60" s="353">
        <f>Margins!B60</f>
        <v>7700</v>
      </c>
      <c r="C60" s="353">
        <f>Volume!J60</f>
        <v>44.35</v>
      </c>
      <c r="D60" s="205">
        <f>Volume!M60</f>
        <v>6.35491606714628</v>
      </c>
      <c r="E60" s="197">
        <f>Volume!C60*100</f>
        <v>420</v>
      </c>
      <c r="F60" s="436">
        <f>'Open Int.'!D60*100</f>
        <v>4</v>
      </c>
      <c r="G60" s="198">
        <f>'Open Int.'!R60</f>
        <v>57.2004125</v>
      </c>
      <c r="H60" s="198">
        <f>'Open Int.'!Z60</f>
        <v>6.050775499999993</v>
      </c>
      <c r="I60" s="187">
        <f>'Open Int.'!O60</f>
        <v>0.9934328358208955</v>
      </c>
      <c r="J60" s="208">
        <f>IF(Volume!D60=0,0,Volume!F60/Volume!D60)</f>
        <v>0.06521739130434782</v>
      </c>
      <c r="K60" s="212">
        <f>IF('Open Int.'!E60=0,0,'Open Int.'!H60/'Open Int.'!E60)</f>
        <v>0.1</v>
      </c>
      <c r="L60" s="169"/>
    </row>
    <row r="61" spans="1:12" ht="15">
      <c r="A61" s="229" t="s">
        <v>219</v>
      </c>
      <c r="B61" s="353">
        <f>Margins!B61</f>
        <v>200</v>
      </c>
      <c r="C61" s="353">
        <f>Volume!J61</f>
        <v>2102.35</v>
      </c>
      <c r="D61" s="205">
        <f>Volume!M61</f>
        <v>1.5628019323671454</v>
      </c>
      <c r="E61" s="197">
        <f>Volume!C61*100</f>
        <v>189</v>
      </c>
      <c r="F61" s="436">
        <f>'Open Int.'!D61*100</f>
        <v>1</v>
      </c>
      <c r="G61" s="198">
        <f>'Open Int.'!R61</f>
        <v>576.338229</v>
      </c>
      <c r="H61" s="198">
        <f>'Open Int.'!Z61</f>
        <v>29.98242899999991</v>
      </c>
      <c r="I61" s="187">
        <f>'Open Int.'!O61</f>
        <v>0.9767272196687824</v>
      </c>
      <c r="J61" s="208">
        <f>IF(Volume!D61=0,0,Volume!F61/Volume!D61)</f>
        <v>0.24013157894736842</v>
      </c>
      <c r="K61" s="212">
        <f>IF('Open Int.'!E61=0,0,'Open Int.'!H61/'Open Int.'!E61)</f>
        <v>0.23616018845700826</v>
      </c>
      <c r="L61" s="169"/>
    </row>
    <row r="62" spans="1:12" ht="15">
      <c r="A62" s="229" t="s">
        <v>160</v>
      </c>
      <c r="B62" s="353">
        <f>Margins!B62</f>
        <v>2950</v>
      </c>
      <c r="C62" s="353">
        <f>Volume!J62</f>
        <v>112.15</v>
      </c>
      <c r="D62" s="205">
        <f>Volume!M62</f>
        <v>-0.6643046944198405</v>
      </c>
      <c r="E62" s="197">
        <f>Volume!C62*100</f>
        <v>-36</v>
      </c>
      <c r="F62" s="436">
        <f>'Open Int.'!D62*100</f>
        <v>-5</v>
      </c>
      <c r="G62" s="198">
        <f>'Open Int.'!R62</f>
        <v>28.717129</v>
      </c>
      <c r="H62" s="198">
        <f>'Open Int.'!Z62</f>
        <v>-1.6574869999999997</v>
      </c>
      <c r="I62" s="187">
        <f>'Open Int.'!O62</f>
        <v>0.9976958525345622</v>
      </c>
      <c r="J62" s="208">
        <f>IF(Volume!D62=0,0,Volume!F62/Volume!D62)</f>
        <v>0</v>
      </c>
      <c r="K62" s="212">
        <f>IF('Open Int.'!E62=0,0,'Open Int.'!H62/'Open Int.'!E62)</f>
        <v>0</v>
      </c>
      <c r="L62" s="169"/>
    </row>
    <row r="63" spans="1:12" ht="15">
      <c r="A63" s="229" t="s">
        <v>104</v>
      </c>
      <c r="B63" s="353">
        <f>Margins!B63</f>
        <v>600</v>
      </c>
      <c r="C63" s="353">
        <f>Volume!J63</f>
        <v>504.95</v>
      </c>
      <c r="D63" s="205">
        <f>Volume!M63</f>
        <v>-2.4156923374239163</v>
      </c>
      <c r="E63" s="197">
        <f>Volume!C63*100</f>
        <v>15</v>
      </c>
      <c r="F63" s="436">
        <f>'Open Int.'!D63*100</f>
        <v>2</v>
      </c>
      <c r="G63" s="198">
        <f>'Open Int.'!R63</f>
        <v>84.952788</v>
      </c>
      <c r="H63" s="198">
        <f>'Open Int.'!Z63</f>
        <v>-0.5506500000000187</v>
      </c>
      <c r="I63" s="187">
        <f>'Open Int.'!O63</f>
        <v>0.9964336661911555</v>
      </c>
      <c r="J63" s="208">
        <f>IF(Volume!D63=0,0,Volume!F63/Volume!D63)</f>
        <v>0</v>
      </c>
      <c r="K63" s="212">
        <f>IF('Open Int.'!E63=0,0,'Open Int.'!H63/'Open Int.'!E63)</f>
        <v>0</v>
      </c>
      <c r="L63" s="169"/>
    </row>
    <row r="64" spans="1:12" ht="15">
      <c r="A64" s="229" t="s">
        <v>48</v>
      </c>
      <c r="B64" s="353">
        <f>Margins!B64</f>
        <v>1100</v>
      </c>
      <c r="C64" s="353">
        <f>Volume!J64</f>
        <v>292</v>
      </c>
      <c r="D64" s="205">
        <f>Volume!M64</f>
        <v>-0.11971951428083555</v>
      </c>
      <c r="E64" s="197">
        <f>Volume!C64*100</f>
        <v>27</v>
      </c>
      <c r="F64" s="436">
        <f>'Open Int.'!D64*100</f>
        <v>0</v>
      </c>
      <c r="G64" s="198">
        <f>'Open Int.'!R64</f>
        <v>668.38508</v>
      </c>
      <c r="H64" s="198">
        <f>'Open Int.'!Z64</f>
        <v>0.35655949999988934</v>
      </c>
      <c r="I64" s="187">
        <f>'Open Int.'!O64</f>
        <v>0.998221923206305</v>
      </c>
      <c r="J64" s="208">
        <f>IF(Volume!D64=0,0,Volume!F64/Volume!D64)</f>
        <v>0.03067484662576687</v>
      </c>
      <c r="K64" s="212">
        <f>IF('Open Int.'!E64=0,0,'Open Int.'!H64/'Open Int.'!E64)</f>
        <v>0.09684439608269858</v>
      </c>
      <c r="L64" s="169"/>
    </row>
    <row r="65" spans="1:12" ht="15">
      <c r="A65" s="229" t="s">
        <v>6</v>
      </c>
      <c r="B65" s="353">
        <f>Margins!B65</f>
        <v>1125</v>
      </c>
      <c r="C65" s="353">
        <f>Volume!J65</f>
        <v>188.9</v>
      </c>
      <c r="D65" s="205">
        <f>Volume!M65</f>
        <v>-1.2287581699346375</v>
      </c>
      <c r="E65" s="197">
        <f>Volume!C65*100</f>
        <v>-14.000000000000002</v>
      </c>
      <c r="F65" s="436">
        <f>'Open Int.'!D65*100</f>
        <v>7.000000000000001</v>
      </c>
      <c r="G65" s="198">
        <f>'Open Int.'!R65</f>
        <v>262.920465</v>
      </c>
      <c r="H65" s="198">
        <f>'Open Int.'!Z65</f>
        <v>14.673183749999993</v>
      </c>
      <c r="I65" s="187">
        <f>'Open Int.'!O65</f>
        <v>0.9901390236016813</v>
      </c>
      <c r="J65" s="208">
        <f>IF(Volume!D65=0,0,Volume!F65/Volume!D65)</f>
        <v>0.07660455486542443</v>
      </c>
      <c r="K65" s="212">
        <f>IF('Open Int.'!E65=0,0,'Open Int.'!H65/'Open Int.'!E65)</f>
        <v>0.15379449294828745</v>
      </c>
      <c r="L65" s="169"/>
    </row>
    <row r="66" spans="1:12" ht="15">
      <c r="A66" s="229" t="s">
        <v>195</v>
      </c>
      <c r="B66" s="353">
        <f>Margins!B66</f>
        <v>1000</v>
      </c>
      <c r="C66" s="353">
        <f>Volume!J66</f>
        <v>350.6</v>
      </c>
      <c r="D66" s="205">
        <f>Volume!M66</f>
        <v>4.656716417910454</v>
      </c>
      <c r="E66" s="197">
        <f>Volume!C66*100</f>
        <v>49</v>
      </c>
      <c r="F66" s="436">
        <f>'Open Int.'!D66*100</f>
        <v>-2</v>
      </c>
      <c r="G66" s="198">
        <f>'Open Int.'!R66</f>
        <v>213.48034</v>
      </c>
      <c r="H66" s="198">
        <f>'Open Int.'!Z66</f>
        <v>9.431840000000022</v>
      </c>
      <c r="I66" s="187">
        <f>'Open Int.'!O66</f>
        <v>0.9464608310067335</v>
      </c>
      <c r="J66" s="208">
        <f>IF(Volume!D66=0,0,Volume!F66/Volume!D66)</f>
        <v>0.11441307578008915</v>
      </c>
      <c r="K66" s="212">
        <f>IF('Open Int.'!E66=0,0,'Open Int.'!H66/'Open Int.'!E66)</f>
        <v>0.2831050228310502</v>
      </c>
      <c r="L66" s="169"/>
    </row>
    <row r="67" spans="1:12" ht="15">
      <c r="A67" s="229" t="s">
        <v>185</v>
      </c>
      <c r="B67" s="353">
        <f>Margins!B67</f>
        <v>600</v>
      </c>
      <c r="C67" s="353">
        <f>Volume!J67</f>
        <v>488.65</v>
      </c>
      <c r="D67" s="205">
        <f>Volume!M67</f>
        <v>2.8953463887134134</v>
      </c>
      <c r="E67" s="197">
        <f>Volume!C67*100</f>
        <v>144</v>
      </c>
      <c r="F67" s="436">
        <f>'Open Int.'!D67*100</f>
        <v>-33</v>
      </c>
      <c r="G67" s="198">
        <f>'Open Int.'!R67</f>
        <v>17.180934</v>
      </c>
      <c r="H67" s="198">
        <f>'Open Int.'!Z67</f>
        <v>-7.779809999999998</v>
      </c>
      <c r="I67" s="187">
        <f>'Open Int.'!O67</f>
        <v>0.9914675767918089</v>
      </c>
      <c r="J67" s="208">
        <f>IF(Volume!D67=0,0,Volume!F67/Volume!D67)</f>
        <v>0</v>
      </c>
      <c r="K67" s="212">
        <f>IF('Open Int.'!E67=0,0,'Open Int.'!H67/'Open Int.'!E67)</f>
        <v>0</v>
      </c>
      <c r="L67" s="169"/>
    </row>
    <row r="68" spans="1:12" ht="15">
      <c r="A68" s="229" t="s">
        <v>148</v>
      </c>
      <c r="B68" s="353">
        <f>Margins!B68</f>
        <v>400</v>
      </c>
      <c r="C68" s="353">
        <f>Volume!J68</f>
        <v>624.85</v>
      </c>
      <c r="D68" s="205">
        <f>Volume!M68</f>
        <v>0.27280751023028893</v>
      </c>
      <c r="E68" s="197">
        <f>Volume!C68*100</f>
        <v>25</v>
      </c>
      <c r="F68" s="436">
        <f>'Open Int.'!D68*100</f>
        <v>-1</v>
      </c>
      <c r="G68" s="198">
        <f>'Open Int.'!R68</f>
        <v>125.46988</v>
      </c>
      <c r="H68" s="198">
        <f>'Open Int.'!Z68</f>
        <v>-1.1043480000000017</v>
      </c>
      <c r="I68" s="187">
        <f>'Open Int.'!O68</f>
        <v>0.9888446215139443</v>
      </c>
      <c r="J68" s="208">
        <f>IF(Volume!D68=0,0,Volume!F68/Volume!D68)</f>
        <v>0.08333333333333333</v>
      </c>
      <c r="K68" s="212">
        <f>IF('Open Int.'!E68=0,0,'Open Int.'!H68/'Open Int.'!E68)</f>
        <v>0.045454545454545456</v>
      </c>
      <c r="L68" s="169"/>
    </row>
    <row r="69" spans="1:12" ht="15">
      <c r="A69" s="229" t="s">
        <v>161</v>
      </c>
      <c r="B69" s="353">
        <f>Margins!B69</f>
        <v>250</v>
      </c>
      <c r="C69" s="353">
        <f>Volume!J69</f>
        <v>2004.55</v>
      </c>
      <c r="D69" s="205">
        <f>Volume!M69</f>
        <v>3.4259474240899754</v>
      </c>
      <c r="E69" s="197">
        <f>Volume!C69*100</f>
        <v>106</v>
      </c>
      <c r="F69" s="436">
        <f>'Open Int.'!D69*100</f>
        <v>-9</v>
      </c>
      <c r="G69" s="198">
        <f>'Open Int.'!R69</f>
        <v>49.913295</v>
      </c>
      <c r="H69" s="198">
        <f>'Open Int.'!Z69</f>
        <v>-2.8528387500000036</v>
      </c>
      <c r="I69" s="187">
        <f>'Open Int.'!O69</f>
        <v>0.9939759036144579</v>
      </c>
      <c r="J69" s="208">
        <f>IF(Volume!D69=0,0,Volume!F69/Volume!D69)</f>
        <v>0</v>
      </c>
      <c r="K69" s="212">
        <f>IF('Open Int.'!E69=0,0,'Open Int.'!H69/'Open Int.'!E69)</f>
        <v>0</v>
      </c>
      <c r="L69" s="169"/>
    </row>
    <row r="70" spans="1:12" ht="15">
      <c r="A70" s="229" t="s">
        <v>149</v>
      </c>
      <c r="B70" s="353">
        <f>Margins!B70</f>
        <v>12500</v>
      </c>
      <c r="C70" s="353">
        <f>Volume!J70</f>
        <v>32.45</v>
      </c>
      <c r="D70" s="205">
        <f>Volume!M70</f>
        <v>-1.06707317073169</v>
      </c>
      <c r="E70" s="197">
        <f>Volume!C70*100</f>
        <v>66</v>
      </c>
      <c r="F70" s="436">
        <f>'Open Int.'!D70*100</f>
        <v>0</v>
      </c>
      <c r="G70" s="198">
        <f>'Open Int.'!R70</f>
        <v>94.02387500000002</v>
      </c>
      <c r="H70" s="198">
        <f>'Open Int.'!Z70</f>
        <v>-0.11212499999996339</v>
      </c>
      <c r="I70" s="187">
        <f>'Open Int.'!O70</f>
        <v>0.9887834339948232</v>
      </c>
      <c r="J70" s="208">
        <f>IF(Volume!D70=0,0,Volume!F70/Volume!D70)</f>
        <v>0.04081632653061224</v>
      </c>
      <c r="K70" s="212">
        <f>IF('Open Int.'!E70=0,0,'Open Int.'!H70/'Open Int.'!E70)</f>
        <v>0.1643059490084986</v>
      </c>
      <c r="L70" s="169"/>
    </row>
    <row r="71" spans="1:12" ht="15">
      <c r="A71" s="229" t="s">
        <v>186</v>
      </c>
      <c r="B71" s="353">
        <f>Margins!B71</f>
        <v>4000</v>
      </c>
      <c r="C71" s="353">
        <f>Volume!J71</f>
        <v>125</v>
      </c>
      <c r="D71" s="205">
        <f>Volume!M71</f>
        <v>-1.1075949367088653</v>
      </c>
      <c r="E71" s="197">
        <f>Volume!C71*100</f>
        <v>-19</v>
      </c>
      <c r="F71" s="436">
        <f>'Open Int.'!D71*100</f>
        <v>2</v>
      </c>
      <c r="G71" s="198">
        <f>'Open Int.'!R71</f>
        <v>101.9</v>
      </c>
      <c r="H71" s="198">
        <f>'Open Int.'!Z71</f>
        <v>1.4878400000000056</v>
      </c>
      <c r="I71" s="187">
        <f>'Open Int.'!O71</f>
        <v>0.9975466143277724</v>
      </c>
      <c r="J71" s="208">
        <f>IF(Volume!D71=0,0,Volume!F71/Volume!D71)</f>
        <v>0</v>
      </c>
      <c r="K71" s="212">
        <f>IF('Open Int.'!E71=0,0,'Open Int.'!H71/'Open Int.'!E71)</f>
        <v>0</v>
      </c>
      <c r="L71" s="169"/>
    </row>
    <row r="72" spans="1:12" ht="15">
      <c r="A72" s="229" t="s">
        <v>196</v>
      </c>
      <c r="B72" s="353">
        <f>Margins!B72</f>
        <v>2500</v>
      </c>
      <c r="C72" s="353">
        <f>Volume!J72</f>
        <v>113.2</v>
      </c>
      <c r="D72" s="205">
        <f>Volume!M72</f>
        <v>-1.821335646140498</v>
      </c>
      <c r="E72" s="197">
        <f>Volume!C72*100</f>
        <v>83</v>
      </c>
      <c r="F72" s="436">
        <f>'Open Int.'!D72*100</f>
        <v>3</v>
      </c>
      <c r="G72" s="198">
        <f>'Open Int.'!R72</f>
        <v>31.5262</v>
      </c>
      <c r="H72" s="198">
        <f>'Open Int.'!Z72</f>
        <v>0.452849999999998</v>
      </c>
      <c r="I72" s="187">
        <f>'Open Int.'!O72</f>
        <v>0.992818671454219</v>
      </c>
      <c r="J72" s="208">
        <f>IF(Volume!D72=0,0,Volume!F72/Volume!D72)</f>
        <v>0</v>
      </c>
      <c r="K72" s="212">
        <f>IF('Open Int.'!E72=0,0,'Open Int.'!H72/'Open Int.'!E72)</f>
        <v>0.10714285714285714</v>
      </c>
      <c r="L72" s="169"/>
    </row>
    <row r="73" spans="1:12" ht="15">
      <c r="A73" s="229" t="s">
        <v>162</v>
      </c>
      <c r="B73" s="353">
        <f>Margins!B73</f>
        <v>1700</v>
      </c>
      <c r="C73" s="353">
        <f>Volume!J73</f>
        <v>180.5</v>
      </c>
      <c r="D73" s="205">
        <f>Volume!M73</f>
        <v>0.5571030640668524</v>
      </c>
      <c r="E73" s="197">
        <f>Volume!C73*100</f>
        <v>212</v>
      </c>
      <c r="F73" s="436">
        <f>'Open Int.'!D73*100</f>
        <v>1</v>
      </c>
      <c r="G73" s="198">
        <f>'Open Int.'!R73</f>
        <v>53.852175</v>
      </c>
      <c r="H73" s="198">
        <f>'Open Int.'!Z73</f>
        <v>1.0917400000000015</v>
      </c>
      <c r="I73" s="187">
        <f>'Open Int.'!O73</f>
        <v>0.9891737891737892</v>
      </c>
      <c r="J73" s="208">
        <f>IF(Volume!D73=0,0,Volume!F73/Volume!D73)</f>
        <v>0.07692307692307693</v>
      </c>
      <c r="K73" s="212">
        <f>IF('Open Int.'!E73=0,0,'Open Int.'!H73/'Open Int.'!E73)</f>
        <v>0.16216216216216217</v>
      </c>
      <c r="L73" s="169"/>
    </row>
    <row r="74" spans="1:12" ht="15">
      <c r="A74" s="229" t="s">
        <v>228</v>
      </c>
      <c r="B74" s="353">
        <f>Margins!B74</f>
        <v>200</v>
      </c>
      <c r="C74" s="353">
        <f>Volume!J74</f>
        <v>1322.15</v>
      </c>
      <c r="D74" s="205">
        <f>Volume!M74</f>
        <v>-1.5927952067284332</v>
      </c>
      <c r="E74" s="197">
        <f>Volume!C74*100</f>
        <v>-15</v>
      </c>
      <c r="F74" s="436">
        <f>'Open Int.'!D74*100</f>
        <v>-3</v>
      </c>
      <c r="G74" s="198">
        <f>'Open Int.'!R74</f>
        <v>422.95578500000005</v>
      </c>
      <c r="H74" s="198">
        <f>'Open Int.'!Z74</f>
        <v>-17.701743999999962</v>
      </c>
      <c r="I74" s="187">
        <f>'Open Int.'!O74</f>
        <v>0.997061581744295</v>
      </c>
      <c r="J74" s="208">
        <f>IF(Volume!D74=0,0,Volume!F74/Volume!D74)</f>
        <v>0.010309278350515464</v>
      </c>
      <c r="K74" s="212">
        <f>IF('Open Int.'!E74=0,0,'Open Int.'!H74/'Open Int.'!E74)</f>
        <v>0.020146520146520148</v>
      </c>
      <c r="L74" s="169"/>
    </row>
    <row r="75" spans="1:12" ht="15">
      <c r="A75" s="229" t="s">
        <v>7</v>
      </c>
      <c r="B75" s="353">
        <f>Margins!B75</f>
        <v>625</v>
      </c>
      <c r="C75" s="353">
        <f>Volume!J75</f>
        <v>785.25</v>
      </c>
      <c r="D75" s="205">
        <f>Volume!M75</f>
        <v>2.6470588235294117</v>
      </c>
      <c r="E75" s="197">
        <f>Volume!C75*100</f>
        <v>151</v>
      </c>
      <c r="F75" s="436">
        <f>'Open Int.'!D75*100</f>
        <v>-2</v>
      </c>
      <c r="G75" s="198">
        <f>'Open Int.'!R75</f>
        <v>178.1339625</v>
      </c>
      <c r="H75" s="198">
        <f>'Open Int.'!Z75</f>
        <v>3.300862499999994</v>
      </c>
      <c r="I75" s="187">
        <f>'Open Int.'!O75</f>
        <v>0.997134670487106</v>
      </c>
      <c r="J75" s="208">
        <f>IF(Volume!D75=0,0,Volume!F75/Volume!D75)</f>
        <v>0.15873015873015872</v>
      </c>
      <c r="K75" s="212">
        <f>IF('Open Int.'!E75=0,0,'Open Int.'!H75/'Open Int.'!E75)</f>
        <v>0.16176470588235295</v>
      </c>
      <c r="L75" s="169"/>
    </row>
    <row r="76" spans="1:12" ht="15">
      <c r="A76" s="229" t="s">
        <v>187</v>
      </c>
      <c r="B76" s="353">
        <f>Margins!B76</f>
        <v>1200</v>
      </c>
      <c r="C76" s="353">
        <f>Volume!J76</f>
        <v>427.1</v>
      </c>
      <c r="D76" s="205">
        <f>Volume!M76</f>
        <v>0.7073803348266918</v>
      </c>
      <c r="E76" s="197">
        <f>Volume!C76*100</f>
        <v>-69</v>
      </c>
      <c r="F76" s="436">
        <f>'Open Int.'!D76*100</f>
        <v>-2</v>
      </c>
      <c r="G76" s="198">
        <f>'Open Int.'!R76</f>
        <v>174.76932</v>
      </c>
      <c r="H76" s="198">
        <f>'Open Int.'!Z76</f>
        <v>-2.538408000000004</v>
      </c>
      <c r="I76" s="187">
        <f>'Open Int.'!O76</f>
        <v>0.9914956011730205</v>
      </c>
      <c r="J76" s="208">
        <f>IF(Volume!D76=0,0,Volume!F76/Volume!D76)</f>
        <v>0</v>
      </c>
      <c r="K76" s="212">
        <f>IF('Open Int.'!E76=0,0,'Open Int.'!H76/'Open Int.'!E76)</f>
        <v>0</v>
      </c>
      <c r="L76" s="169"/>
    </row>
    <row r="77" spans="1:12" ht="15">
      <c r="A77" s="229" t="s">
        <v>242</v>
      </c>
      <c r="B77" s="353">
        <f>Margins!B77</f>
        <v>400</v>
      </c>
      <c r="C77" s="353">
        <f>Volume!J77</f>
        <v>943.9</v>
      </c>
      <c r="D77" s="205">
        <f>Volume!M77</f>
        <v>-1.14160033514872</v>
      </c>
      <c r="E77" s="197">
        <f>Volume!C77*100</f>
        <v>46</v>
      </c>
      <c r="F77" s="436">
        <f>'Open Int.'!D77*100</f>
        <v>13</v>
      </c>
      <c r="G77" s="198">
        <f>'Open Int.'!R77</f>
        <v>249.265112</v>
      </c>
      <c r="H77" s="198">
        <f>'Open Int.'!Z77</f>
        <v>26.300215999999978</v>
      </c>
      <c r="I77" s="187">
        <f>'Open Int.'!O77</f>
        <v>0.9939412299303242</v>
      </c>
      <c r="J77" s="208">
        <f>IF(Volume!D77=0,0,Volume!F77/Volume!D77)</f>
        <v>0.16304347826086957</v>
      </c>
      <c r="K77" s="212">
        <f>IF('Open Int.'!E77=0,0,'Open Int.'!H77/'Open Int.'!E77)</f>
        <v>0.13707165109034267</v>
      </c>
      <c r="L77" s="169"/>
    </row>
    <row r="78" spans="1:12" ht="15">
      <c r="A78" s="229" t="s">
        <v>225</v>
      </c>
      <c r="B78" s="353">
        <f>Margins!B78</f>
        <v>1250</v>
      </c>
      <c r="C78" s="353">
        <f>Volume!J78</f>
        <v>262.45</v>
      </c>
      <c r="D78" s="205">
        <f>Volume!M78</f>
        <v>-1.3531291110693562</v>
      </c>
      <c r="E78" s="197">
        <f>Volume!C78*100</f>
        <v>-25</v>
      </c>
      <c r="F78" s="436">
        <f>'Open Int.'!D78*100</f>
        <v>4</v>
      </c>
      <c r="G78" s="198">
        <f>'Open Int.'!R78</f>
        <v>166.4589125</v>
      </c>
      <c r="H78" s="198">
        <f>'Open Int.'!Z78</f>
        <v>4.002131249999991</v>
      </c>
      <c r="I78" s="187">
        <f>'Open Int.'!O78</f>
        <v>0.7489160425699646</v>
      </c>
      <c r="J78" s="208">
        <f>IF(Volume!D78=0,0,Volume!F78/Volume!D78)</f>
        <v>0.13725490196078433</v>
      </c>
      <c r="K78" s="212">
        <f>IF('Open Int.'!E78=0,0,'Open Int.'!H78/'Open Int.'!E78)</f>
        <v>0.1828665568369028</v>
      </c>
      <c r="L78" s="169"/>
    </row>
    <row r="79" spans="1:12" ht="15">
      <c r="A79" s="229" t="s">
        <v>188</v>
      </c>
      <c r="B79" s="353">
        <f>Margins!B79</f>
        <v>1600</v>
      </c>
      <c r="C79" s="353">
        <f>Volume!J79</f>
        <v>222.9</v>
      </c>
      <c r="D79" s="205">
        <f>Volume!M79</f>
        <v>-0.9773434029320252</v>
      </c>
      <c r="E79" s="197">
        <f>Volume!C79*100</f>
        <v>-34</v>
      </c>
      <c r="F79" s="436">
        <f>'Open Int.'!D79*100</f>
        <v>-3</v>
      </c>
      <c r="G79" s="198">
        <f>'Open Int.'!R79</f>
        <v>133.526016</v>
      </c>
      <c r="H79" s="198">
        <f>'Open Int.'!Z79</f>
        <v>-4.811440000000005</v>
      </c>
      <c r="I79" s="187">
        <f>'Open Int.'!O79</f>
        <v>0.9941239316239316</v>
      </c>
      <c r="J79" s="208">
        <f>IF(Volume!D79=0,0,Volume!F79/Volume!D79)</f>
        <v>0</v>
      </c>
      <c r="K79" s="212">
        <f>IF('Open Int.'!E79=0,0,'Open Int.'!H79/'Open Int.'!E79)</f>
        <v>0</v>
      </c>
      <c r="L79" s="169"/>
    </row>
    <row r="80" spans="1:12" ht="15">
      <c r="A80" s="229" t="s">
        <v>163</v>
      </c>
      <c r="B80" s="353">
        <f>Margins!B80</f>
        <v>8900</v>
      </c>
      <c r="C80" s="353">
        <f>Volume!J80</f>
        <v>40.3</v>
      </c>
      <c r="D80" s="205">
        <f>Volume!M80</f>
        <v>-1.2254901960784315</v>
      </c>
      <c r="E80" s="197">
        <f>Volume!C80*100</f>
        <v>-40</v>
      </c>
      <c r="F80" s="436">
        <f>'Open Int.'!D80*100</f>
        <v>2</v>
      </c>
      <c r="G80" s="198">
        <f>'Open Int.'!R80</f>
        <v>40.135173</v>
      </c>
      <c r="H80" s="198">
        <f>'Open Int.'!Z80</f>
        <v>0.1919730000000044</v>
      </c>
      <c r="I80" s="187">
        <f>'Open Int.'!O80</f>
        <v>0.9874888293118856</v>
      </c>
      <c r="J80" s="208">
        <f>IF(Volume!D80=0,0,Volume!F80/Volume!D80)</f>
        <v>0</v>
      </c>
      <c r="K80" s="212">
        <f>IF('Open Int.'!E80=0,0,'Open Int.'!H80/'Open Int.'!E80)</f>
        <v>0.16326530612244897</v>
      </c>
      <c r="L80" s="169"/>
    </row>
    <row r="81" spans="1:12" ht="15">
      <c r="A81" s="229" t="s">
        <v>8</v>
      </c>
      <c r="B81" s="353">
        <f>Margins!B81</f>
        <v>1600</v>
      </c>
      <c r="C81" s="353">
        <f>Volume!J81</f>
        <v>139.8</v>
      </c>
      <c r="D81" s="205">
        <f>Volume!M81</f>
        <v>1.6357688113413302</v>
      </c>
      <c r="E81" s="197">
        <f>Volume!C81*100</f>
        <v>74</v>
      </c>
      <c r="F81" s="436">
        <f>'Open Int.'!D81*100</f>
        <v>1</v>
      </c>
      <c r="G81" s="198">
        <f>'Open Int.'!R81</f>
        <v>315.83616000000006</v>
      </c>
      <c r="H81" s="198">
        <f>'Open Int.'!Z81</f>
        <v>11.971703999999988</v>
      </c>
      <c r="I81" s="187">
        <f>'Open Int.'!O81</f>
        <v>0.988456090651558</v>
      </c>
      <c r="J81" s="208">
        <f>IF(Volume!D81=0,0,Volume!F81/Volume!D81)</f>
        <v>0.06949152542372881</v>
      </c>
      <c r="K81" s="212">
        <f>IF('Open Int.'!E81=0,0,'Open Int.'!H81/'Open Int.'!E81)</f>
        <v>0.1259181532004197</v>
      </c>
      <c r="L81" s="169"/>
    </row>
    <row r="82" spans="1:12" ht="15">
      <c r="A82" s="229" t="s">
        <v>197</v>
      </c>
      <c r="B82" s="353">
        <f>Margins!B82</f>
        <v>28000</v>
      </c>
      <c r="C82" s="353">
        <f>Volume!J82</f>
        <v>13.55</v>
      </c>
      <c r="D82" s="205">
        <f>Volume!M82</f>
        <v>4.230769230769236</v>
      </c>
      <c r="E82" s="197">
        <f>Volume!C82*100</f>
        <v>353</v>
      </c>
      <c r="F82" s="436">
        <f>'Open Int.'!D82*100</f>
        <v>5</v>
      </c>
      <c r="G82" s="198">
        <f>'Open Int.'!R82</f>
        <v>56.5306</v>
      </c>
      <c r="H82" s="198">
        <f>'Open Int.'!Z82</f>
        <v>4.660600000000002</v>
      </c>
      <c r="I82" s="187">
        <f>'Open Int.'!O82</f>
        <v>0.9825503355704698</v>
      </c>
      <c r="J82" s="208">
        <f>IF(Volume!D82=0,0,Volume!F82/Volume!D82)</f>
        <v>0.21951219512195122</v>
      </c>
      <c r="K82" s="212">
        <f>IF('Open Int.'!E82=0,0,'Open Int.'!H82/'Open Int.'!E82)</f>
        <v>0.15282392026578073</v>
      </c>
      <c r="L82" s="169"/>
    </row>
    <row r="83" spans="1:12" ht="15">
      <c r="A83" s="229" t="s">
        <v>220</v>
      </c>
      <c r="B83" s="353">
        <f>Margins!B83</f>
        <v>1150</v>
      </c>
      <c r="C83" s="353">
        <f>Volume!J83</f>
        <v>223.75</v>
      </c>
      <c r="D83" s="205">
        <f>Volume!M83</f>
        <v>-1.8209741114523936</v>
      </c>
      <c r="E83" s="197">
        <f>Volume!C83*100</f>
        <v>25</v>
      </c>
      <c r="F83" s="436">
        <f>'Open Int.'!D83*100</f>
        <v>10</v>
      </c>
      <c r="G83" s="198">
        <f>'Open Int.'!R83</f>
        <v>89.235975</v>
      </c>
      <c r="H83" s="198">
        <f>'Open Int.'!Z83</f>
        <v>5.630859999999998</v>
      </c>
      <c r="I83" s="187">
        <f>'Open Int.'!O83</f>
        <v>0.9728950403690888</v>
      </c>
      <c r="J83" s="208">
        <f>IF(Volume!D83=0,0,Volume!F83/Volume!D83)</f>
        <v>0</v>
      </c>
      <c r="K83" s="212">
        <f>IF('Open Int.'!E83=0,0,'Open Int.'!H83/'Open Int.'!E83)</f>
        <v>0.06719367588932806</v>
      </c>
      <c r="L83" s="169"/>
    </row>
    <row r="84" spans="1:12" ht="15">
      <c r="A84" s="229" t="s">
        <v>189</v>
      </c>
      <c r="B84" s="353">
        <f>Margins!B84</f>
        <v>2200</v>
      </c>
      <c r="C84" s="353">
        <f>Volume!J84</f>
        <v>233.5</v>
      </c>
      <c r="D84" s="205">
        <f>Volume!M84</f>
        <v>-1.3519222644697884</v>
      </c>
      <c r="E84" s="197">
        <f>Volume!C84*100</f>
        <v>15</v>
      </c>
      <c r="F84" s="436">
        <f>'Open Int.'!D84*100</f>
        <v>-1</v>
      </c>
      <c r="G84" s="198">
        <f>'Open Int.'!R84</f>
        <v>116.45579</v>
      </c>
      <c r="H84" s="198">
        <f>'Open Int.'!Z84</f>
        <v>-3.366484</v>
      </c>
      <c r="I84" s="187">
        <f>'Open Int.'!O84</f>
        <v>0.9951477723864137</v>
      </c>
      <c r="J84" s="208">
        <f>IF(Volume!D84=0,0,Volume!F84/Volume!D84)</f>
        <v>0</v>
      </c>
      <c r="K84" s="212">
        <f>IF('Open Int.'!E84=0,0,'Open Int.'!H84/'Open Int.'!E84)</f>
        <v>0</v>
      </c>
      <c r="L84" s="169"/>
    </row>
    <row r="85" spans="1:12" ht="15">
      <c r="A85" s="229" t="s">
        <v>164</v>
      </c>
      <c r="B85" s="353">
        <f>Margins!B85</f>
        <v>5900</v>
      </c>
      <c r="C85" s="353">
        <f>Volume!J85</f>
        <v>64.15</v>
      </c>
      <c r="D85" s="205">
        <f>Volume!M85</f>
        <v>-1.3835511145272736</v>
      </c>
      <c r="E85" s="197">
        <f>Volume!C85*100</f>
        <v>-61</v>
      </c>
      <c r="F85" s="436">
        <f>'Open Int.'!D85*100</f>
        <v>0</v>
      </c>
      <c r="G85" s="198">
        <f>'Open Int.'!R85</f>
        <v>37.810651500000006</v>
      </c>
      <c r="H85" s="198">
        <f>'Open Int.'!Z85</f>
        <v>-0.41533049999999605</v>
      </c>
      <c r="I85" s="187">
        <f>'Open Int.'!O85</f>
        <v>0.98998998998999</v>
      </c>
      <c r="J85" s="208">
        <f>IF(Volume!D85=0,0,Volume!F85/Volume!D85)</f>
        <v>0.5</v>
      </c>
      <c r="K85" s="212">
        <f>IF('Open Int.'!E85=0,0,'Open Int.'!H85/'Open Int.'!E85)</f>
        <v>0.36585365853658536</v>
      </c>
      <c r="L85" s="169"/>
    </row>
    <row r="86" spans="1:12" ht="15">
      <c r="A86" s="229" t="s">
        <v>165</v>
      </c>
      <c r="B86" s="353">
        <f>Margins!B86</f>
        <v>2090</v>
      </c>
      <c r="C86" s="353">
        <f>Volume!J86</f>
        <v>229.75</v>
      </c>
      <c r="D86" s="205">
        <f>Volume!M86</f>
        <v>0.5910683012259169</v>
      </c>
      <c r="E86" s="197">
        <f>Volume!C86*100</f>
        <v>21</v>
      </c>
      <c r="F86" s="436">
        <f>'Open Int.'!D86*100</f>
        <v>0</v>
      </c>
      <c r="G86" s="198">
        <f>'Open Int.'!R86</f>
        <v>23.76878625</v>
      </c>
      <c r="H86" s="198">
        <f>'Open Int.'!Z86</f>
        <v>0.23513545000000136</v>
      </c>
      <c r="I86" s="187">
        <f>'Open Int.'!O86</f>
        <v>0.997979797979798</v>
      </c>
      <c r="J86" s="208">
        <f>IF(Volume!D86=0,0,Volume!F86/Volume!D86)</f>
        <v>0</v>
      </c>
      <c r="K86" s="212">
        <f>IF('Open Int.'!E86=0,0,'Open Int.'!H86/'Open Int.'!E86)</f>
        <v>0</v>
      </c>
      <c r="L86" s="169"/>
    </row>
    <row r="87" spans="1:12" ht="15">
      <c r="A87" s="229" t="s">
        <v>138</v>
      </c>
      <c r="B87" s="353">
        <f>Margins!B87</f>
        <v>3250</v>
      </c>
      <c r="C87" s="353">
        <f>Volume!J87</f>
        <v>131.05</v>
      </c>
      <c r="D87" s="205">
        <f>Volume!M87</f>
        <v>-1.7616191904047933</v>
      </c>
      <c r="E87" s="197">
        <f>Volume!C87*100</f>
        <v>-40</v>
      </c>
      <c r="F87" s="436">
        <f>'Open Int.'!D87*100</f>
        <v>-1</v>
      </c>
      <c r="G87" s="198">
        <f>'Open Int.'!R87</f>
        <v>118.02035375</v>
      </c>
      <c r="H87" s="198">
        <f>'Open Int.'!Z87</f>
        <v>1.7855987499999912</v>
      </c>
      <c r="I87" s="187">
        <f>'Open Int.'!O87</f>
        <v>0.997473836160231</v>
      </c>
      <c r="J87" s="208">
        <f>IF(Volume!D87=0,0,Volume!F87/Volume!D87)</f>
        <v>0.09090909090909091</v>
      </c>
      <c r="K87" s="212">
        <f>IF('Open Int.'!E87=0,0,'Open Int.'!H87/'Open Int.'!E87)</f>
        <v>0.11764705882352941</v>
      </c>
      <c r="L87" s="169"/>
    </row>
    <row r="88" spans="1:12" ht="15">
      <c r="A88" s="229" t="s">
        <v>50</v>
      </c>
      <c r="B88" s="353">
        <f>Margins!B88</f>
        <v>450</v>
      </c>
      <c r="C88" s="353">
        <f>Volume!J88</f>
        <v>856.9</v>
      </c>
      <c r="D88" s="205">
        <f>Volume!M88</f>
        <v>-0.45306691449813863</v>
      </c>
      <c r="E88" s="197">
        <f>Volume!C88*100</f>
        <v>-18</v>
      </c>
      <c r="F88" s="436">
        <f>'Open Int.'!D88*100</f>
        <v>2</v>
      </c>
      <c r="G88" s="198">
        <f>'Open Int.'!R88</f>
        <v>593.6388975</v>
      </c>
      <c r="H88" s="198">
        <f>'Open Int.'!Z88</f>
        <v>13.915921499999968</v>
      </c>
      <c r="I88" s="187">
        <f>'Open Int.'!O88</f>
        <v>0.9841506982786619</v>
      </c>
      <c r="J88" s="208">
        <f>IF(Volume!D88=0,0,Volume!F88/Volume!D88)</f>
        <v>0.16666666666666666</v>
      </c>
      <c r="K88" s="212">
        <f>IF('Open Int.'!E88=0,0,'Open Int.'!H88/'Open Int.'!E88)</f>
        <v>0.18467741935483872</v>
      </c>
      <c r="L88" s="169"/>
    </row>
    <row r="89" spans="1:12" ht="15">
      <c r="A89" s="229" t="s">
        <v>190</v>
      </c>
      <c r="B89" s="353">
        <f>Margins!B89</f>
        <v>1050</v>
      </c>
      <c r="C89" s="353">
        <f>Volume!J89</f>
        <v>210.65</v>
      </c>
      <c r="D89" s="205">
        <f>Volume!M89</f>
        <v>0.4290822407628156</v>
      </c>
      <c r="E89" s="197">
        <f>Volume!C89*100</f>
        <v>114.99999999999999</v>
      </c>
      <c r="F89" s="436">
        <f>'Open Int.'!D89*100</f>
        <v>1</v>
      </c>
      <c r="G89" s="198">
        <f>'Open Int.'!R89</f>
        <v>101.27946675</v>
      </c>
      <c r="H89" s="198">
        <f>'Open Int.'!Z89</f>
        <v>1.5999742500000025</v>
      </c>
      <c r="I89" s="187">
        <f>'Open Int.'!O89</f>
        <v>0.9956322341122515</v>
      </c>
      <c r="J89" s="208">
        <f>IF(Volume!D89=0,0,Volume!F89/Volume!D89)</f>
        <v>0</v>
      </c>
      <c r="K89" s="212">
        <f>IF('Open Int.'!E89=0,0,'Open Int.'!H89/'Open Int.'!E89)</f>
        <v>0.005747126436781609</v>
      </c>
      <c r="L89" s="169"/>
    </row>
    <row r="90" spans="1:12" ht="15">
      <c r="A90" s="229" t="s">
        <v>94</v>
      </c>
      <c r="B90" s="353">
        <f>Margins!B90</f>
        <v>1200</v>
      </c>
      <c r="C90" s="353">
        <f>Volume!J90</f>
        <v>239.75</v>
      </c>
      <c r="D90" s="205">
        <f>Volume!M90</f>
        <v>-2.0829079027976287</v>
      </c>
      <c r="E90" s="197">
        <f>Volume!C90*100</f>
        <v>-52</v>
      </c>
      <c r="F90" s="436">
        <f>'Open Int.'!D90*100</f>
        <v>3</v>
      </c>
      <c r="G90" s="198">
        <f>'Open Int.'!R90</f>
        <v>78.65718</v>
      </c>
      <c r="H90" s="198">
        <f>'Open Int.'!Z90</f>
        <v>0.6773519999999991</v>
      </c>
      <c r="I90" s="187">
        <f>'Open Int.'!O90</f>
        <v>0.9956108266276518</v>
      </c>
      <c r="J90" s="208">
        <f>IF(Volume!D90=0,0,Volume!F90/Volume!D90)</f>
        <v>0</v>
      </c>
      <c r="K90" s="212">
        <f>IF('Open Int.'!E90=0,0,'Open Int.'!H90/'Open Int.'!E90)</f>
        <v>0</v>
      </c>
      <c r="L90" s="169"/>
    </row>
    <row r="91" spans="1:12" ht="15">
      <c r="A91" s="229" t="s">
        <v>243</v>
      </c>
      <c r="B91" s="353">
        <f>Margins!B91</f>
        <v>650</v>
      </c>
      <c r="C91" s="353">
        <f>Volume!J91</f>
        <v>400.2</v>
      </c>
      <c r="D91" s="205">
        <f>Volume!M91</f>
        <v>-1.537704514700455</v>
      </c>
      <c r="E91" s="197">
        <f>Volume!C91*100</f>
        <v>-38</v>
      </c>
      <c r="F91" s="436">
        <f>'Open Int.'!D91*100</f>
        <v>12</v>
      </c>
      <c r="G91" s="198">
        <f>'Open Int.'!R91</f>
        <v>57.852912</v>
      </c>
      <c r="H91" s="198">
        <f>'Open Int.'!Z91</f>
        <v>5.43712</v>
      </c>
      <c r="I91" s="187">
        <f>'Open Int.'!O91</f>
        <v>0.9959532374100719</v>
      </c>
      <c r="J91" s="208">
        <f>IF(Volume!D91=0,0,Volume!F91/Volume!D91)</f>
        <v>0</v>
      </c>
      <c r="K91" s="212">
        <f>IF('Open Int.'!E91=0,0,'Open Int.'!H91/'Open Int.'!E91)</f>
        <v>0</v>
      </c>
      <c r="L91" s="169"/>
    </row>
    <row r="92" spans="1:12" ht="15">
      <c r="A92" s="229" t="s">
        <v>95</v>
      </c>
      <c r="B92" s="353">
        <f>Margins!B92</f>
        <v>1200</v>
      </c>
      <c r="C92" s="353">
        <f>Volume!J92</f>
        <v>513.05</v>
      </c>
      <c r="D92" s="205">
        <f>Volume!M92</f>
        <v>-0.5427934477076801</v>
      </c>
      <c r="E92" s="197">
        <f>Volume!C92*100</f>
        <v>-5</v>
      </c>
      <c r="F92" s="436">
        <f>'Open Int.'!D92*100</f>
        <v>-1</v>
      </c>
      <c r="G92" s="198">
        <f>'Open Int.'!R92</f>
        <v>196.026144</v>
      </c>
      <c r="H92" s="198">
        <f>'Open Int.'!Z92</f>
        <v>-3.6078060000000107</v>
      </c>
      <c r="I92" s="187">
        <f>'Open Int.'!O92</f>
        <v>0.9965452261306532</v>
      </c>
      <c r="J92" s="208">
        <f>IF(Volume!D92=0,0,Volume!F92/Volume!D92)</f>
        <v>0</v>
      </c>
      <c r="K92" s="212">
        <f>IF('Open Int.'!E92=0,0,'Open Int.'!H92/'Open Int.'!E92)</f>
        <v>0</v>
      </c>
      <c r="L92" s="169"/>
    </row>
    <row r="93" spans="1:12" ht="15">
      <c r="A93" s="229" t="s">
        <v>244</v>
      </c>
      <c r="B93" s="353">
        <f>Margins!B93</f>
        <v>2800</v>
      </c>
      <c r="C93" s="353">
        <f>Volume!J93</f>
        <v>126</v>
      </c>
      <c r="D93" s="205">
        <f>Volume!M93</f>
        <v>-0.9044435705859265</v>
      </c>
      <c r="E93" s="197">
        <f>Volume!C93*100</f>
        <v>-25</v>
      </c>
      <c r="F93" s="436">
        <f>'Open Int.'!D93*100</f>
        <v>-1</v>
      </c>
      <c r="G93" s="198">
        <f>'Open Int.'!R93</f>
        <v>106.75728</v>
      </c>
      <c r="H93" s="198">
        <f>'Open Int.'!Z93</f>
        <v>-1.6152080000000097</v>
      </c>
      <c r="I93" s="187">
        <f>'Open Int.'!O93</f>
        <v>0.9940515532055518</v>
      </c>
      <c r="J93" s="208">
        <f>IF(Volume!D93=0,0,Volume!F93/Volume!D93)</f>
        <v>0.15384615384615385</v>
      </c>
      <c r="K93" s="212">
        <f>IF('Open Int.'!E93=0,0,'Open Int.'!H93/'Open Int.'!E93)</f>
        <v>0.13690476190476192</v>
      </c>
      <c r="L93" s="169"/>
    </row>
    <row r="94" spans="1:12" ht="15">
      <c r="A94" s="229" t="s">
        <v>245</v>
      </c>
      <c r="B94" s="353">
        <f>Margins!B94</f>
        <v>300</v>
      </c>
      <c r="C94" s="353">
        <f>Volume!J94</f>
        <v>873.1</v>
      </c>
      <c r="D94" s="205">
        <f>Volume!M94</f>
        <v>3.325443786982251</v>
      </c>
      <c r="E94" s="197">
        <f>Volume!C94*100</f>
        <v>26</v>
      </c>
      <c r="F94" s="436">
        <f>'Open Int.'!D94*100</f>
        <v>-10</v>
      </c>
      <c r="G94" s="198">
        <f>'Open Int.'!R94</f>
        <v>214.25874</v>
      </c>
      <c r="H94" s="198">
        <f>'Open Int.'!Z94</f>
        <v>-16.09671</v>
      </c>
      <c r="I94" s="187">
        <f>'Open Int.'!O94</f>
        <v>0.9921760391198045</v>
      </c>
      <c r="J94" s="208">
        <f>IF(Volume!D94=0,0,Volume!F94/Volume!D94)</f>
        <v>0.08888888888888889</v>
      </c>
      <c r="K94" s="212">
        <f>IF('Open Int.'!E94=0,0,'Open Int.'!H94/'Open Int.'!E94)</f>
        <v>0.049019607843137254</v>
      </c>
      <c r="L94" s="169"/>
    </row>
    <row r="95" spans="1:12" ht="15">
      <c r="A95" s="229" t="s">
        <v>246</v>
      </c>
      <c r="B95" s="353">
        <f>Margins!B95</f>
        <v>800</v>
      </c>
      <c r="C95" s="353">
        <f>Volume!J95</f>
        <v>402.2</v>
      </c>
      <c r="D95" s="205">
        <f>Volume!M95</f>
        <v>-0.30982773577890693</v>
      </c>
      <c r="E95" s="197">
        <f>Volume!C95*100</f>
        <v>-13</v>
      </c>
      <c r="F95" s="436">
        <f>'Open Int.'!D95*100</f>
        <v>1</v>
      </c>
      <c r="G95" s="198">
        <f>'Open Int.'!R95</f>
        <v>369.86312</v>
      </c>
      <c r="H95" s="198">
        <f>'Open Int.'!Z95</f>
        <v>1.7230639999999653</v>
      </c>
      <c r="I95" s="187">
        <f>'Open Int.'!O95</f>
        <v>0.992431491953023</v>
      </c>
      <c r="J95" s="208">
        <f>IF(Volume!D95=0,0,Volume!F95/Volume!D95)</f>
        <v>0.031578947368421054</v>
      </c>
      <c r="K95" s="212">
        <f>IF('Open Int.'!E95=0,0,'Open Int.'!H95/'Open Int.'!E95)</f>
        <v>0.12867647058823528</v>
      </c>
      <c r="L95" s="169"/>
    </row>
    <row r="96" spans="1:12" ht="15">
      <c r="A96" s="229" t="s">
        <v>254</v>
      </c>
      <c r="B96" s="353">
        <f>Margins!B96</f>
        <v>700</v>
      </c>
      <c r="C96" s="353">
        <f>Volume!J96</f>
        <v>386.65</v>
      </c>
      <c r="D96" s="205">
        <f>Volume!M96</f>
        <v>-0.6807089648086396</v>
      </c>
      <c r="E96" s="197">
        <f>Volume!C96*100</f>
        <v>118</v>
      </c>
      <c r="F96" s="436">
        <f>'Open Int.'!D96*100</f>
        <v>1</v>
      </c>
      <c r="G96" s="198">
        <f>'Open Int.'!R96</f>
        <v>647.027843</v>
      </c>
      <c r="H96" s="198">
        <f>'Open Int.'!Z96</f>
        <v>2.241931999999906</v>
      </c>
      <c r="I96" s="187">
        <f>'Open Int.'!O96</f>
        <v>0.9971136953066175</v>
      </c>
      <c r="J96" s="208">
        <f>IF(Volume!D96=0,0,Volume!F96/Volume!D96)</f>
        <v>0.04603580562659847</v>
      </c>
      <c r="K96" s="212">
        <f>IF('Open Int.'!E96=0,0,'Open Int.'!H96/'Open Int.'!E96)</f>
        <v>0.08574879227053141</v>
      </c>
      <c r="L96" s="169"/>
    </row>
    <row r="97" spans="1:12" ht="15">
      <c r="A97" s="229" t="s">
        <v>113</v>
      </c>
      <c r="B97" s="353">
        <f>Margins!B97</f>
        <v>550</v>
      </c>
      <c r="C97" s="353">
        <f>Volume!J97</f>
        <v>506.85</v>
      </c>
      <c r="D97" s="205">
        <f>Volume!M97</f>
        <v>-1.582524271844656</v>
      </c>
      <c r="E97" s="197">
        <f>Volume!C97*100</f>
        <v>-38</v>
      </c>
      <c r="F97" s="436">
        <f>'Open Int.'!D97*100</f>
        <v>-5</v>
      </c>
      <c r="G97" s="198">
        <f>'Open Int.'!R97</f>
        <v>274.50235725</v>
      </c>
      <c r="H97" s="198">
        <f>'Open Int.'!Z97</f>
        <v>-18.264842750000014</v>
      </c>
      <c r="I97" s="187">
        <f>'Open Int.'!O97</f>
        <v>0.9941098811820859</v>
      </c>
      <c r="J97" s="208">
        <f>IF(Volume!D97=0,0,Volume!F97/Volume!D97)</f>
        <v>0.14444444444444443</v>
      </c>
      <c r="K97" s="212">
        <f>IF('Open Int.'!E97=0,0,'Open Int.'!H97/'Open Int.'!E97)</f>
        <v>0.0875796178343949</v>
      </c>
      <c r="L97" s="169"/>
    </row>
    <row r="98" spans="1:12" ht="15">
      <c r="A98" s="229" t="s">
        <v>166</v>
      </c>
      <c r="B98" s="353">
        <f>Margins!B98</f>
        <v>550</v>
      </c>
      <c r="C98" s="353">
        <f>Volume!J98</f>
        <v>599.75</v>
      </c>
      <c r="D98" s="205">
        <f>Volume!M98</f>
        <v>-1.5027098045656064</v>
      </c>
      <c r="E98" s="197">
        <f>Volume!C98*100</f>
        <v>-22</v>
      </c>
      <c r="F98" s="436">
        <f>'Open Int.'!D98*100</f>
        <v>-2</v>
      </c>
      <c r="G98" s="198">
        <f>'Open Int.'!R98</f>
        <v>396.2968075</v>
      </c>
      <c r="H98" s="198">
        <f>'Open Int.'!Z98</f>
        <v>-12.944882500000006</v>
      </c>
      <c r="I98" s="187">
        <f>'Open Int.'!O98</f>
        <v>0.9978358581654736</v>
      </c>
      <c r="J98" s="208">
        <f>IF(Volume!D98=0,0,Volume!F98/Volume!D98)</f>
        <v>0.017421602787456445</v>
      </c>
      <c r="K98" s="212">
        <f>IF('Open Int.'!E98=0,0,'Open Int.'!H98/'Open Int.'!E98)</f>
        <v>0.07730263157894737</v>
      </c>
      <c r="L98" s="169"/>
    </row>
    <row r="99" spans="1:12" ht="15">
      <c r="A99" s="229" t="s">
        <v>221</v>
      </c>
      <c r="B99" s="353">
        <f>Margins!B99</f>
        <v>300</v>
      </c>
      <c r="C99" s="353">
        <f>Volume!J99</f>
        <v>1291.3</v>
      </c>
      <c r="D99" s="205">
        <f>Volume!M99</f>
        <v>-1.0118819471061744</v>
      </c>
      <c r="E99" s="197">
        <f>Volume!C99*100</f>
        <v>-15</v>
      </c>
      <c r="F99" s="436">
        <f>'Open Int.'!D99*100</f>
        <v>-1</v>
      </c>
      <c r="G99" s="198">
        <f>'Open Int.'!R99</f>
        <v>1887.015429</v>
      </c>
      <c r="H99" s="198">
        <f>'Open Int.'!Z99</f>
        <v>-8.449161000000004</v>
      </c>
      <c r="I99" s="187">
        <f>'Open Int.'!O99</f>
        <v>0.9731682782123134</v>
      </c>
      <c r="J99" s="208">
        <f>IF(Volume!D99=0,0,Volume!F99/Volume!D99)</f>
        <v>0.2831414230882787</v>
      </c>
      <c r="K99" s="212">
        <f>IF('Open Int.'!E99=0,0,'Open Int.'!H99/'Open Int.'!E99)</f>
        <v>0.39353593825373856</v>
      </c>
      <c r="L99" s="169"/>
    </row>
    <row r="100" spans="1:12" ht="15">
      <c r="A100" s="229" t="s">
        <v>235</v>
      </c>
      <c r="B100" s="353">
        <f>Margins!B100</f>
        <v>3350</v>
      </c>
      <c r="C100" s="353">
        <f>Volume!J100</f>
        <v>66.25</v>
      </c>
      <c r="D100" s="205">
        <f>Volume!M100</f>
        <v>-1.1931394481730009</v>
      </c>
      <c r="E100" s="197">
        <f>Volume!C100*100</f>
        <v>-60</v>
      </c>
      <c r="F100" s="436">
        <f>'Open Int.'!D100*100</f>
        <v>1</v>
      </c>
      <c r="G100" s="198">
        <f>'Open Int.'!R100</f>
        <v>232.679275</v>
      </c>
      <c r="H100" s="198">
        <f>'Open Int.'!Z100</f>
        <v>0.8515532499999949</v>
      </c>
      <c r="I100" s="187">
        <f>'Open Int.'!O100</f>
        <v>0.9463945059137734</v>
      </c>
      <c r="J100" s="208">
        <f>IF(Volume!D100=0,0,Volume!F100/Volume!D100)</f>
        <v>0.09219858156028368</v>
      </c>
      <c r="K100" s="212">
        <f>IF('Open Int.'!E100=0,0,'Open Int.'!H100/'Open Int.'!E100)</f>
        <v>0.18253968253968253</v>
      </c>
      <c r="L100" s="169"/>
    </row>
    <row r="101" spans="1:12" ht="15">
      <c r="A101" s="229" t="s">
        <v>255</v>
      </c>
      <c r="B101" s="353">
        <f>Margins!B101</f>
        <v>2700</v>
      </c>
      <c r="C101" s="353">
        <f>Volume!J101</f>
        <v>86.75</v>
      </c>
      <c r="D101" s="205">
        <f>Volume!M101</f>
        <v>-0.8004574042309923</v>
      </c>
      <c r="E101" s="197">
        <f>Volume!C101*100</f>
        <v>-34</v>
      </c>
      <c r="F101" s="436">
        <f>'Open Int.'!D101*100</f>
        <v>1</v>
      </c>
      <c r="G101" s="198">
        <f>'Open Int.'!R101</f>
        <v>251.0657775</v>
      </c>
      <c r="H101" s="198">
        <f>'Open Int.'!Z101</f>
        <v>1.6102799999999888</v>
      </c>
      <c r="I101" s="187">
        <f>'Open Int.'!O101</f>
        <v>0.9927232017912119</v>
      </c>
      <c r="J101" s="208">
        <f>IF(Volume!D101=0,0,Volume!F101/Volume!D101)</f>
        <v>0.06829268292682927</v>
      </c>
      <c r="K101" s="212">
        <f>IF('Open Int.'!E101=0,0,'Open Int.'!H101/'Open Int.'!E101)</f>
        <v>0.17602739726027397</v>
      </c>
      <c r="L101" s="169"/>
    </row>
    <row r="102" spans="1:12" ht="15">
      <c r="A102" s="229" t="s">
        <v>222</v>
      </c>
      <c r="B102" s="353">
        <f>Margins!B102</f>
        <v>600</v>
      </c>
      <c r="C102" s="353">
        <f>Volume!J102</f>
        <v>417.75</v>
      </c>
      <c r="D102" s="205">
        <f>Volume!M102</f>
        <v>-1.2294597470150108</v>
      </c>
      <c r="E102" s="197">
        <f>Volume!C102*100</f>
        <v>35</v>
      </c>
      <c r="F102" s="436">
        <f>'Open Int.'!D102*100</f>
        <v>5</v>
      </c>
      <c r="G102" s="198">
        <f>'Open Int.'!R102</f>
        <v>307.171575</v>
      </c>
      <c r="H102" s="198">
        <f>'Open Int.'!Z102</f>
        <v>14.803157999999996</v>
      </c>
      <c r="I102" s="187">
        <f>'Open Int.'!O102</f>
        <v>0.9936352509179927</v>
      </c>
      <c r="J102" s="208">
        <f>IF(Volume!D102=0,0,Volume!F102/Volume!D102)</f>
        <v>0.1025</v>
      </c>
      <c r="K102" s="212">
        <f>IF('Open Int.'!E102=0,0,'Open Int.'!H102/'Open Int.'!E102)</f>
        <v>0.12316034082106894</v>
      </c>
      <c r="L102" s="169"/>
    </row>
    <row r="103" spans="1:12" ht="15">
      <c r="A103" s="229" t="s">
        <v>223</v>
      </c>
      <c r="B103" s="353">
        <f>Margins!B103</f>
        <v>500</v>
      </c>
      <c r="C103" s="353">
        <f>Volume!J103</f>
        <v>1103.75</v>
      </c>
      <c r="D103" s="205">
        <f>Volume!M103</f>
        <v>-0.5048001081714436</v>
      </c>
      <c r="E103" s="197">
        <f>Volume!C103*100</f>
        <v>18</v>
      </c>
      <c r="F103" s="436">
        <f>'Open Int.'!D103*100</f>
        <v>5</v>
      </c>
      <c r="G103" s="198">
        <f>'Open Int.'!R103</f>
        <v>715.89225</v>
      </c>
      <c r="H103" s="198">
        <f>'Open Int.'!Z103</f>
        <v>27.596042500000067</v>
      </c>
      <c r="I103" s="187">
        <f>'Open Int.'!O103</f>
        <v>0.9949121184088807</v>
      </c>
      <c r="J103" s="208">
        <f>IF(Volume!D103=0,0,Volume!F103/Volume!D103)</f>
        <v>0.3950617283950617</v>
      </c>
      <c r="K103" s="212">
        <f>IF('Open Int.'!E103=0,0,'Open Int.'!H103/'Open Int.'!E103)</f>
        <v>0.671146953405018</v>
      </c>
      <c r="L103" s="169"/>
    </row>
    <row r="104" spans="1:12" ht="15">
      <c r="A104" s="229" t="s">
        <v>51</v>
      </c>
      <c r="B104" s="353">
        <f>Margins!B104</f>
        <v>1600</v>
      </c>
      <c r="C104" s="353">
        <f>Volume!J104</f>
        <v>171.5</v>
      </c>
      <c r="D104" s="205">
        <f>Volume!M104</f>
        <v>0.8823529411764706</v>
      </c>
      <c r="E104" s="197">
        <f>Volume!C104*100</f>
        <v>132</v>
      </c>
      <c r="F104" s="436">
        <f>'Open Int.'!D104*100</f>
        <v>-5</v>
      </c>
      <c r="G104" s="198">
        <f>'Open Int.'!R104</f>
        <v>48.2944</v>
      </c>
      <c r="H104" s="198">
        <f>'Open Int.'!Z104</f>
        <v>-1.8079999999999998</v>
      </c>
      <c r="I104" s="187">
        <f>'Open Int.'!O104</f>
        <v>0.9971590909090909</v>
      </c>
      <c r="J104" s="208">
        <f>IF(Volume!D104=0,0,Volume!F104/Volume!D104)</f>
        <v>0</v>
      </c>
      <c r="K104" s="212">
        <f>IF('Open Int.'!E104=0,0,'Open Int.'!H104/'Open Int.'!E104)</f>
        <v>0.09230769230769231</v>
      </c>
      <c r="L104" s="169"/>
    </row>
    <row r="105" spans="1:12" ht="15">
      <c r="A105" s="229" t="s">
        <v>247</v>
      </c>
      <c r="B105" s="353">
        <f>Margins!B105</f>
        <v>375</v>
      </c>
      <c r="C105" s="353">
        <f>Volume!J105</f>
        <v>1233.25</v>
      </c>
      <c r="D105" s="205">
        <f>Volume!M105</f>
        <v>-1.9167296297769045</v>
      </c>
      <c r="E105" s="197">
        <f>Volume!C105*100</f>
        <v>16</v>
      </c>
      <c r="F105" s="436">
        <f>'Open Int.'!D105*100</f>
        <v>4</v>
      </c>
      <c r="G105" s="198">
        <f>'Open Int.'!R105</f>
        <v>197.0116875</v>
      </c>
      <c r="H105" s="198">
        <f>'Open Int.'!Z105</f>
        <v>3.8827275000000157</v>
      </c>
      <c r="I105" s="187">
        <f>'Open Int.'!O105</f>
        <v>0.9929577464788732</v>
      </c>
      <c r="J105" s="208">
        <f>IF(Volume!D105=0,0,Volume!F105/Volume!D105)</f>
        <v>0</v>
      </c>
      <c r="K105" s="212">
        <f>IF('Open Int.'!E105=0,0,'Open Int.'!H105/'Open Int.'!E105)</f>
        <v>0</v>
      </c>
      <c r="L105" s="169"/>
    </row>
    <row r="106" spans="1:12" ht="15">
      <c r="A106" s="229" t="s">
        <v>198</v>
      </c>
      <c r="B106" s="353">
        <f>Margins!B106</f>
        <v>1500</v>
      </c>
      <c r="C106" s="353">
        <f>Volume!J106</f>
        <v>244.45</v>
      </c>
      <c r="D106" s="205">
        <f>Volume!M106</f>
        <v>-1.4314516129032304</v>
      </c>
      <c r="E106" s="197">
        <f>Volume!C106*100</f>
        <v>-76</v>
      </c>
      <c r="F106" s="436">
        <f>'Open Int.'!D106*100</f>
        <v>-7.000000000000001</v>
      </c>
      <c r="G106" s="198">
        <f>'Open Int.'!R106</f>
        <v>180.2940975</v>
      </c>
      <c r="H106" s="198">
        <f>'Open Int.'!Z106</f>
        <v>-15.824302500000016</v>
      </c>
      <c r="I106" s="187">
        <f>'Open Int.'!O106</f>
        <v>0.9955257270693513</v>
      </c>
      <c r="J106" s="208">
        <f>IF(Volume!D106=0,0,Volume!F106/Volume!D106)</f>
        <v>0.14285714285714285</v>
      </c>
      <c r="K106" s="212">
        <f>IF('Open Int.'!E106=0,0,'Open Int.'!H106/'Open Int.'!E106)</f>
        <v>0.19029850746268656</v>
      </c>
      <c r="L106" s="169"/>
    </row>
    <row r="107" spans="1:12" ht="15">
      <c r="A107" s="229" t="s">
        <v>199</v>
      </c>
      <c r="B107" s="353">
        <f>Margins!B107</f>
        <v>850</v>
      </c>
      <c r="C107" s="353">
        <f>Volume!J107</f>
        <v>299.7</v>
      </c>
      <c r="D107" s="205">
        <f>Volume!M107</f>
        <v>-1.495480690221861</v>
      </c>
      <c r="E107" s="197">
        <f>Volume!C107*100</f>
        <v>-47</v>
      </c>
      <c r="F107" s="436">
        <f>'Open Int.'!D107*100</f>
        <v>2</v>
      </c>
      <c r="G107" s="198">
        <f>'Open Int.'!R107</f>
        <v>13.4760105</v>
      </c>
      <c r="H107" s="198">
        <f>'Open Int.'!Z107</f>
        <v>0.002299250000000086</v>
      </c>
      <c r="I107" s="187">
        <f>'Open Int.'!O107</f>
        <v>0.9716446124763705</v>
      </c>
      <c r="J107" s="208">
        <f>IF(Volume!D107=0,0,Volume!F107/Volume!D107)</f>
        <v>0</v>
      </c>
      <c r="K107" s="212">
        <f>IF('Open Int.'!E107=0,0,'Open Int.'!H107/'Open Int.'!E107)</f>
        <v>0</v>
      </c>
      <c r="L107" s="169"/>
    </row>
    <row r="108" spans="1:12" ht="15">
      <c r="A108" s="229" t="s">
        <v>167</v>
      </c>
      <c r="B108" s="353">
        <f>Margins!B108</f>
        <v>875</v>
      </c>
      <c r="C108" s="353">
        <f>Volume!J108</f>
        <v>556.75</v>
      </c>
      <c r="D108" s="205">
        <f>Volume!M108</f>
        <v>4.114071996259935</v>
      </c>
      <c r="E108" s="197">
        <f>Volume!C108*100</f>
        <v>64</v>
      </c>
      <c r="F108" s="436">
        <f>'Open Int.'!D108*100</f>
        <v>-17</v>
      </c>
      <c r="G108" s="198">
        <f>'Open Int.'!R108</f>
        <v>488.1305625</v>
      </c>
      <c r="H108" s="198">
        <f>'Open Int.'!Z108</f>
        <v>-74.80744687499998</v>
      </c>
      <c r="I108" s="187">
        <f>'Open Int.'!O108</f>
        <v>0.994311377245509</v>
      </c>
      <c r="J108" s="208">
        <f>IF(Volume!D108=0,0,Volume!F108/Volume!D108)</f>
        <v>0.05092592592592592</v>
      </c>
      <c r="K108" s="212">
        <f>IF('Open Int.'!E108=0,0,'Open Int.'!H108/'Open Int.'!E108)</f>
        <v>0.1834319526627219</v>
      </c>
      <c r="L108" s="169"/>
    </row>
    <row r="109" spans="1:12" ht="15">
      <c r="A109" s="229" t="s">
        <v>168</v>
      </c>
      <c r="B109" s="353">
        <f>Margins!B109</f>
        <v>450</v>
      </c>
      <c r="C109" s="353">
        <f>Volume!J109</f>
        <v>905.2</v>
      </c>
      <c r="D109" s="205">
        <f>Volume!M109</f>
        <v>0.055266939316900625</v>
      </c>
      <c r="E109" s="197">
        <f>Volume!C109*100</f>
        <v>153</v>
      </c>
      <c r="F109" s="436">
        <f>'Open Int.'!D109*100</f>
        <v>1</v>
      </c>
      <c r="G109" s="198">
        <f>'Open Int.'!R109</f>
        <v>127.660356</v>
      </c>
      <c r="H109" s="198">
        <f>'Open Int.'!Z109</f>
        <v>1.4954174999999879</v>
      </c>
      <c r="I109" s="187">
        <f>'Open Int.'!O109</f>
        <v>0.9843650287172941</v>
      </c>
      <c r="J109" s="208">
        <f>IF(Volume!D109=0,0,Volume!F109/Volume!D109)</f>
        <v>0</v>
      </c>
      <c r="K109" s="212">
        <f>IF('Open Int.'!E109=0,0,'Open Int.'!H109/'Open Int.'!E109)</f>
        <v>0</v>
      </c>
      <c r="L109" s="169"/>
    </row>
    <row r="110" spans="1:12" ht="15">
      <c r="A110" s="229" t="s">
        <v>233</v>
      </c>
      <c r="B110" s="353">
        <f>Margins!B110</f>
        <v>250</v>
      </c>
      <c r="C110" s="353">
        <f>Volume!J110</f>
        <v>1295.95</v>
      </c>
      <c r="D110" s="205">
        <f>Volume!M110</f>
        <v>2.4749930810896257</v>
      </c>
      <c r="E110" s="197">
        <f>Volume!C110*100</f>
        <v>239</v>
      </c>
      <c r="F110" s="436">
        <f>'Open Int.'!D110*100</f>
        <v>14.000000000000002</v>
      </c>
      <c r="G110" s="198">
        <f>'Open Int.'!R110</f>
        <v>22.4847325</v>
      </c>
      <c r="H110" s="198">
        <f>'Open Int.'!Z110</f>
        <v>3.1355874999999997</v>
      </c>
      <c r="I110" s="187">
        <f>'Open Int.'!O110</f>
        <v>0.9899135446685879</v>
      </c>
      <c r="J110" s="208">
        <f>IF(Volume!D110=0,0,Volume!F110/Volume!D110)</f>
        <v>0</v>
      </c>
      <c r="K110" s="212">
        <f>IF('Open Int.'!E110=0,0,'Open Int.'!H110/'Open Int.'!E110)</f>
        <v>0.25</v>
      </c>
      <c r="L110" s="169"/>
    </row>
    <row r="111" spans="1:12" ht="15">
      <c r="A111" s="229" t="s">
        <v>248</v>
      </c>
      <c r="B111" s="353">
        <f>Margins!B111</f>
        <v>200</v>
      </c>
      <c r="C111" s="353">
        <f>Volume!J111</f>
        <v>1362.85</v>
      </c>
      <c r="D111" s="205">
        <f>Volume!M111</f>
        <v>3.4539036702470876</v>
      </c>
      <c r="E111" s="197">
        <f>Volume!C111*100</f>
        <v>422</v>
      </c>
      <c r="F111" s="436">
        <f>'Open Int.'!D111*100</f>
        <v>-7.000000000000001</v>
      </c>
      <c r="G111" s="198">
        <f>'Open Int.'!R111</f>
        <v>196.55022699999998</v>
      </c>
      <c r="H111" s="198">
        <f>'Open Int.'!Z111</f>
        <v>-6.242631999999986</v>
      </c>
      <c r="I111" s="187">
        <f>'Open Int.'!O111</f>
        <v>0.9812786021356261</v>
      </c>
      <c r="J111" s="208">
        <f>IF(Volume!D111=0,0,Volume!F111/Volume!D111)</f>
        <v>0.06315789473684211</v>
      </c>
      <c r="K111" s="212">
        <f>IF('Open Int.'!E111=0,0,'Open Int.'!H111/'Open Int.'!E111)</f>
        <v>0.0873015873015873</v>
      </c>
      <c r="L111" s="169"/>
    </row>
    <row r="112" spans="1:12" ht="15">
      <c r="A112" s="229" t="s">
        <v>105</v>
      </c>
      <c r="B112" s="353">
        <f>Margins!B112</f>
        <v>7600</v>
      </c>
      <c r="C112" s="353">
        <f>Volume!J112</f>
        <v>79.05</v>
      </c>
      <c r="D112" s="205">
        <f>Volume!M112</f>
        <v>0.6365372374283895</v>
      </c>
      <c r="E112" s="197">
        <f>Volume!C112*100</f>
        <v>8</v>
      </c>
      <c r="F112" s="436">
        <f>'Open Int.'!D112*100</f>
        <v>-1</v>
      </c>
      <c r="G112" s="198">
        <f>'Open Int.'!R112</f>
        <v>174.887058</v>
      </c>
      <c r="H112" s="198">
        <f>'Open Int.'!Z112</f>
        <v>0.807690000000008</v>
      </c>
      <c r="I112" s="187">
        <f>'Open Int.'!O112</f>
        <v>0.9917554105118516</v>
      </c>
      <c r="J112" s="208">
        <f>IF(Volume!D112=0,0,Volume!F112/Volume!D112)</f>
        <v>0.18309859154929578</v>
      </c>
      <c r="K112" s="212">
        <f>IF('Open Int.'!E112=0,0,'Open Int.'!H112/'Open Int.'!E112)</f>
        <v>0.09142857142857143</v>
      </c>
      <c r="L112" s="169"/>
    </row>
    <row r="113" spans="1:12" ht="15">
      <c r="A113" s="229" t="s">
        <v>169</v>
      </c>
      <c r="B113" s="353">
        <f>Margins!B113</f>
        <v>1350</v>
      </c>
      <c r="C113" s="353">
        <f>Volume!J113</f>
        <v>230.4</v>
      </c>
      <c r="D113" s="205">
        <f>Volume!M113</f>
        <v>1.6994041050540694</v>
      </c>
      <c r="E113" s="197">
        <f>Volume!C113*100</f>
        <v>355</v>
      </c>
      <c r="F113" s="436">
        <f>'Open Int.'!D113*100</f>
        <v>-3</v>
      </c>
      <c r="G113" s="198">
        <f>'Open Int.'!R113</f>
        <v>43.265664</v>
      </c>
      <c r="H113" s="198">
        <f>'Open Int.'!Z113</f>
        <v>-0.25572375000000136</v>
      </c>
      <c r="I113" s="187">
        <f>'Open Int.'!O113</f>
        <v>0.9856218547807333</v>
      </c>
      <c r="J113" s="208">
        <f>IF(Volume!D113=0,0,Volume!F113/Volume!D113)</f>
        <v>0</v>
      </c>
      <c r="K113" s="212">
        <f>IF('Open Int.'!E113=0,0,'Open Int.'!H113/'Open Int.'!E113)</f>
        <v>0.25</v>
      </c>
      <c r="L113" s="169"/>
    </row>
    <row r="114" spans="1:12" ht="15">
      <c r="A114" s="229" t="s">
        <v>226</v>
      </c>
      <c r="B114" s="353">
        <f>Margins!B114</f>
        <v>412</v>
      </c>
      <c r="C114" s="353">
        <f>Volume!J114</f>
        <v>818.7</v>
      </c>
      <c r="D114" s="205">
        <f>Volume!M114</f>
        <v>0.33088235294118207</v>
      </c>
      <c r="E114" s="197">
        <f>Volume!C114*100</f>
        <v>17</v>
      </c>
      <c r="F114" s="436">
        <f>'Open Int.'!D114*100</f>
        <v>-4</v>
      </c>
      <c r="G114" s="198">
        <f>'Open Int.'!R114</f>
        <v>664.35474624</v>
      </c>
      <c r="H114" s="198">
        <f>'Open Int.'!Z114</f>
        <v>-23.15789375999998</v>
      </c>
      <c r="I114" s="187">
        <f>'Open Int.'!O114</f>
        <v>0.9965475223395613</v>
      </c>
      <c r="J114" s="208">
        <f>IF(Volume!D114=0,0,Volume!F114/Volume!D114)</f>
        <v>0.08365019011406843</v>
      </c>
      <c r="K114" s="212">
        <f>IF('Open Int.'!E114=0,0,'Open Int.'!H114/'Open Int.'!E114)</f>
        <v>0.14377682403433475</v>
      </c>
      <c r="L114" s="169"/>
    </row>
    <row r="115" spans="1:12" ht="15">
      <c r="A115" s="229" t="s">
        <v>249</v>
      </c>
      <c r="B115" s="353">
        <f>Margins!B115</f>
        <v>800</v>
      </c>
      <c r="C115" s="353">
        <f>Volume!J115</f>
        <v>548.05</v>
      </c>
      <c r="D115" s="205">
        <f>Volume!M115</f>
        <v>-1.181031373963229</v>
      </c>
      <c r="E115" s="197">
        <f>Volume!C115*100</f>
        <v>-47</v>
      </c>
      <c r="F115" s="436">
        <f>'Open Int.'!D115*100</f>
        <v>-3</v>
      </c>
      <c r="G115" s="198">
        <f>'Open Int.'!R115</f>
        <v>74.75401999999998</v>
      </c>
      <c r="H115" s="198">
        <f>'Open Int.'!Z115</f>
        <v>-3.2892920000000174</v>
      </c>
      <c r="I115" s="187">
        <f>'Open Int.'!O115</f>
        <v>0.987683284457478</v>
      </c>
      <c r="J115" s="208">
        <f>IF(Volume!D115=0,0,Volume!F115/Volume!D115)</f>
        <v>0.2</v>
      </c>
      <c r="K115" s="212">
        <f>IF('Open Int.'!E115=0,0,'Open Int.'!H115/'Open Int.'!E115)</f>
        <v>0.2727272727272727</v>
      </c>
      <c r="L115" s="169"/>
    </row>
    <row r="116" spans="1:12" ht="15">
      <c r="A116" s="229" t="s">
        <v>203</v>
      </c>
      <c r="B116" s="353">
        <f>Margins!B116</f>
        <v>675</v>
      </c>
      <c r="C116" s="353">
        <f>Volume!J116</f>
        <v>497.2</v>
      </c>
      <c r="D116" s="205">
        <f>Volume!M116</f>
        <v>-1.8167456556082127</v>
      </c>
      <c r="E116" s="197">
        <f>Volume!C116*100</f>
        <v>-24</v>
      </c>
      <c r="F116" s="436">
        <f>'Open Int.'!D116*100</f>
        <v>1</v>
      </c>
      <c r="G116" s="198">
        <f>'Open Int.'!R116</f>
        <v>1776.148803</v>
      </c>
      <c r="H116" s="198">
        <f>'Open Int.'!Z116</f>
        <v>3.1968269999999848</v>
      </c>
      <c r="I116" s="187">
        <f>'Open Int.'!O116</f>
        <v>0.9904767303440848</v>
      </c>
      <c r="J116" s="208">
        <f>IF(Volume!D116=0,0,Volume!F116/Volume!D116)</f>
        <v>0.1601027397260274</v>
      </c>
      <c r="K116" s="212">
        <f>IF('Open Int.'!E116=0,0,'Open Int.'!H116/'Open Int.'!E116)</f>
        <v>0.19933020763563294</v>
      </c>
      <c r="L116" s="169"/>
    </row>
    <row r="117" spans="1:12" ht="15">
      <c r="A117" s="229" t="s">
        <v>224</v>
      </c>
      <c r="B117" s="353">
        <f>Margins!B117</f>
        <v>275</v>
      </c>
      <c r="C117" s="353">
        <f>Volume!J117</f>
        <v>734.35</v>
      </c>
      <c r="D117" s="205">
        <f>Volume!M117</f>
        <v>-1.0043138312213442</v>
      </c>
      <c r="E117" s="197">
        <f>Volume!C117*100</f>
        <v>-6</v>
      </c>
      <c r="F117" s="436">
        <f>'Open Int.'!D117*100</f>
        <v>4</v>
      </c>
      <c r="G117" s="198">
        <f>'Open Int.'!R117</f>
        <v>181.1861755</v>
      </c>
      <c r="H117" s="198">
        <f>'Open Int.'!Z117</f>
        <v>5.7096765000000005</v>
      </c>
      <c r="I117" s="187">
        <f>'Open Int.'!O117</f>
        <v>0.994092732946946</v>
      </c>
      <c r="J117" s="208">
        <f>IF(Volume!D117=0,0,Volume!F117/Volume!D117)</f>
        <v>0.125</v>
      </c>
      <c r="K117" s="212">
        <f>IF('Open Int.'!E117=0,0,'Open Int.'!H117/'Open Int.'!E117)</f>
        <v>0.03389830508474576</v>
      </c>
      <c r="L117" s="169"/>
    </row>
    <row r="118" spans="1:12" ht="15">
      <c r="A118" s="229" t="s">
        <v>134</v>
      </c>
      <c r="B118" s="353">
        <f>Margins!B118</f>
        <v>250</v>
      </c>
      <c r="C118" s="353">
        <f>Volume!J118</f>
        <v>1065.15</v>
      </c>
      <c r="D118" s="205">
        <f>Volume!M118</f>
        <v>0.5427600528601094</v>
      </c>
      <c r="E118" s="197">
        <f>Volume!C118*100</f>
        <v>85</v>
      </c>
      <c r="F118" s="436">
        <f>'Open Int.'!D118*100</f>
        <v>6</v>
      </c>
      <c r="G118" s="198">
        <f>'Open Int.'!R118</f>
        <v>415.08895500000006</v>
      </c>
      <c r="H118" s="198">
        <f>'Open Int.'!Z118</f>
        <v>27.004250000000013</v>
      </c>
      <c r="I118" s="187">
        <f>'Open Int.'!O118</f>
        <v>0.9914677957403131</v>
      </c>
      <c r="J118" s="208">
        <f>IF(Volume!D118=0,0,Volume!F118/Volume!D118)</f>
        <v>0.01507537688442211</v>
      </c>
      <c r="K118" s="212">
        <f>IF('Open Int.'!E118=0,0,'Open Int.'!H118/'Open Int.'!E118)</f>
        <v>0.018610421836228287</v>
      </c>
      <c r="L118" s="169"/>
    </row>
    <row r="119" spans="1:12" ht="15">
      <c r="A119" s="229" t="s">
        <v>250</v>
      </c>
      <c r="B119" s="353">
        <f>Margins!B119</f>
        <v>411</v>
      </c>
      <c r="C119" s="353">
        <f>Volume!J119</f>
        <v>770.2</v>
      </c>
      <c r="D119" s="205">
        <f>Volume!M119</f>
        <v>0.3975754415694543</v>
      </c>
      <c r="E119" s="197">
        <f>Volume!C119*100</f>
        <v>248</v>
      </c>
      <c r="F119" s="436">
        <f>'Open Int.'!D119*100</f>
        <v>-1</v>
      </c>
      <c r="G119" s="198">
        <f>'Open Int.'!R119</f>
        <v>143.42980182</v>
      </c>
      <c r="H119" s="198">
        <f>'Open Int.'!Z119</f>
        <v>-0.630151364999989</v>
      </c>
      <c r="I119" s="187">
        <f>'Open Int.'!O119</f>
        <v>0.9991171926726992</v>
      </c>
      <c r="J119" s="208">
        <f>IF(Volume!D119=0,0,Volume!F119/Volume!D119)</f>
        <v>0</v>
      </c>
      <c r="K119" s="212">
        <f>IF('Open Int.'!E119=0,0,'Open Int.'!H119/'Open Int.'!E119)</f>
        <v>0.15151515151515152</v>
      </c>
      <c r="L119" s="169"/>
    </row>
    <row r="120" spans="1:12" ht="15">
      <c r="A120" s="229" t="s">
        <v>191</v>
      </c>
      <c r="B120" s="353">
        <f>Margins!B120</f>
        <v>2950</v>
      </c>
      <c r="C120" s="353">
        <f>Volume!J120</f>
        <v>107.5</v>
      </c>
      <c r="D120" s="205">
        <f>Volume!M120</f>
        <v>2.0408163265306176</v>
      </c>
      <c r="E120" s="197">
        <f>Volume!C120*100</f>
        <v>394</v>
      </c>
      <c r="F120" s="436">
        <f>'Open Int.'!D120*100</f>
        <v>1</v>
      </c>
      <c r="G120" s="198">
        <f>'Open Int.'!R120</f>
        <v>62.9176</v>
      </c>
      <c r="H120" s="198">
        <f>'Open Int.'!Z120</f>
        <v>2.1596212500000007</v>
      </c>
      <c r="I120" s="187">
        <f>'Open Int.'!O120</f>
        <v>0.9939516129032258</v>
      </c>
      <c r="J120" s="208">
        <f>IF(Volume!D120=0,0,Volume!F120/Volume!D120)</f>
        <v>0</v>
      </c>
      <c r="K120" s="212">
        <f>IF('Open Int.'!E120=0,0,'Open Int.'!H120/'Open Int.'!E120)</f>
        <v>0.15384615384615385</v>
      </c>
      <c r="L120" s="169"/>
    </row>
    <row r="121" spans="1:12" ht="15">
      <c r="A121" s="229" t="s">
        <v>96</v>
      </c>
      <c r="B121" s="353">
        <f>Margins!B121</f>
        <v>4200</v>
      </c>
      <c r="C121" s="353">
        <f>Volume!J121</f>
        <v>128.8</v>
      </c>
      <c r="D121" s="205">
        <f>Volume!M121</f>
        <v>-2.2761760242792106</v>
      </c>
      <c r="E121" s="197">
        <f>Volume!C121*100</f>
        <v>3</v>
      </c>
      <c r="F121" s="436">
        <f>'Open Int.'!D121*100</f>
        <v>1</v>
      </c>
      <c r="G121" s="198">
        <f>'Open Int.'!R121</f>
        <v>65.888928</v>
      </c>
      <c r="H121" s="198">
        <f>'Open Int.'!Z121</f>
        <v>-1.0364759999999933</v>
      </c>
      <c r="I121" s="187">
        <f>'Open Int.'!O121</f>
        <v>0.9967159277504105</v>
      </c>
      <c r="J121" s="208">
        <f>IF(Volume!D121=0,0,Volume!F121/Volume!D121)</f>
        <v>0</v>
      </c>
      <c r="K121" s="212">
        <f>IF('Open Int.'!E121=0,0,'Open Int.'!H121/'Open Int.'!E121)</f>
        <v>0.1</v>
      </c>
      <c r="L121" s="169"/>
    </row>
    <row r="122" spans="1:12" ht="15">
      <c r="A122" s="229" t="s">
        <v>170</v>
      </c>
      <c r="B122" s="353">
        <f>Margins!B122</f>
        <v>900</v>
      </c>
      <c r="C122" s="353">
        <f>Volume!J122</f>
        <v>424.85</v>
      </c>
      <c r="D122" s="205">
        <f>Volume!M122</f>
        <v>-3.0133546398812894</v>
      </c>
      <c r="E122" s="197">
        <f>Volume!C122*100</f>
        <v>202.99999999999997</v>
      </c>
      <c r="F122" s="436">
        <f>'Open Int.'!D122*100</f>
        <v>7.000000000000001</v>
      </c>
      <c r="G122" s="198">
        <f>'Open Int.'!R122</f>
        <v>16.7858235</v>
      </c>
      <c r="H122" s="198">
        <f>'Open Int.'!Z122</f>
        <v>0.5429294999999996</v>
      </c>
      <c r="I122" s="187">
        <f>'Open Int.'!O122</f>
        <v>0.9908883826879271</v>
      </c>
      <c r="J122" s="208">
        <f>IF(Volume!D122=0,0,Volume!F122/Volume!D122)</f>
        <v>0</v>
      </c>
      <c r="K122" s="212">
        <f>IF('Open Int.'!E122=0,0,'Open Int.'!H122/'Open Int.'!E122)</f>
        <v>0</v>
      </c>
      <c r="L122" s="169"/>
    </row>
    <row r="123" spans="1:12" ht="15">
      <c r="A123" s="229" t="s">
        <v>171</v>
      </c>
      <c r="B123" s="353">
        <f>Margins!B123</f>
        <v>6900</v>
      </c>
      <c r="C123" s="353">
        <f>Volume!J123</f>
        <v>53.15</v>
      </c>
      <c r="D123" s="205">
        <f>Volume!M123</f>
        <v>-2.655677655677661</v>
      </c>
      <c r="E123" s="197">
        <f>Volume!C123*100</f>
        <v>54</v>
      </c>
      <c r="F123" s="436">
        <f>'Open Int.'!D123*100</f>
        <v>7.000000000000001</v>
      </c>
      <c r="G123" s="198">
        <f>'Open Int.'!R123</f>
        <v>40.047462</v>
      </c>
      <c r="H123" s="198">
        <f>'Open Int.'!Z123</f>
        <v>1.544634000000002</v>
      </c>
      <c r="I123" s="187">
        <f>'Open Int.'!O123</f>
        <v>0.9853479853479854</v>
      </c>
      <c r="J123" s="208">
        <f>IF(Volume!D123=0,0,Volume!F123/Volume!D123)</f>
        <v>0</v>
      </c>
      <c r="K123" s="212">
        <f>IF('Open Int.'!E123=0,0,'Open Int.'!H123/'Open Int.'!E123)</f>
        <v>0.10606060606060606</v>
      </c>
      <c r="L123" s="169"/>
    </row>
    <row r="124" spans="1:16" ht="15">
      <c r="A124" s="229" t="s">
        <v>172</v>
      </c>
      <c r="B124" s="353">
        <f>Margins!B124</f>
        <v>525</v>
      </c>
      <c r="C124" s="353">
        <f>Volume!J124</f>
        <v>453.15</v>
      </c>
      <c r="D124" s="205">
        <f>Volume!M124</f>
        <v>1.7514314584034925</v>
      </c>
      <c r="E124" s="197">
        <f>Volume!C124*100</f>
        <v>231</v>
      </c>
      <c r="F124" s="436">
        <f>'Open Int.'!D124*100</f>
        <v>9</v>
      </c>
      <c r="G124" s="198">
        <f>'Open Int.'!R124</f>
        <v>185.23185975</v>
      </c>
      <c r="H124" s="198">
        <f>'Open Int.'!Z124</f>
        <v>18.339174000000014</v>
      </c>
      <c r="I124" s="187">
        <f>'Open Int.'!O124</f>
        <v>0.9969175443103006</v>
      </c>
      <c r="J124" s="208">
        <f>IF(Volume!D124=0,0,Volume!F124/Volume!D124)</f>
        <v>0.11557788944723618</v>
      </c>
      <c r="K124" s="212">
        <f>IF('Open Int.'!E124=0,0,'Open Int.'!H124/'Open Int.'!E124)</f>
        <v>0.17010309278350516</v>
      </c>
      <c r="L124" s="169"/>
      <c r="P124" s="101"/>
    </row>
    <row r="125" spans="1:16" ht="15">
      <c r="A125" s="229" t="s">
        <v>52</v>
      </c>
      <c r="B125" s="353">
        <f>Margins!B125</f>
        <v>600</v>
      </c>
      <c r="C125" s="353">
        <f>Volume!J125</f>
        <v>530.95</v>
      </c>
      <c r="D125" s="205">
        <f>Volume!M125</f>
        <v>-0.19736842105262303</v>
      </c>
      <c r="E125" s="197">
        <f>Volume!C125*100</f>
        <v>42</v>
      </c>
      <c r="F125" s="436">
        <f>'Open Int.'!D125*100</f>
        <v>5</v>
      </c>
      <c r="G125" s="198">
        <f>'Open Int.'!R125</f>
        <v>222.935286</v>
      </c>
      <c r="H125" s="198">
        <f>'Open Int.'!Z125</f>
        <v>11.050325999999984</v>
      </c>
      <c r="I125" s="187">
        <f>'Open Int.'!O125</f>
        <v>0.9869962846527579</v>
      </c>
      <c r="J125" s="208">
        <f>IF(Volume!D125=0,0,Volume!F125/Volume!D125)</f>
        <v>0.3333333333333333</v>
      </c>
      <c r="K125" s="212">
        <f>IF('Open Int.'!E125=0,0,'Open Int.'!H125/'Open Int.'!E125)</f>
        <v>0.07272727272727272</v>
      </c>
      <c r="L125" s="169"/>
      <c r="P125" s="101"/>
    </row>
    <row r="126" spans="1:11" ht="15">
      <c r="A126" s="199" t="s">
        <v>173</v>
      </c>
      <c r="B126" s="353">
        <f>Margins!B126</f>
        <v>600</v>
      </c>
      <c r="C126" s="353">
        <f>Volume!J126</f>
        <v>414.9</v>
      </c>
      <c r="D126" s="205">
        <f>Volume!M126</f>
        <v>1.467351430667645</v>
      </c>
      <c r="E126" s="197">
        <f>Volume!C126*100</f>
        <v>115.99999999999999</v>
      </c>
      <c r="F126" s="436">
        <f>'Open Int.'!D126*100</f>
        <v>-10</v>
      </c>
      <c r="G126" s="198">
        <f>'Open Int.'!R126</f>
        <v>43.614288</v>
      </c>
      <c r="H126" s="198">
        <f>'Open Int.'!Z126</f>
        <v>-4.153410000000001</v>
      </c>
      <c r="I126" s="187">
        <f>'Open Int.'!O126</f>
        <v>0.9971461187214612</v>
      </c>
      <c r="J126" s="208">
        <f>IF(Volume!D126=0,0,Volume!F126/Volume!D126)</f>
        <v>0</v>
      </c>
      <c r="K126" s="212">
        <f>IF('Open Int.'!E126=0,0,'Open Int.'!H126/'Open Int.'!E126)</f>
        <v>1.3333333333333333</v>
      </c>
    </row>
    <row r="127" spans="1:11" ht="15.75" thickBot="1">
      <c r="A127" s="305" t="s">
        <v>229</v>
      </c>
      <c r="B127" s="354">
        <f>Margins!B127</f>
        <v>700</v>
      </c>
      <c r="C127" s="354">
        <f>Volume!J127</f>
        <v>326.9</v>
      </c>
      <c r="D127" s="344">
        <f>Volume!M127</f>
        <v>-3.2124352331606287</v>
      </c>
      <c r="E127" s="345">
        <f>Volume!C127*100</f>
        <v>-38</v>
      </c>
      <c r="F127" s="437">
        <f>'Open Int.'!D127*100</f>
        <v>-5</v>
      </c>
      <c r="G127" s="210">
        <f>'Open Int.'!R127</f>
        <v>347.11222699999996</v>
      </c>
      <c r="H127" s="210">
        <f>'Open Int.'!Z127</f>
        <v>-24.642443000000014</v>
      </c>
      <c r="I127" s="434">
        <f>'Open Int.'!O127</f>
        <v>0.9839145625947656</v>
      </c>
      <c r="J127" s="209">
        <f>IF(Volume!D127=0,0,Volume!F127/Volume!D127)</f>
        <v>0.20098039215686275</v>
      </c>
      <c r="K127" s="346">
        <f>IF('Open Int.'!E127=0,0,'Open Int.'!H127/'Open Int.'!E127)</f>
        <v>0.3896276595744681</v>
      </c>
    </row>
    <row r="128" spans="2:11" ht="15" hidden="1">
      <c r="B128" s="195"/>
      <c r="C128" s="195"/>
      <c r="D128" s="196"/>
      <c r="E128" s="197"/>
      <c r="F128" s="355"/>
      <c r="G128" s="193">
        <f>'Open Int.'!R128</f>
        <v>46127.06330645001</v>
      </c>
      <c r="H128" s="140">
        <f>'Open Int.'!Z128</f>
        <v>437.72198133999717</v>
      </c>
      <c r="I128" s="194"/>
      <c r="J128" s="140"/>
      <c r="K128" s="168"/>
    </row>
    <row r="129" spans="6:9" ht="15">
      <c r="F129" s="11"/>
      <c r="I129" s="105"/>
    </row>
    <row r="130" spans="1:8" ht="15.75">
      <c r="A130" s="14"/>
      <c r="B130" s="14"/>
      <c r="C130" s="14"/>
      <c r="D130" s="15"/>
      <c r="E130" s="16"/>
      <c r="F130" s="9"/>
      <c r="G130" s="75"/>
      <c r="H130" s="75"/>
    </row>
    <row r="131" spans="2:10" ht="15.75" thickBot="1">
      <c r="B131" s="41" t="s">
        <v>67</v>
      </c>
      <c r="C131" s="42"/>
      <c r="D131" s="17"/>
      <c r="E131" s="12"/>
      <c r="F131" s="12"/>
      <c r="G131" s="13"/>
      <c r="H131" s="18"/>
      <c r="I131" s="18"/>
      <c r="J131" s="8"/>
    </row>
    <row r="132" spans="1:11" ht="15.75" thickBot="1">
      <c r="A132" s="30"/>
      <c r="B132" s="139" t="s">
        <v>200</v>
      </c>
      <c r="C132" s="139" t="s">
        <v>88</v>
      </c>
      <c r="D132" s="296" t="s">
        <v>9</v>
      </c>
      <c r="E132" s="139" t="s">
        <v>98</v>
      </c>
      <c r="F132" s="139" t="s">
        <v>63</v>
      </c>
      <c r="G132" s="19"/>
      <c r="I132" s="12"/>
      <c r="K132" s="13"/>
    </row>
    <row r="133" spans="1:13" ht="15">
      <c r="A133" s="220" t="s">
        <v>74</v>
      </c>
      <c r="B133" s="272">
        <f>'Open Int.'!$V$4</f>
        <v>75.95049</v>
      </c>
      <c r="C133" s="272">
        <f>'Open Int.'!$V$5</f>
        <v>8.1913455</v>
      </c>
      <c r="D133" s="297">
        <f>'Open Int.'!$V$6</f>
        <v>9749.2259625</v>
      </c>
      <c r="E133" s="291">
        <f>F133-(D133+C133+B133)</f>
        <v>23893.575639024995</v>
      </c>
      <c r="F133" s="291">
        <f>'Open Int.'!$V$128</f>
        <v>33726.943437024995</v>
      </c>
      <c r="G133" s="20"/>
      <c r="H133" s="43" t="s">
        <v>73</v>
      </c>
      <c r="I133" s="44"/>
      <c r="J133" s="67">
        <f>F136</f>
        <v>46127.06330645</v>
      </c>
      <c r="K133" s="18"/>
      <c r="M133" s="48"/>
    </row>
    <row r="134" spans="1:12" ht="15">
      <c r="A134" s="230" t="s">
        <v>75</v>
      </c>
      <c r="B134" s="273">
        <f>'Open Int.'!$W$4</f>
        <v>0.0553575</v>
      </c>
      <c r="C134" s="273">
        <f>'Open Int.'!$W$5</f>
        <v>0</v>
      </c>
      <c r="D134" s="298">
        <f>'Open Int.'!$W$6</f>
        <v>3967.2245625</v>
      </c>
      <c r="E134" s="295">
        <f>F134-(D134+C134+B134)</f>
        <v>2106.9335365200004</v>
      </c>
      <c r="F134" s="273">
        <f>'Open Int.'!$W$128</f>
        <v>6074.21345652</v>
      </c>
      <c r="G134" s="21"/>
      <c r="H134" s="43" t="s">
        <v>80</v>
      </c>
      <c r="I134" s="44"/>
      <c r="J134" s="83">
        <f>'Open Int.'!$Z$128</f>
        <v>437.72198133999717</v>
      </c>
      <c r="K134" s="141">
        <f>J134/(J133-J134)</f>
        <v>0.009580395966431529</v>
      </c>
      <c r="L134" s="170"/>
    </row>
    <row r="135" spans="1:12" ht="15.75" thickBot="1">
      <c r="A135" s="232" t="s">
        <v>76</v>
      </c>
      <c r="B135" s="274">
        <f>'Open Int.'!$X$4</f>
        <v>0</v>
      </c>
      <c r="C135" s="274">
        <f>'Open Int.'!$X$5</f>
        <v>0.02423475</v>
      </c>
      <c r="D135" s="299">
        <f>'Open Int.'!$X$6</f>
        <v>5780.5198875</v>
      </c>
      <c r="E135" s="292">
        <f>F135-(D135+C135+B135)</f>
        <v>545.3622906549999</v>
      </c>
      <c r="F135" s="292">
        <f>'Open Int.'!$X$128</f>
        <v>6325.906412904999</v>
      </c>
      <c r="G135" s="20"/>
      <c r="H135" s="438"/>
      <c r="I135" s="438"/>
      <c r="J135" s="439"/>
      <c r="K135" s="440"/>
      <c r="L135" s="171"/>
    </row>
    <row r="136" spans="1:12" ht="15.75" thickBot="1">
      <c r="A136" s="229" t="s">
        <v>11</v>
      </c>
      <c r="B136" s="31">
        <f>SUM(B133:B135)</f>
        <v>76.0058475</v>
      </c>
      <c r="C136" s="31">
        <f>SUM(C133:C135)</f>
        <v>8.21558025</v>
      </c>
      <c r="D136" s="300">
        <f>SUM(D133:D135)</f>
        <v>19496.9704125</v>
      </c>
      <c r="E136" s="31">
        <f>SUM(E133:E135)</f>
        <v>26545.8714662</v>
      </c>
      <c r="F136" s="31">
        <f>SUM(F133:F135)</f>
        <v>46127.06330645</v>
      </c>
      <c r="G136" s="23"/>
      <c r="H136" s="45" t="s">
        <v>81</v>
      </c>
      <c r="I136" s="46"/>
      <c r="J136" s="22">
        <f>Volume!P129</f>
        <v>0.25031145383647735</v>
      </c>
      <c r="L136" s="172"/>
    </row>
    <row r="137" spans="1:13" ht="15">
      <c r="A137" s="220" t="s">
        <v>68</v>
      </c>
      <c r="B137" s="272">
        <f>'Open Int.'!$S$4</f>
        <v>75.72906</v>
      </c>
      <c r="C137" s="272">
        <f>'Open Int.'!$S$5</f>
        <v>8.21558025</v>
      </c>
      <c r="D137" s="301">
        <f>'Open Int.'!$S$6</f>
        <v>17502.0948375</v>
      </c>
      <c r="E137" s="293">
        <f>F137-(D137+C137)</f>
        <v>26295.300597459995</v>
      </c>
      <c r="F137" s="293">
        <f>'Open Int.'!$S$128</f>
        <v>43805.611015209994</v>
      </c>
      <c r="G137" s="21"/>
      <c r="H137" s="45" t="s">
        <v>82</v>
      </c>
      <c r="I137" s="46"/>
      <c r="J137" s="24">
        <f>'Open Int.'!E129</f>
        <v>0.3243409557104414</v>
      </c>
      <c r="K137" s="13"/>
      <c r="M137" s="8" t="s">
        <v>131</v>
      </c>
    </row>
    <row r="138" spans="1:10" ht="15.75" thickBot="1">
      <c r="A138" s="232" t="s">
        <v>79</v>
      </c>
      <c r="B138" s="294">
        <f>B136-B137</f>
        <v>0.2767874999999975</v>
      </c>
      <c r="C138" s="294">
        <f>C136-C137</f>
        <v>0</v>
      </c>
      <c r="D138" s="302">
        <f>D136-D137</f>
        <v>1994.8755749999982</v>
      </c>
      <c r="E138" s="294">
        <f>E136-E137</f>
        <v>250.5708687400038</v>
      </c>
      <c r="F138" s="294">
        <f>F136-F137</f>
        <v>2321.452291240006</v>
      </c>
      <c r="G138" s="21"/>
      <c r="J138" s="68"/>
    </row>
    <row r="139" ht="15">
      <c r="G139" s="94"/>
    </row>
    <row r="140" spans="4:9" ht="15">
      <c r="D140" s="52"/>
      <c r="E140" s="27"/>
      <c r="I140" s="25"/>
    </row>
    <row r="141" spans="3:8" ht="15">
      <c r="C141" s="52"/>
      <c r="D141" s="52"/>
      <c r="E141" s="103"/>
      <c r="F141" s="317"/>
      <c r="H141" s="27"/>
    </row>
    <row r="142" spans="4:7" ht="15">
      <c r="D142" s="52"/>
      <c r="E142" s="27"/>
      <c r="F142" s="27"/>
      <c r="G142" s="27"/>
    </row>
    <row r="143" spans="4:5" ht="15">
      <c r="D143" s="52"/>
      <c r="E143" s="27"/>
    </row>
    <row r="146" ht="15">
      <c r="A146" s="8" t="s">
        <v>136</v>
      </c>
    </row>
    <row r="147" ht="15">
      <c r="A147" s="8" t="s">
        <v>130</v>
      </c>
    </row>
  </sheetData>
  <mergeCells count="4">
    <mergeCell ref="G2:I2"/>
    <mergeCell ref="J2:K2"/>
    <mergeCell ref="A1:K1"/>
    <mergeCell ref="D2:F2"/>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D15"/>
  <sheetViews>
    <sheetView workbookViewId="0" topLeftCell="A1">
      <selection activeCell="B110" sqref="B110"/>
    </sheetView>
  </sheetViews>
  <sheetFormatPr defaultColWidth="9.140625" defaultRowHeight="12.75"/>
  <cols>
    <col min="1" max="1" width="20.28125" style="26" customWidth="1"/>
    <col min="2" max="2" width="14.7109375" style="26" customWidth="1"/>
    <col min="3" max="3" width="37.421875" style="26" bestFit="1" customWidth="1"/>
    <col min="4" max="4" width="14.7109375" style="26" customWidth="1"/>
    <col min="5" max="5" width="12.28125" style="26" customWidth="1"/>
    <col min="6" max="6" width="20.8515625" style="26" customWidth="1"/>
    <col min="7" max="16384" width="9.140625" style="26" customWidth="1"/>
  </cols>
  <sheetData>
    <row r="1" spans="1:4" ht="13.5">
      <c r="A1" s="514" t="s">
        <v>143</v>
      </c>
      <c r="B1" s="514"/>
      <c r="C1" s="514"/>
      <c r="D1" s="97">
        <f ca="1">NOW()</f>
        <v>39028.77950150463</v>
      </c>
    </row>
    <row r="2" spans="1:3" ht="13.5">
      <c r="A2" s="99" t="s">
        <v>144</v>
      </c>
      <c r="B2" s="99" t="s">
        <v>145</v>
      </c>
      <c r="C2" s="100" t="s">
        <v>146</v>
      </c>
    </row>
    <row r="3" spans="1:3" ht="13.5">
      <c r="A3" s="26" t="s">
        <v>253</v>
      </c>
      <c r="B3" s="97">
        <v>39051</v>
      </c>
      <c r="C3" s="98">
        <f>B3-D1</f>
        <v>22.22049849537143</v>
      </c>
    </row>
    <row r="4" spans="1:3" ht="13.5">
      <c r="A4" s="26" t="s">
        <v>256</v>
      </c>
      <c r="B4" s="97">
        <v>39079</v>
      </c>
      <c r="C4" s="98">
        <f>B4-D1</f>
        <v>50.22049849537143</v>
      </c>
    </row>
    <row r="5" spans="1:3" ht="13.5">
      <c r="A5" s="26" t="s">
        <v>258</v>
      </c>
      <c r="B5" s="97">
        <v>39107</v>
      </c>
      <c r="C5" s="98">
        <f>B5-D1</f>
        <v>78.22049849537143</v>
      </c>
    </row>
    <row r="6" spans="1:3" ht="13.5">
      <c r="A6" s="53"/>
      <c r="B6" s="102"/>
      <c r="C6" s="98"/>
    </row>
    <row r="7" spans="1:3" ht="13.5">
      <c r="A7" s="513" t="s">
        <v>147</v>
      </c>
      <c r="B7" s="513"/>
      <c r="C7" s="513"/>
    </row>
    <row r="8" spans="1:3" ht="13.5">
      <c r="A8" s="95" t="s">
        <v>129</v>
      </c>
      <c r="B8" s="96" t="s">
        <v>132</v>
      </c>
      <c r="C8" s="95" t="s">
        <v>141</v>
      </c>
    </row>
    <row r="9" spans="1:3" ht="13.5">
      <c r="A9" s="26" t="s">
        <v>362</v>
      </c>
      <c r="B9" s="395">
        <v>39030</v>
      </c>
      <c r="C9" s="26" t="s">
        <v>366</v>
      </c>
    </row>
    <row r="10" spans="1:3" ht="13.5">
      <c r="A10" s="26" t="s">
        <v>363</v>
      </c>
      <c r="B10" s="461">
        <v>39030</v>
      </c>
      <c r="C10" s="26" t="s">
        <v>367</v>
      </c>
    </row>
    <row r="11" spans="1:3" ht="13.5">
      <c r="A11" s="26" t="s">
        <v>361</v>
      </c>
      <c r="B11" s="395">
        <v>39034</v>
      </c>
      <c r="C11" s="26" t="s">
        <v>365</v>
      </c>
    </row>
    <row r="12" spans="1:3" ht="13.5">
      <c r="A12" s="26" t="s">
        <v>361</v>
      </c>
      <c r="B12" s="395">
        <v>39034</v>
      </c>
      <c r="C12" s="26" t="s">
        <v>368</v>
      </c>
    </row>
    <row r="13" spans="1:3" ht="13.5">
      <c r="A13" s="26" t="s">
        <v>2</v>
      </c>
      <c r="B13" s="395">
        <v>39036</v>
      </c>
      <c r="C13" s="26" t="s">
        <v>364</v>
      </c>
    </row>
    <row r="14" spans="1:3" ht="13.5">
      <c r="A14" s="26" t="s">
        <v>369</v>
      </c>
      <c r="B14" s="461">
        <v>39036</v>
      </c>
      <c r="C14" s="26" t="s">
        <v>370</v>
      </c>
    </row>
    <row r="15" spans="1:3" ht="13.5">
      <c r="A15" s="26" t="s">
        <v>33</v>
      </c>
      <c r="B15" s="461">
        <v>39048</v>
      </c>
      <c r="C15" s="26" t="s">
        <v>371</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148"/>
  <sheetViews>
    <sheetView workbookViewId="0" topLeftCell="A1">
      <selection activeCell="B196" sqref="B196"/>
    </sheetView>
  </sheetViews>
  <sheetFormatPr defaultColWidth="9.140625" defaultRowHeight="12.75" outlineLevelRow="2"/>
  <cols>
    <col min="1" max="1" width="20.421875" style="451" bestFit="1" customWidth="1"/>
    <col min="2" max="2" width="15.57421875" style="451" customWidth="1"/>
    <col min="3" max="3" width="13.421875" style="451" customWidth="1"/>
    <col min="4" max="4" width="9.421875" style="458" bestFit="1" customWidth="1"/>
    <col min="5" max="16384" width="9.140625" style="451" customWidth="1"/>
  </cols>
  <sheetData>
    <row r="1" spans="1:4" ht="21.75" thickBot="1">
      <c r="A1" s="467" t="s">
        <v>259</v>
      </c>
      <c r="B1" s="468"/>
      <c r="C1" s="468"/>
      <c r="D1" s="468"/>
    </row>
    <row r="2" spans="1:4" ht="17.25" customHeight="1">
      <c r="A2" s="452" t="s">
        <v>260</v>
      </c>
      <c r="B2" s="452" t="s">
        <v>73</v>
      </c>
      <c r="C2" s="453" t="s">
        <v>84</v>
      </c>
      <c r="D2" s="457" t="s">
        <v>261</v>
      </c>
    </row>
    <row r="3" ht="17.25" customHeight="1">
      <c r="D3" s="451"/>
    </row>
    <row r="4" spans="1:4" ht="15" outlineLevel="1">
      <c r="A4" s="452" t="s">
        <v>262</v>
      </c>
      <c r="B4" s="452">
        <f>SUM(B5:B7)</f>
        <v>8193500</v>
      </c>
      <c r="C4" s="452">
        <f>SUM(C5:C7)</f>
        <v>304750</v>
      </c>
      <c r="D4" s="457">
        <f>C4/(B4-C4)</f>
        <v>0.03863096181270797</v>
      </c>
    </row>
    <row r="5" spans="1:4" ht="14.25" outlineLevel="2">
      <c r="A5" s="454" t="s">
        <v>16</v>
      </c>
      <c r="B5" s="455">
        <f>'Open Int.'!B15</f>
        <v>1106000</v>
      </c>
      <c r="C5" s="455">
        <f>'Open Int.'!C15</f>
        <v>165900</v>
      </c>
      <c r="D5" s="456">
        <f aca="true" t="shared" si="0" ref="D5:D68">C5/(B5-C5)</f>
        <v>0.17647058823529413</v>
      </c>
    </row>
    <row r="6" spans="1:4" ht="14.25" outlineLevel="2">
      <c r="A6" s="454" t="s">
        <v>263</v>
      </c>
      <c r="B6" s="455">
        <f>'Open Int.'!B49</f>
        <v>1323200</v>
      </c>
      <c r="C6" s="455">
        <f>'Open Int.'!C49</f>
        <v>59200</v>
      </c>
      <c r="D6" s="456">
        <f t="shared" si="0"/>
        <v>0.04683544303797468</v>
      </c>
    </row>
    <row r="7" spans="1:4" ht="14.25" outlineLevel="2">
      <c r="A7" s="454" t="s">
        <v>264</v>
      </c>
      <c r="B7" s="455">
        <f>'Open Int.'!B120</f>
        <v>5764300</v>
      </c>
      <c r="C7" s="455">
        <f>'Open Int.'!C120</f>
        <v>79650</v>
      </c>
      <c r="D7" s="456">
        <f t="shared" si="0"/>
        <v>0.01401141670991178</v>
      </c>
    </row>
    <row r="8" spans="1:4" ht="15">
      <c r="A8" s="452" t="s">
        <v>265</v>
      </c>
      <c r="B8" s="452">
        <f>SUM(B9:B13)</f>
        <v>77512214</v>
      </c>
      <c r="C8" s="452">
        <f>SUM(C9:C13)</f>
        <v>-242874</v>
      </c>
      <c r="D8" s="457">
        <f>C8/(B8-C8)</f>
        <v>-0.003123576942000246</v>
      </c>
    </row>
    <row r="9" spans="1:4" ht="14.25" outlineLevel="2">
      <c r="A9" s="454" t="s">
        <v>266</v>
      </c>
      <c r="B9" s="455">
        <f>'Open Int.'!B13</f>
        <v>57672450</v>
      </c>
      <c r="C9" s="455">
        <f>'Open Int.'!C13</f>
        <v>-171900</v>
      </c>
      <c r="D9" s="456">
        <f t="shared" si="0"/>
        <v>-0.0029717682020802376</v>
      </c>
    </row>
    <row r="10" spans="1:4" ht="14.25" outlineLevel="2">
      <c r="A10" s="454" t="s">
        <v>267</v>
      </c>
      <c r="B10" s="455">
        <f>'Open Int.'!B36</f>
        <v>7723200</v>
      </c>
      <c r="C10" s="455">
        <f>'Open Int.'!C36</f>
        <v>14400</v>
      </c>
      <c r="D10" s="456">
        <f t="shared" si="0"/>
        <v>0.0018679950186799503</v>
      </c>
    </row>
    <row r="11" spans="1:4" ht="14.25" outlineLevel="2">
      <c r="A11" s="454" t="s">
        <v>7</v>
      </c>
      <c r="B11" s="455">
        <f>'Open Int.'!B75</f>
        <v>2165800</v>
      </c>
      <c r="C11" s="455">
        <f>'Open Int.'!C75</f>
        <v>-40950</v>
      </c>
      <c r="D11" s="456">
        <f t="shared" si="0"/>
        <v>-0.018556701030927835</v>
      </c>
    </row>
    <row r="12" spans="1:4" ht="14.25" outlineLevel="2">
      <c r="A12" s="454" t="s">
        <v>268</v>
      </c>
      <c r="B12" s="455">
        <f>'Open Int.'!B77</f>
        <v>2494800</v>
      </c>
      <c r="C12" s="455">
        <f>'Open Int.'!C77</f>
        <v>286000</v>
      </c>
      <c r="D12" s="456">
        <f t="shared" si="0"/>
        <v>0.1294820717131474</v>
      </c>
    </row>
    <row r="13" spans="1:4" ht="14.25" outlineLevel="2">
      <c r="A13" s="454" t="s">
        <v>109</v>
      </c>
      <c r="B13" s="455">
        <f>'Open Int.'!B114</f>
        <v>7455964</v>
      </c>
      <c r="C13" s="455">
        <f>'Open Int.'!C114</f>
        <v>-330424</v>
      </c>
      <c r="D13" s="456">
        <f t="shared" si="0"/>
        <v>-0.04243610773056775</v>
      </c>
    </row>
    <row r="14" spans="1:4" ht="15">
      <c r="A14" s="452" t="s">
        <v>269</v>
      </c>
      <c r="B14" s="452">
        <f>B8+B4</f>
        <v>85705714</v>
      </c>
      <c r="C14" s="452">
        <f>C8+C4</f>
        <v>61876</v>
      </c>
      <c r="D14" s="457">
        <f>C14/(B14-C14)</f>
        <v>0.00072248046613698</v>
      </c>
    </row>
    <row r="16" spans="1:4" ht="15" outlineLevel="1">
      <c r="A16" s="452" t="s">
        <v>270</v>
      </c>
      <c r="B16" s="452">
        <f>SUM(B17:B19)</f>
        <v>13681100</v>
      </c>
      <c r="C16" s="452">
        <f>SUM(C17:C19)</f>
        <v>-259300</v>
      </c>
      <c r="D16" s="457">
        <f>C16/(B16-C16)</f>
        <v>-0.01860061404263866</v>
      </c>
    </row>
    <row r="17" spans="1:4" ht="14.25" outlineLevel="1">
      <c r="A17" s="454" t="s">
        <v>198</v>
      </c>
      <c r="B17" s="455">
        <f>'Open Int.'!B106</f>
        <v>6897000</v>
      </c>
      <c r="C17" s="455">
        <f>'Open Int.'!C106</f>
        <v>-534000</v>
      </c>
      <c r="D17" s="456">
        <f t="shared" si="0"/>
        <v>-0.07186112232539363</v>
      </c>
    </row>
    <row r="18" spans="1:4" ht="14.25" outlineLevel="1">
      <c r="A18" s="454" t="s">
        <v>271</v>
      </c>
      <c r="B18" s="455">
        <f>'Open Int.'!B19</f>
        <v>3803000</v>
      </c>
      <c r="C18" s="455">
        <f>'Open Int.'!C19</f>
        <v>3000</v>
      </c>
      <c r="D18" s="456">
        <f t="shared" si="0"/>
        <v>0.0007894736842105263</v>
      </c>
    </row>
    <row r="19" spans="1:4" ht="14.25" outlineLevel="1">
      <c r="A19" s="454" t="s">
        <v>272</v>
      </c>
      <c r="B19" s="455">
        <f>'Open Int.'!B32</f>
        <v>2981100</v>
      </c>
      <c r="C19" s="455">
        <f>'Open Int.'!C32</f>
        <v>271700</v>
      </c>
      <c r="D19" s="456">
        <f t="shared" si="0"/>
        <v>0.1002805049088359</v>
      </c>
    </row>
    <row r="20" spans="1:4" ht="15" outlineLevel="1">
      <c r="A20" s="452" t="s">
        <v>273</v>
      </c>
      <c r="B20" s="452">
        <f>SUM(B21:B33)</f>
        <v>73442350</v>
      </c>
      <c r="C20" s="452">
        <f>SUM(C21:C33)</f>
        <v>-198500</v>
      </c>
      <c r="D20" s="457">
        <f>C20/(B20-C20)</f>
        <v>-0.0026955147856115185</v>
      </c>
    </row>
    <row r="21" spans="1:4" ht="14.25" outlineLevel="2">
      <c r="A21" s="454" t="s">
        <v>274</v>
      </c>
      <c r="B21" s="455">
        <f>'Open Int.'!B9</f>
        <v>4620700</v>
      </c>
      <c r="C21" s="455">
        <f>'Open Int.'!C9</f>
        <v>-9800</v>
      </c>
      <c r="D21" s="456">
        <f t="shared" si="0"/>
        <v>-0.0021164021164021165</v>
      </c>
    </row>
    <row r="22" spans="1:4" ht="14.25" outlineLevel="2">
      <c r="A22" s="454" t="s">
        <v>275</v>
      </c>
      <c r="B22" s="455">
        <f>'Open Int.'!B11</f>
        <v>7424400</v>
      </c>
      <c r="C22" s="455">
        <f>'Open Int.'!C11</f>
        <v>-280600</v>
      </c>
      <c r="D22" s="456">
        <f t="shared" si="0"/>
        <v>-0.036417910447761194</v>
      </c>
    </row>
    <row r="23" spans="1:4" ht="14.25" outlineLevel="2">
      <c r="A23" s="454" t="s">
        <v>276</v>
      </c>
      <c r="B23" s="455">
        <f>'Open Int.'!B16</f>
        <v>8271200</v>
      </c>
      <c r="C23" s="455">
        <f>'Open Int.'!C16</f>
        <v>253400</v>
      </c>
      <c r="D23" s="456">
        <f t="shared" si="0"/>
        <v>0.031604679587916885</v>
      </c>
    </row>
    <row r="24" spans="1:4" ht="14.25" outlineLevel="2">
      <c r="A24" s="454" t="s">
        <v>277</v>
      </c>
      <c r="B24" s="455">
        <f>'Open Int.'!B17</f>
        <v>4731000</v>
      </c>
      <c r="C24" s="455">
        <f>'Open Int.'!C17</f>
        <v>-535800</v>
      </c>
      <c r="D24" s="456">
        <f t="shared" si="0"/>
        <v>-0.10173160173160173</v>
      </c>
    </row>
    <row r="25" spans="1:4" ht="14.25" outlineLevel="2">
      <c r="A25" s="454" t="s">
        <v>278</v>
      </c>
      <c r="B25" s="455">
        <f>'Open Int.'!B25</f>
        <v>1683200</v>
      </c>
      <c r="C25" s="455">
        <f>'Open Int.'!C25</f>
        <v>-14400</v>
      </c>
      <c r="D25" s="456">
        <f t="shared" si="0"/>
        <v>-0.008482563619227144</v>
      </c>
    </row>
    <row r="26" spans="1:4" ht="14.25" outlineLevel="2">
      <c r="A26" s="454" t="s">
        <v>279</v>
      </c>
      <c r="B26" s="455">
        <f>'Open Int.'!B31</f>
        <v>265200</v>
      </c>
      <c r="C26" s="455">
        <f>'Open Int.'!C31</f>
        <v>-26400</v>
      </c>
      <c r="D26" s="456">
        <f t="shared" si="0"/>
        <v>-0.09053497942386832</v>
      </c>
    </row>
    <row r="27" spans="1:4" ht="14.25" outlineLevel="2">
      <c r="A27" s="454" t="s">
        <v>160</v>
      </c>
      <c r="B27" s="455">
        <f>'Open Int.'!B62</f>
        <v>2557650</v>
      </c>
      <c r="C27" s="455">
        <f>'Open Int.'!C62</f>
        <v>-129800</v>
      </c>
      <c r="D27" s="456">
        <f t="shared" si="0"/>
        <v>-0.048298572996706916</v>
      </c>
    </row>
    <row r="28" spans="1:4" ht="14.25" outlineLevel="2">
      <c r="A28" s="454" t="s">
        <v>280</v>
      </c>
      <c r="B28" s="455">
        <f>'Open Int.'!B90</f>
        <v>3264000</v>
      </c>
      <c r="C28" s="455">
        <f>'Open Int.'!C90</f>
        <v>91200</v>
      </c>
      <c r="D28" s="456">
        <f t="shared" si="0"/>
        <v>0.028744326777609682</v>
      </c>
    </row>
    <row r="29" spans="1:4" ht="14.25" outlineLevel="2">
      <c r="A29" s="454" t="s">
        <v>95</v>
      </c>
      <c r="B29" s="455">
        <f>'Open Int.'!B92</f>
        <v>3796800</v>
      </c>
      <c r="C29" s="455">
        <f>'Open Int.'!C92</f>
        <v>-49200</v>
      </c>
      <c r="D29" s="456">
        <f t="shared" si="0"/>
        <v>-0.012792511700468018</v>
      </c>
    </row>
    <row r="30" spans="1:4" ht="14.25" outlineLevel="2">
      <c r="A30" s="454" t="s">
        <v>19</v>
      </c>
      <c r="B30" s="455">
        <f>'Open Int.'!B103</f>
        <v>5553500</v>
      </c>
      <c r="C30" s="455">
        <f>'Open Int.'!C103</f>
        <v>255000</v>
      </c>
      <c r="D30" s="456">
        <f t="shared" si="0"/>
        <v>0.04812682834764556</v>
      </c>
    </row>
    <row r="31" spans="1:4" ht="14.25" outlineLevel="2">
      <c r="A31" s="454" t="s">
        <v>281</v>
      </c>
      <c r="B31" s="455">
        <f>'Open Int.'!B112</f>
        <v>19220400</v>
      </c>
      <c r="C31" s="455">
        <f>'Open Int.'!C112</f>
        <v>-220400</v>
      </c>
      <c r="D31" s="456">
        <f t="shared" si="0"/>
        <v>-0.011336982017200938</v>
      </c>
    </row>
    <row r="32" spans="1:4" ht="14.25" outlineLevel="2">
      <c r="A32" s="454" t="s">
        <v>282</v>
      </c>
      <c r="B32" s="455">
        <f>'Open Int.'!B121</f>
        <v>5023200</v>
      </c>
      <c r="C32" s="455">
        <f>'Open Int.'!C121</f>
        <v>33600</v>
      </c>
      <c r="D32" s="456">
        <f t="shared" si="0"/>
        <v>0.006734006734006734</v>
      </c>
    </row>
    <row r="33" spans="1:4" ht="14.25" outlineLevel="2">
      <c r="A33" s="454" t="s">
        <v>283</v>
      </c>
      <c r="B33" s="455">
        <f>'Open Int.'!B123</f>
        <v>7031100</v>
      </c>
      <c r="C33" s="455">
        <f>'Open Int.'!C123</f>
        <v>434700</v>
      </c>
      <c r="D33" s="456">
        <f t="shared" si="0"/>
        <v>0.06589958158995816</v>
      </c>
    </row>
    <row r="34" spans="1:4" ht="15">
      <c r="A34" s="452" t="s">
        <v>284</v>
      </c>
      <c r="B34" s="452">
        <f>SUM(B35:B42)</f>
        <v>42228600</v>
      </c>
      <c r="C34" s="452">
        <f>SUM(C35:C42)</f>
        <v>230300</v>
      </c>
      <c r="D34" s="457">
        <f>C34/(B34-C34)</f>
        <v>0.005483555286761607</v>
      </c>
    </row>
    <row r="35" spans="1:4" ht="14.25" outlineLevel="2">
      <c r="A35" s="454" t="s">
        <v>285</v>
      </c>
      <c r="B35" s="455">
        <f>'Open Int.'!B38</f>
        <v>776100</v>
      </c>
      <c r="C35" s="455">
        <f>'Open Int.'!C38</f>
        <v>-57200</v>
      </c>
      <c r="D35" s="456">
        <f t="shared" si="0"/>
        <v>-0.0686427457098284</v>
      </c>
    </row>
    <row r="36" spans="1:4" ht="14.25" outlineLevel="2">
      <c r="A36" s="454" t="s">
        <v>286</v>
      </c>
      <c r="B36" s="455">
        <f>'Open Int.'!B48</f>
        <v>1561600</v>
      </c>
      <c r="C36" s="455">
        <f>'Open Int.'!C48</f>
        <v>-18400</v>
      </c>
      <c r="D36" s="456">
        <f t="shared" si="0"/>
        <v>-0.011645569620253165</v>
      </c>
    </row>
    <row r="37" spans="1:4" ht="14.25" outlineLevel="2">
      <c r="A37" s="454" t="s">
        <v>47</v>
      </c>
      <c r="B37" s="455">
        <f>'Open Int.'!B54</f>
        <v>7015400</v>
      </c>
      <c r="C37" s="455">
        <f>'Open Int.'!C54</f>
        <v>-86800</v>
      </c>
      <c r="D37" s="456">
        <f t="shared" si="0"/>
        <v>-0.012221565148827124</v>
      </c>
    </row>
    <row r="38" spans="1:4" ht="14.25" outlineLevel="2">
      <c r="A38" s="454" t="s">
        <v>287</v>
      </c>
      <c r="B38" s="455">
        <f>'Open Int.'!B55</f>
        <v>17203200</v>
      </c>
      <c r="C38" s="455">
        <f>'Open Int.'!C55</f>
        <v>-4800</v>
      </c>
      <c r="D38" s="456">
        <f t="shared" si="0"/>
        <v>-0.0002789400278940028</v>
      </c>
    </row>
    <row r="39" spans="1:4" ht="14.25" outlineLevel="2">
      <c r="A39" s="454" t="s">
        <v>288</v>
      </c>
      <c r="B39" s="455">
        <f>'Open Int.'!B60</f>
        <v>12219900</v>
      </c>
      <c r="C39" s="455">
        <f>'Open Int.'!C60</f>
        <v>469700</v>
      </c>
      <c r="D39" s="456">
        <f t="shared" si="0"/>
        <v>0.0399737876802097</v>
      </c>
    </row>
    <row r="40" spans="1:4" ht="14.25" outlineLevel="2">
      <c r="A40" s="454" t="s">
        <v>289</v>
      </c>
      <c r="B40" s="455">
        <f>'Open Int.'!B67</f>
        <v>351600</v>
      </c>
      <c r="C40" s="455">
        <f>'Open Int.'!C67</f>
        <v>-174000</v>
      </c>
      <c r="D40" s="456">
        <f t="shared" si="0"/>
        <v>-0.3310502283105023</v>
      </c>
    </row>
    <row r="41" spans="1:4" ht="14.25" outlineLevel="2">
      <c r="A41" s="454" t="s">
        <v>290</v>
      </c>
      <c r="B41" s="455">
        <f>'Open Int.'!B72</f>
        <v>2707500</v>
      </c>
      <c r="C41" s="455">
        <f>'Open Int.'!C72</f>
        <v>77500</v>
      </c>
      <c r="D41" s="456">
        <f t="shared" si="0"/>
        <v>0.029467680608365018</v>
      </c>
    </row>
    <row r="42" spans="1:4" ht="14.25" outlineLevel="2">
      <c r="A42" s="454" t="s">
        <v>291</v>
      </c>
      <c r="B42" s="455">
        <f>'Open Int.'!B122</f>
        <v>393300</v>
      </c>
      <c r="C42" s="455">
        <f>'Open Int.'!C122</f>
        <v>24300</v>
      </c>
      <c r="D42" s="456">
        <f t="shared" si="0"/>
        <v>0.06585365853658537</v>
      </c>
    </row>
    <row r="43" spans="1:4" ht="15">
      <c r="A43" s="452" t="s">
        <v>292</v>
      </c>
      <c r="B43" s="452">
        <f>B34+B20</f>
        <v>115670950</v>
      </c>
      <c r="C43" s="452">
        <f>C34+C20</f>
        <v>31800</v>
      </c>
      <c r="D43" s="457">
        <f>C43/(B43-C43)</f>
        <v>0.00027499337378387854</v>
      </c>
    </row>
    <row r="45" spans="1:4" ht="15" outlineLevel="1">
      <c r="A45" s="452" t="s">
        <v>293</v>
      </c>
      <c r="B45" s="452">
        <f>SUM(B46:B49)</f>
        <v>7404025</v>
      </c>
      <c r="C45" s="452">
        <f>SUM(C46:C49)</f>
        <v>-296600</v>
      </c>
      <c r="D45" s="457">
        <f>C45/(B45-C45)</f>
        <v>-0.03851635419202987</v>
      </c>
    </row>
    <row r="46" spans="1:4" ht="14.25">
      <c r="A46" s="454" t="s">
        <v>294</v>
      </c>
      <c r="B46" s="455">
        <f>'Open Int.'!B74</f>
        <v>3087600</v>
      </c>
      <c r="C46" s="455">
        <f>'Open Int.'!C74</f>
        <v>-91600</v>
      </c>
      <c r="D46" s="456">
        <f t="shared" si="0"/>
        <v>-0.028812279818822346</v>
      </c>
    </row>
    <row r="47" spans="1:4" ht="14.25">
      <c r="A47" s="454" t="s">
        <v>295</v>
      </c>
      <c r="B47" s="455">
        <f>'Open Int.'!B94</f>
        <v>2421900</v>
      </c>
      <c r="C47" s="455">
        <f>'Open Int.'!C94</f>
        <v>-275700</v>
      </c>
      <c r="D47" s="456">
        <f t="shared" si="0"/>
        <v>-0.10220195729537367</v>
      </c>
    </row>
    <row r="48" spans="1:4" ht="14.25" outlineLevel="1">
      <c r="A48" s="454" t="s">
        <v>150</v>
      </c>
      <c r="B48" s="455">
        <f>'Open Int.'!B7</f>
        <v>306400</v>
      </c>
      <c r="C48" s="455">
        <f>'Open Int.'!C7</f>
        <v>9200</v>
      </c>
      <c r="D48" s="456">
        <f t="shared" si="0"/>
        <v>0.03095558546433378</v>
      </c>
    </row>
    <row r="49" spans="1:4" ht="14.25" outlineLevel="1">
      <c r="A49" s="454" t="s">
        <v>296</v>
      </c>
      <c r="B49" s="455">
        <f>'Open Int.'!B105</f>
        <v>1588125</v>
      </c>
      <c r="C49" s="455">
        <f>'Open Int.'!C105</f>
        <v>61500</v>
      </c>
      <c r="D49" s="456">
        <f t="shared" si="0"/>
        <v>0.040284942274625396</v>
      </c>
    </row>
    <row r="50" spans="1:4" ht="15" outlineLevel="1">
      <c r="A50" s="452" t="s">
        <v>297</v>
      </c>
      <c r="B50" s="452">
        <f>SUM(B51:B54)</f>
        <v>34410601</v>
      </c>
      <c r="C50" s="452">
        <f>SUM(C51:C54)</f>
        <v>-2715059</v>
      </c>
      <c r="D50" s="457">
        <f>C50/(B50-C50)</f>
        <v>-0.0731316022395292</v>
      </c>
    </row>
    <row r="51" spans="1:4" ht="14.25">
      <c r="A51" s="454" t="s">
        <v>0</v>
      </c>
      <c r="B51" s="455">
        <f>'Open Int.'!B8</f>
        <v>2886000</v>
      </c>
      <c r="C51" s="455">
        <f>'Open Int.'!C8</f>
        <v>-120000</v>
      </c>
      <c r="D51" s="456">
        <f t="shared" si="0"/>
        <v>-0.03992015968063872</v>
      </c>
    </row>
    <row r="52" spans="1:4" ht="14.25" outlineLevel="1">
      <c r="A52" s="454" t="s">
        <v>298</v>
      </c>
      <c r="B52" s="455">
        <f>'Open Int.'!B59</f>
        <v>19695350</v>
      </c>
      <c r="C52" s="455">
        <f>'Open Int.'!C59</f>
        <v>-68150</v>
      </c>
      <c r="D52" s="456">
        <f t="shared" si="0"/>
        <v>-0.0034482758620689655</v>
      </c>
    </row>
    <row r="53" spans="1:4" ht="14.25" outlineLevel="1">
      <c r="A53" s="454" t="s">
        <v>28</v>
      </c>
      <c r="B53" s="455">
        <f>'Open Int.'!B45</f>
        <v>11027576</v>
      </c>
      <c r="C53" s="455">
        <f>'Open Int.'!C45</f>
        <v>-2540384</v>
      </c>
      <c r="D53" s="456">
        <f t="shared" si="0"/>
        <v>-0.18723404255319148</v>
      </c>
    </row>
    <row r="54" spans="1:4" ht="14.25" outlineLevel="1">
      <c r="A54" s="454" t="s">
        <v>241</v>
      </c>
      <c r="B54" s="455">
        <f>'Open Int.'!B44</f>
        <v>801675</v>
      </c>
      <c r="C54" s="455">
        <f>'Open Int.'!C44</f>
        <v>13475</v>
      </c>
      <c r="D54" s="456">
        <f t="shared" si="0"/>
        <v>0.017095914742451153</v>
      </c>
    </row>
    <row r="55" spans="1:4" ht="15" outlineLevel="1">
      <c r="A55" s="452" t="s">
        <v>299</v>
      </c>
      <c r="B55" s="452">
        <f>SUM(B56:B61)</f>
        <v>39657173</v>
      </c>
      <c r="C55" s="452">
        <f>SUM(C56:C61)</f>
        <v>202727</v>
      </c>
      <c r="D55" s="457">
        <f>C55/(B55-C55)</f>
        <v>0.005138254887674763</v>
      </c>
    </row>
    <row r="56" spans="1:4" ht="14.25">
      <c r="A56" s="454" t="s">
        <v>300</v>
      </c>
      <c r="B56" s="455">
        <f>'Open Int.'!B30</f>
        <v>1339800</v>
      </c>
      <c r="C56" s="455">
        <f>'Open Int.'!C30</f>
        <v>-81375</v>
      </c>
      <c r="D56" s="456">
        <f t="shared" si="0"/>
        <v>-0.057258958256372366</v>
      </c>
    </row>
    <row r="57" spans="1:4" ht="14.25" outlineLevel="1">
      <c r="A57" s="454" t="s">
        <v>155</v>
      </c>
      <c r="B57" s="455">
        <f>'Open Int.'!B33</f>
        <v>4366800</v>
      </c>
      <c r="C57" s="455">
        <f>'Open Int.'!C33</f>
        <v>228600</v>
      </c>
      <c r="D57" s="456">
        <f t="shared" si="0"/>
        <v>0.055241409308394954</v>
      </c>
    </row>
    <row r="58" spans="1:4" ht="14.25" outlineLevel="1">
      <c r="A58" s="454" t="s">
        <v>301</v>
      </c>
      <c r="B58" s="455">
        <f>'Open Int.'!B51</f>
        <v>17718000</v>
      </c>
      <c r="C58" s="455">
        <f>'Open Int.'!C51</f>
        <v>-792000</v>
      </c>
      <c r="D58" s="456">
        <f t="shared" si="0"/>
        <v>-0.04278768233387358</v>
      </c>
    </row>
    <row r="59" spans="1:4" ht="14.25" outlineLevel="1">
      <c r="A59" s="454" t="s">
        <v>6</v>
      </c>
      <c r="B59" s="455">
        <f>'Open Int.'!B65</f>
        <v>11985750</v>
      </c>
      <c r="C59" s="455">
        <f>'Open Int.'!C65</f>
        <v>768375</v>
      </c>
      <c r="D59" s="456">
        <f t="shared" si="0"/>
        <v>0.06849864607361347</v>
      </c>
    </row>
    <row r="60" spans="1:4" ht="14.25" outlineLevel="1">
      <c r="A60" s="454" t="s">
        <v>302</v>
      </c>
      <c r="B60" s="455">
        <f>'Open Int.'!B117</f>
        <v>2400200</v>
      </c>
      <c r="C60" s="455">
        <f>'Open Int.'!C117</f>
        <v>96800</v>
      </c>
      <c r="D60" s="456">
        <f t="shared" si="0"/>
        <v>0.04202483285577841</v>
      </c>
    </row>
    <row r="61" spans="1:4" ht="14.25" outlineLevel="1">
      <c r="A61" s="454" t="s">
        <v>303</v>
      </c>
      <c r="B61" s="455">
        <f>'Open Int.'!B119</f>
        <v>1846623</v>
      </c>
      <c r="C61" s="455">
        <f>'Open Int.'!C119</f>
        <v>-17673</v>
      </c>
      <c r="D61" s="456">
        <f t="shared" si="0"/>
        <v>-0.009479717813051146</v>
      </c>
    </row>
    <row r="62" spans="1:4" ht="15" outlineLevel="1">
      <c r="A62" s="452" t="s">
        <v>304</v>
      </c>
      <c r="B62" s="452">
        <f>SUM(B63:B70)</f>
        <v>33775450</v>
      </c>
      <c r="C62" s="452">
        <f>SUM(C63:C70)</f>
        <v>755150</v>
      </c>
      <c r="D62" s="457">
        <f>C62/(B62-C62)</f>
        <v>0.022869265270151998</v>
      </c>
    </row>
    <row r="63" spans="1:4" ht="14.25">
      <c r="A63" s="454" t="s">
        <v>305</v>
      </c>
      <c r="B63" s="455">
        <f>'Open Int.'!B46</f>
        <v>1840800</v>
      </c>
      <c r="C63" s="455">
        <f>'Open Int.'!C46</f>
        <v>75400</v>
      </c>
      <c r="D63" s="456">
        <f t="shared" si="0"/>
        <v>0.042709867452135494</v>
      </c>
    </row>
    <row r="64" spans="1:4" ht="14.25" outlineLevel="1">
      <c r="A64" s="454" t="s">
        <v>29</v>
      </c>
      <c r="B64" s="455">
        <f>'Open Int.'!B61</f>
        <v>2321600</v>
      </c>
      <c r="C64" s="455">
        <f>'Open Int.'!C61</f>
        <v>32200</v>
      </c>
      <c r="D64" s="456">
        <f t="shared" si="0"/>
        <v>0.014064820476980868</v>
      </c>
    </row>
    <row r="65" spans="1:4" ht="14.25" outlineLevel="1">
      <c r="A65" s="454" t="s">
        <v>306</v>
      </c>
      <c r="B65" s="455">
        <f>'Open Int.'!B91</f>
        <v>1444300</v>
      </c>
      <c r="C65" s="455">
        <f>'Open Int.'!C91</f>
        <v>156000</v>
      </c>
      <c r="D65" s="456">
        <f t="shared" si="0"/>
        <v>0.12108980827447023</v>
      </c>
    </row>
    <row r="66" spans="1:4" ht="14.25" outlineLevel="1">
      <c r="A66" s="454" t="s">
        <v>307</v>
      </c>
      <c r="B66" s="455">
        <f>'Open Int.'!B93</f>
        <v>7938000</v>
      </c>
      <c r="C66" s="455">
        <f>'Open Int.'!C93</f>
        <v>-58800</v>
      </c>
      <c r="D66" s="456">
        <f t="shared" si="0"/>
        <v>-0.007352941176470588</v>
      </c>
    </row>
    <row r="67" spans="1:4" ht="14.25" outlineLevel="1">
      <c r="A67" s="454" t="s">
        <v>32</v>
      </c>
      <c r="B67" s="455">
        <f>'Open Int.'!B102</f>
        <v>6483000</v>
      </c>
      <c r="C67" s="455">
        <f>'Open Int.'!C102</f>
        <v>291000</v>
      </c>
      <c r="D67" s="456">
        <f t="shared" si="0"/>
        <v>0.04699612403100775</v>
      </c>
    </row>
    <row r="68" spans="1:4" ht="14.25" outlineLevel="1">
      <c r="A68" s="454" t="s">
        <v>134</v>
      </c>
      <c r="B68" s="455">
        <f>'Open Int.'!B118</f>
        <v>3691750</v>
      </c>
      <c r="C68" s="455">
        <f>'Open Int.'!C118</f>
        <v>206750</v>
      </c>
      <c r="D68" s="456">
        <f t="shared" si="0"/>
        <v>0.05932568149210904</v>
      </c>
    </row>
    <row r="69" spans="1:4" ht="14.25" outlineLevel="1">
      <c r="A69" s="454" t="s">
        <v>308</v>
      </c>
      <c r="B69" s="455">
        <f>'Open Int.'!B125</f>
        <v>4128000</v>
      </c>
      <c r="C69" s="455">
        <f>'Open Int.'!C125</f>
        <v>209400</v>
      </c>
      <c r="D69" s="456">
        <f>C69/(B69-C69)</f>
        <v>0.05343745215127852</v>
      </c>
    </row>
    <row r="70" spans="1:4" ht="14.25" outlineLevel="1">
      <c r="A70" s="454" t="s">
        <v>309</v>
      </c>
      <c r="B70" s="455">
        <f>'Open Int.'!B79</f>
        <v>5928000</v>
      </c>
      <c r="C70" s="455">
        <f>'Open Int.'!C79</f>
        <v>-156800</v>
      </c>
      <c r="D70" s="456">
        <f>C70/(B70-C70)</f>
        <v>-0.02576912963449908</v>
      </c>
    </row>
    <row r="71" spans="1:4" ht="15" outlineLevel="1">
      <c r="A71" s="452" t="s">
        <v>310</v>
      </c>
      <c r="B71" s="452">
        <f>SUM(B72:B83)</f>
        <v>31437910</v>
      </c>
      <c r="C71" s="452">
        <f>SUM(C72:C83)</f>
        <v>201640</v>
      </c>
      <c r="D71" s="457">
        <f>C71/(B71-C71)</f>
        <v>0.0064553162077290276</v>
      </c>
    </row>
    <row r="72" spans="1:4" ht="14.25">
      <c r="A72" s="454" t="s">
        <v>311</v>
      </c>
      <c r="B72" s="455">
        <f>'Open Int.'!B14</f>
        <v>1327200</v>
      </c>
      <c r="C72" s="455">
        <f>'Open Int.'!C14</f>
        <v>62650</v>
      </c>
      <c r="D72" s="456">
        <f aca="true" t="shared" si="1" ref="D72:D83">C72/(B72-C72)</f>
        <v>0.04954331580404096</v>
      </c>
    </row>
    <row r="73" spans="1:4" ht="14.25" outlineLevel="1">
      <c r="A73" s="454" t="s">
        <v>312</v>
      </c>
      <c r="B73" s="455">
        <f>'Open Int.'!B29</f>
        <v>3305000</v>
      </c>
      <c r="C73" s="455">
        <f>'Open Int.'!C29</f>
        <v>138750</v>
      </c>
      <c r="D73" s="456">
        <f t="shared" si="1"/>
        <v>0.043821555467824715</v>
      </c>
    </row>
    <row r="74" spans="1:4" ht="14.25" outlineLevel="1">
      <c r="A74" s="454" t="s">
        <v>27</v>
      </c>
      <c r="B74" s="455">
        <f>'Open Int.'!B35</f>
        <v>2560800</v>
      </c>
      <c r="C74" s="455">
        <f>'Open Int.'!C35</f>
        <v>-208000</v>
      </c>
      <c r="D74" s="456">
        <f t="shared" si="1"/>
        <v>-0.07512279687951459</v>
      </c>
    </row>
    <row r="75" spans="1:4" ht="14.25" outlineLevel="1">
      <c r="A75" s="454" t="s">
        <v>313</v>
      </c>
      <c r="B75" s="455">
        <f>'Open Int.'!B34</f>
        <v>856500</v>
      </c>
      <c r="C75" s="455">
        <f>'Open Int.'!C34</f>
        <v>-6000</v>
      </c>
      <c r="D75" s="456">
        <f t="shared" si="1"/>
        <v>-0.006956521739130435</v>
      </c>
    </row>
    <row r="76" spans="1:4" ht="14.25" outlineLevel="1">
      <c r="A76" s="454" t="s">
        <v>157</v>
      </c>
      <c r="B76" s="455">
        <f>'Open Int.'!B41</f>
        <v>691800</v>
      </c>
      <c r="C76" s="455">
        <f>'Open Int.'!C41</f>
        <v>12900</v>
      </c>
      <c r="D76" s="456">
        <f t="shared" si="1"/>
        <v>0.019001325673884226</v>
      </c>
    </row>
    <row r="77" spans="1:4" ht="14.25" outlineLevel="1">
      <c r="A77" s="454" t="s">
        <v>314</v>
      </c>
      <c r="B77" s="455">
        <f>'Open Int.'!B78</f>
        <v>5445000</v>
      </c>
      <c r="C77" s="455">
        <f>'Open Int.'!C78</f>
        <v>203750</v>
      </c>
      <c r="D77" s="456">
        <f t="shared" si="1"/>
        <v>0.03887431433341283</v>
      </c>
    </row>
    <row r="78" spans="1:4" ht="14.25" outlineLevel="1">
      <c r="A78" s="454" t="s">
        <v>315</v>
      </c>
      <c r="B78" s="455">
        <f>'Open Int.'!B89</f>
        <v>4624200</v>
      </c>
      <c r="C78" s="455">
        <f>'Open Int.'!C89</f>
        <v>32550</v>
      </c>
      <c r="D78" s="456">
        <f t="shared" si="1"/>
        <v>0.007088954950834668</v>
      </c>
    </row>
    <row r="79" spans="1:4" ht="14.25" outlineLevel="1">
      <c r="A79" s="454" t="s">
        <v>316</v>
      </c>
      <c r="B79" s="455">
        <f>'Open Int.'!B86</f>
        <v>1032460</v>
      </c>
      <c r="C79" s="455">
        <f>'Open Int.'!C86</f>
        <v>2090</v>
      </c>
      <c r="D79" s="456">
        <f t="shared" si="1"/>
        <v>0.002028397565922921</v>
      </c>
    </row>
    <row r="80" spans="1:4" ht="14.25" outlineLevel="1">
      <c r="A80" s="454" t="s">
        <v>30</v>
      </c>
      <c r="B80" s="455">
        <f>'Open Int.'!B95</f>
        <v>8704800</v>
      </c>
      <c r="C80" s="455">
        <f>'Open Int.'!C95</f>
        <v>59200</v>
      </c>
      <c r="D80" s="456">
        <f t="shared" si="1"/>
        <v>0.00684741371333395</v>
      </c>
    </row>
    <row r="81" spans="1:4" ht="14.25" outlineLevel="1">
      <c r="A81" s="454" t="s">
        <v>317</v>
      </c>
      <c r="B81" s="455">
        <f>'Open Int.'!B107</f>
        <v>449650</v>
      </c>
      <c r="C81" s="455">
        <f>'Open Int.'!C107</f>
        <v>6800</v>
      </c>
      <c r="D81" s="456">
        <f t="shared" si="1"/>
        <v>0.015355086372360844</v>
      </c>
    </row>
    <row r="82" spans="1:4" ht="14.25" outlineLevel="1">
      <c r="A82" s="454" t="s">
        <v>318</v>
      </c>
      <c r="B82" s="455">
        <f>'Open Int.'!B109</f>
        <v>1410300</v>
      </c>
      <c r="C82" s="455">
        <f>'Open Int.'!C109</f>
        <v>15750</v>
      </c>
      <c r="D82" s="456">
        <f t="shared" si="1"/>
        <v>0.011293965795417877</v>
      </c>
    </row>
    <row r="83" spans="1:4" ht="14.25" outlineLevel="1">
      <c r="A83" s="454" t="s">
        <v>319</v>
      </c>
      <c r="B83" s="455">
        <f>'Open Int.'!B126</f>
        <v>1030200</v>
      </c>
      <c r="C83" s="455">
        <f>'Open Int.'!C126</f>
        <v>-118800</v>
      </c>
      <c r="D83" s="456">
        <f t="shared" si="1"/>
        <v>-0.10339425587467363</v>
      </c>
    </row>
    <row r="84" spans="1:4" ht="15" outlineLevel="1">
      <c r="A84" s="452" t="s">
        <v>320</v>
      </c>
      <c r="B84" s="452">
        <f>SUM(B85:B87)</f>
        <v>31793800</v>
      </c>
      <c r="C84" s="452">
        <f>SUM(C85:C87)</f>
        <v>14800</v>
      </c>
      <c r="D84" s="457">
        <f>C84/(B84-C84)</f>
        <v>0.00046571635356682087</v>
      </c>
    </row>
    <row r="85" spans="1:4" ht="14.25">
      <c r="A85" s="454" t="s">
        <v>321</v>
      </c>
      <c r="B85" s="455">
        <f>'Open Int.'!B10</f>
        <v>6566000</v>
      </c>
      <c r="C85" s="455">
        <f>'Open Int.'!C10</f>
        <v>140700</v>
      </c>
      <c r="D85" s="456">
        <f aca="true" t="shared" si="2" ref="D85:D113">C85/(B85-C85)</f>
        <v>0.021897810218978103</v>
      </c>
    </row>
    <row r="86" spans="1:4" ht="14.25" outlineLevel="1">
      <c r="A86" s="454" t="s">
        <v>322</v>
      </c>
      <c r="B86" s="455">
        <f>'Open Int.'!B12</f>
        <v>17892300</v>
      </c>
      <c r="C86" s="455">
        <f>'Open Int.'!C12</f>
        <v>356900</v>
      </c>
      <c r="D86" s="456">
        <f t="shared" si="2"/>
        <v>0.020353114271701816</v>
      </c>
    </row>
    <row r="87" spans="1:4" ht="14.25" outlineLevel="1">
      <c r="A87" s="454" t="s">
        <v>323</v>
      </c>
      <c r="B87" s="455">
        <f>'Open Int.'!B26</f>
        <v>7335500</v>
      </c>
      <c r="C87" s="455">
        <f>'Open Int.'!C26</f>
        <v>-482800</v>
      </c>
      <c r="D87" s="456">
        <f t="shared" si="2"/>
        <v>-0.06175255490323983</v>
      </c>
    </row>
    <row r="88" spans="1:4" ht="15" outlineLevel="1">
      <c r="A88" s="452" t="s">
        <v>324</v>
      </c>
      <c r="B88" s="452">
        <f>SUM(B89:B99)</f>
        <v>119298450</v>
      </c>
      <c r="C88" s="452">
        <f>SUM(C89:C99)</f>
        <v>1306550</v>
      </c>
      <c r="D88" s="457">
        <f>C88/(B88-C88)</f>
        <v>0.011073217737827766</v>
      </c>
    </row>
    <row r="89" spans="1:4" ht="14.25">
      <c r="A89" s="454" t="s">
        <v>325</v>
      </c>
      <c r="B89" s="455">
        <f>'Open Int.'!B23</f>
        <v>3897000</v>
      </c>
      <c r="C89" s="455">
        <f>'Open Int.'!C23</f>
        <v>22500</v>
      </c>
      <c r="D89" s="456">
        <f t="shared" si="2"/>
        <v>0.005807200929152149</v>
      </c>
    </row>
    <row r="90" spans="1:4" ht="14.25" outlineLevel="1">
      <c r="A90" s="454" t="s">
        <v>2</v>
      </c>
      <c r="B90" s="455">
        <f>'Open Int.'!B24</f>
        <v>3272500</v>
      </c>
      <c r="C90" s="455">
        <f>'Open Int.'!C24</f>
        <v>37400</v>
      </c>
      <c r="D90" s="456">
        <f t="shared" si="2"/>
        <v>0.011560693641618497</v>
      </c>
    </row>
    <row r="91" spans="1:4" ht="14.25" outlineLevel="1">
      <c r="A91" s="454" t="s">
        <v>326</v>
      </c>
      <c r="B91" s="455">
        <f>'Open Int.'!B37</f>
        <v>21136650</v>
      </c>
      <c r="C91" s="455">
        <f>'Open Int.'!C37</f>
        <v>378550</v>
      </c>
      <c r="D91" s="456">
        <f t="shared" si="2"/>
        <v>0.01823625476320087</v>
      </c>
    </row>
    <row r="92" spans="1:4" ht="14.25" outlineLevel="1">
      <c r="A92" s="454" t="s">
        <v>103</v>
      </c>
      <c r="B92" s="455">
        <f>'Open Int.'!B39</f>
        <v>5113500</v>
      </c>
      <c r="C92" s="455">
        <f>'Open Int.'!C39</f>
        <v>93000</v>
      </c>
      <c r="D92" s="456">
        <f t="shared" si="2"/>
        <v>0.018524051389303853</v>
      </c>
    </row>
    <row r="93" spans="1:4" ht="14.25" outlineLevel="1">
      <c r="A93" s="454" t="s">
        <v>18</v>
      </c>
      <c r="B93" s="455">
        <f>'Open Int.'!B52</f>
        <v>5289700</v>
      </c>
      <c r="C93" s="455">
        <f>'Open Int.'!C52</f>
        <v>308100</v>
      </c>
      <c r="D93" s="456">
        <f t="shared" si="2"/>
        <v>0.06184759916492693</v>
      </c>
    </row>
    <row r="94" spans="1:4" ht="14.25" outlineLevel="1">
      <c r="A94" s="454" t="s">
        <v>50</v>
      </c>
      <c r="B94" s="455">
        <f>'Open Int.'!B88</f>
        <v>6266700</v>
      </c>
      <c r="C94" s="455">
        <f>'Open Int.'!C88</f>
        <v>143550</v>
      </c>
      <c r="D94" s="456">
        <f t="shared" si="2"/>
        <v>0.023443815683104285</v>
      </c>
    </row>
    <row r="95" spans="1:4" ht="14.25" outlineLevel="1">
      <c r="A95" s="454" t="s">
        <v>104</v>
      </c>
      <c r="B95" s="455">
        <f>'Open Int.'!B63</f>
        <v>1681200</v>
      </c>
      <c r="C95" s="455">
        <f>'Open Int.'!C63</f>
        <v>30000</v>
      </c>
      <c r="D95" s="456">
        <f t="shared" si="2"/>
        <v>0.018168604651162792</v>
      </c>
    </row>
    <row r="96" spans="1:4" ht="14.25" outlineLevel="1">
      <c r="A96" s="454" t="s">
        <v>48</v>
      </c>
      <c r="B96" s="455">
        <f>'Open Int.'!B64</f>
        <v>21781100</v>
      </c>
      <c r="C96" s="455">
        <f>'Open Int.'!C64</f>
        <v>-8800</v>
      </c>
      <c r="D96" s="456">
        <f t="shared" si="2"/>
        <v>-0.00040385683275278916</v>
      </c>
    </row>
    <row r="97" spans="1:4" ht="14.25" outlineLevel="1">
      <c r="A97" s="454" t="s">
        <v>163</v>
      </c>
      <c r="B97" s="455">
        <f>'Open Int.'!B80</f>
        <v>9451800</v>
      </c>
      <c r="C97" s="455">
        <f>'Open Int.'!C80</f>
        <v>160200</v>
      </c>
      <c r="D97" s="456">
        <f t="shared" si="2"/>
        <v>0.017241379310344827</v>
      </c>
    </row>
    <row r="98" spans="1:4" ht="14.25" outlineLevel="1">
      <c r="A98" s="454" t="s">
        <v>327</v>
      </c>
      <c r="B98" s="455">
        <f>'Open Int.'!B99</f>
        <v>10280100</v>
      </c>
      <c r="C98" s="455">
        <f>'Open Int.'!C99</f>
        <v>-89100</v>
      </c>
      <c r="D98" s="456">
        <f t="shared" si="2"/>
        <v>-0.008592755468117117</v>
      </c>
    </row>
    <row r="99" spans="1:4" ht="14.25" outlineLevel="1">
      <c r="A99" s="454" t="s">
        <v>328</v>
      </c>
      <c r="B99" s="455">
        <f>'Open Int.'!B100</f>
        <v>31128200</v>
      </c>
      <c r="C99" s="455">
        <f>'Open Int.'!C100</f>
        <v>231150</v>
      </c>
      <c r="D99" s="456">
        <f t="shared" si="2"/>
        <v>0.007481296758104738</v>
      </c>
    </row>
    <row r="100" spans="1:4" ht="15" outlineLevel="1">
      <c r="A100" s="452" t="s">
        <v>329</v>
      </c>
      <c r="B100" s="452">
        <f>SUM(B101:B109)</f>
        <v>132159080</v>
      </c>
      <c r="C100" s="452">
        <f>SUM(C101:C109)</f>
        <v>-478260</v>
      </c>
      <c r="D100" s="457">
        <f>C100/(B100-C100)</f>
        <v>-0.003605771949286679</v>
      </c>
    </row>
    <row r="101" spans="1:4" ht="14.25">
      <c r="A101" s="454" t="s">
        <v>330</v>
      </c>
      <c r="B101" s="455">
        <f>'Open Int.'!B50</f>
        <v>47904230</v>
      </c>
      <c r="C101" s="455">
        <f>'Open Int.'!C50</f>
        <v>409915</v>
      </c>
      <c r="D101" s="456">
        <f t="shared" si="2"/>
        <v>0.008630822446854956</v>
      </c>
    </row>
    <row r="102" spans="1:4" ht="14.25" outlineLevel="1">
      <c r="A102" s="454" t="s">
        <v>331</v>
      </c>
      <c r="B102" s="455">
        <f>'Open Int.'!B71</f>
        <v>8096000</v>
      </c>
      <c r="C102" s="455">
        <f>'Open Int.'!C71</f>
        <v>196000</v>
      </c>
      <c r="D102" s="456">
        <f t="shared" si="2"/>
        <v>0.02481012658227848</v>
      </c>
    </row>
    <row r="103" spans="1:4" ht="14.25" outlineLevel="1">
      <c r="A103" s="454" t="s">
        <v>332</v>
      </c>
      <c r="B103" s="455">
        <f>'Open Int.'!B69</f>
        <v>249000</v>
      </c>
      <c r="C103" s="455">
        <f>'Open Int.'!C69</f>
        <v>-23250</v>
      </c>
      <c r="D103" s="456">
        <f t="shared" si="2"/>
        <v>-0.08539944903581267</v>
      </c>
    </row>
    <row r="104" spans="1:4" ht="14.25" outlineLevel="1">
      <c r="A104" s="454" t="s">
        <v>333</v>
      </c>
      <c r="B104" s="455">
        <f>'Open Int.'!B76</f>
        <v>4090800</v>
      </c>
      <c r="C104" s="455">
        <f>'Open Int.'!C76</f>
        <v>-88800</v>
      </c>
      <c r="D104" s="456">
        <f t="shared" si="2"/>
        <v>-0.02124605225380419</v>
      </c>
    </row>
    <row r="105" spans="1:4" ht="14.25" outlineLevel="1">
      <c r="A105" s="454" t="s">
        <v>49</v>
      </c>
      <c r="B105" s="455">
        <f>'Open Int.'!B83</f>
        <v>3677700</v>
      </c>
      <c r="C105" s="455">
        <f>'Open Int.'!C83</f>
        <v>320850</v>
      </c>
      <c r="D105" s="456">
        <f t="shared" si="2"/>
        <v>0.09558067831449127</v>
      </c>
    </row>
    <row r="106" spans="1:4" ht="14.25" outlineLevel="1">
      <c r="A106" s="454" t="s">
        <v>334</v>
      </c>
      <c r="B106" s="455">
        <f>'Open Int.'!B85</f>
        <v>5563700</v>
      </c>
      <c r="C106" s="455">
        <f>'Open Int.'!C85</f>
        <v>17700</v>
      </c>
      <c r="D106" s="456">
        <f t="shared" si="2"/>
        <v>0.0031914893617021275</v>
      </c>
    </row>
    <row r="107" spans="1:4" ht="14.25" outlineLevel="1">
      <c r="A107" s="454" t="s">
        <v>255</v>
      </c>
      <c r="B107" s="455">
        <f>'Open Int.'!B101</f>
        <v>24305400</v>
      </c>
      <c r="C107" s="455">
        <f>'Open Int.'!C101</f>
        <v>175500</v>
      </c>
      <c r="D107" s="456">
        <f t="shared" si="2"/>
        <v>0.007273134161351684</v>
      </c>
    </row>
    <row r="108" spans="1:4" ht="14.25" outlineLevel="1">
      <c r="A108" s="454" t="s">
        <v>335</v>
      </c>
      <c r="B108" s="455">
        <f>'Open Int.'!B108</f>
        <v>8592500</v>
      </c>
      <c r="C108" s="455">
        <f>'Open Int.'!C108</f>
        <v>-1785875</v>
      </c>
      <c r="D108" s="456">
        <f t="shared" si="2"/>
        <v>-0.1720765534103364</v>
      </c>
    </row>
    <row r="109" spans="1:4" ht="14.25" outlineLevel="1">
      <c r="A109" s="454" t="s">
        <v>336</v>
      </c>
      <c r="B109" s="455">
        <f>'Open Int.'!B116</f>
        <v>29679750</v>
      </c>
      <c r="C109" s="455">
        <f>'Open Int.'!C116</f>
        <v>299700</v>
      </c>
      <c r="D109" s="456">
        <f t="shared" si="2"/>
        <v>0.010200799522124706</v>
      </c>
    </row>
    <row r="110" spans="1:4" ht="15" outlineLevel="1">
      <c r="A110" s="452" t="s">
        <v>337</v>
      </c>
      <c r="B110" s="452">
        <f>SUM(B111:B113)</f>
        <v>15028850</v>
      </c>
      <c r="C110" s="452">
        <f>SUM(C111:C113)</f>
        <v>-543350</v>
      </c>
      <c r="D110" s="457">
        <f>C110/(B110-C110)</f>
        <v>-0.03489230808748924</v>
      </c>
    </row>
    <row r="111" spans="1:4" ht="14.25">
      <c r="A111" s="454" t="s">
        <v>189</v>
      </c>
      <c r="B111" s="455">
        <f>'Open Int.'!B84</f>
        <v>4969800</v>
      </c>
      <c r="C111" s="455">
        <f>'Open Int.'!C84</f>
        <v>-74800</v>
      </c>
      <c r="D111" s="456">
        <f t="shared" si="2"/>
        <v>-0.014827736589620584</v>
      </c>
    </row>
    <row r="112" spans="1:4" ht="14.25" outlineLevel="1">
      <c r="A112" s="454" t="s">
        <v>338</v>
      </c>
      <c r="B112" s="455">
        <f>'Open Int.'!B110</f>
        <v>172250</v>
      </c>
      <c r="C112" s="455">
        <f>'Open Int.'!C110</f>
        <v>20750</v>
      </c>
      <c r="D112" s="456">
        <f t="shared" si="2"/>
        <v>0.13696369636963696</v>
      </c>
    </row>
    <row r="113" spans="1:4" ht="14.25" outlineLevel="1">
      <c r="A113" s="454" t="s">
        <v>339</v>
      </c>
      <c r="B113" s="455">
        <f>'Open Int.'!B127</f>
        <v>9886800</v>
      </c>
      <c r="C113" s="455">
        <f>'Open Int.'!C127</f>
        <v>-489300</v>
      </c>
      <c r="D113" s="456">
        <f t="shared" si="2"/>
        <v>-0.047156446063549885</v>
      </c>
    </row>
    <row r="114" spans="1:4" ht="15" outlineLevel="1">
      <c r="A114" s="452" t="s">
        <v>340</v>
      </c>
      <c r="B114" s="452">
        <f>SUM(B115:B121)</f>
        <v>34518000</v>
      </c>
      <c r="C114" s="452">
        <f>SUM(C115:C121)</f>
        <v>-225175</v>
      </c>
      <c r="D114" s="457">
        <f>C114/(B114-C114)</f>
        <v>-0.006481129027499645</v>
      </c>
    </row>
    <row r="115" spans="1:4" ht="14.25">
      <c r="A115" s="454" t="s">
        <v>44</v>
      </c>
      <c r="B115" s="455">
        <f>'Open Int.'!B18</f>
        <v>896500</v>
      </c>
      <c r="C115" s="455">
        <f>'Open Int.'!C18</f>
        <v>4125</v>
      </c>
      <c r="D115" s="456">
        <f aca="true" t="shared" si="3" ref="D115:D147">C115/(B115-C115)</f>
        <v>0.004622496147919877</v>
      </c>
    </row>
    <row r="116" spans="1:4" ht="14.25" outlineLevel="1">
      <c r="A116" s="454" t="s">
        <v>1</v>
      </c>
      <c r="B116" s="455">
        <f>'Open Int.'!B21</f>
        <v>963300</v>
      </c>
      <c r="C116" s="455">
        <f>'Open Int.'!C21</f>
        <v>31050</v>
      </c>
      <c r="D116" s="456">
        <f t="shared" si="3"/>
        <v>0.0333065164923572</v>
      </c>
    </row>
    <row r="117" spans="1:4" ht="14.25" outlineLevel="1">
      <c r="A117" s="454" t="s">
        <v>177</v>
      </c>
      <c r="B117" s="455">
        <f>'Open Int.'!B27</f>
        <v>1024100</v>
      </c>
      <c r="C117" s="455">
        <f>'Open Int.'!C27</f>
        <v>71500</v>
      </c>
      <c r="D117" s="456">
        <f t="shared" si="3"/>
        <v>0.07505773672055427</v>
      </c>
    </row>
    <row r="118" spans="1:4" ht="14.25" outlineLevel="1">
      <c r="A118" s="454" t="s">
        <v>341</v>
      </c>
      <c r="B118" s="455">
        <f>'Open Int.'!B97</f>
        <v>5040200</v>
      </c>
      <c r="C118" s="455">
        <f>'Open Int.'!C97</f>
        <v>-285450</v>
      </c>
      <c r="D118" s="456">
        <f t="shared" si="3"/>
        <v>-0.05359909119074667</v>
      </c>
    </row>
    <row r="119" spans="1:4" ht="14.25" outlineLevel="1">
      <c r="A119" s="454" t="s">
        <v>342</v>
      </c>
      <c r="B119" s="455">
        <f>'Open Int.'!B70</f>
        <v>23837500</v>
      </c>
      <c r="C119" s="455">
        <f>'Open Int.'!C70</f>
        <v>100000</v>
      </c>
      <c r="D119" s="456">
        <f t="shared" si="3"/>
        <v>0.00421274354923644</v>
      </c>
    </row>
    <row r="120" spans="1:4" ht="14.25" outlineLevel="1">
      <c r="A120" s="454" t="s">
        <v>343</v>
      </c>
      <c r="B120" s="455">
        <f>'Open Int.'!B111</f>
        <v>1414800</v>
      </c>
      <c r="C120" s="455">
        <f>'Open Int.'!C111</f>
        <v>-101600</v>
      </c>
      <c r="D120" s="456">
        <f t="shared" si="3"/>
        <v>-0.0670007913479293</v>
      </c>
    </row>
    <row r="121" spans="1:4" ht="14.25" outlineLevel="1">
      <c r="A121" s="454" t="s">
        <v>33</v>
      </c>
      <c r="B121" s="455">
        <f>'Open Int.'!B115</f>
        <v>1341600</v>
      </c>
      <c r="C121" s="455">
        <f>'Open Int.'!C115</f>
        <v>-44800</v>
      </c>
      <c r="D121" s="456">
        <f t="shared" si="3"/>
        <v>-0.03231390652048471</v>
      </c>
    </row>
    <row r="122" spans="1:4" ht="15" outlineLevel="1">
      <c r="A122" s="452" t="s">
        <v>344</v>
      </c>
      <c r="B122" s="452">
        <f>SUM(B123:B126)</f>
        <v>48219475</v>
      </c>
      <c r="C122" s="452">
        <f>SUM(C123:C126)</f>
        <v>743875</v>
      </c>
      <c r="D122" s="457">
        <f>C122/(B122-C122)</f>
        <v>0.01566857501537632</v>
      </c>
    </row>
    <row r="123" spans="1:4" ht="14.25">
      <c r="A123" s="454" t="s">
        <v>345</v>
      </c>
      <c r="B123" s="455">
        <f>'Open Int.'!B20</f>
        <v>9617000</v>
      </c>
      <c r="C123" s="455">
        <f>'Open Int.'!C20</f>
        <v>110000</v>
      </c>
      <c r="D123" s="456">
        <f t="shared" si="3"/>
        <v>0.011570421794467234</v>
      </c>
    </row>
    <row r="124" spans="1:4" ht="14.25" outlineLevel="1">
      <c r="A124" s="454" t="s">
        <v>8</v>
      </c>
      <c r="B124" s="455">
        <f>'Open Int.'!B81</f>
        <v>19158400</v>
      </c>
      <c r="C124" s="455">
        <f>'Open Int.'!C81</f>
        <v>180800</v>
      </c>
      <c r="D124" s="456">
        <f t="shared" si="3"/>
        <v>0.00952702133041059</v>
      </c>
    </row>
    <row r="125" spans="1:4" ht="14.25" outlineLevel="1">
      <c r="A125" s="454" t="s">
        <v>254</v>
      </c>
      <c r="B125" s="455">
        <f>'Open Int.'!B96</f>
        <v>15475600</v>
      </c>
      <c r="C125" s="455">
        <f>'Open Int.'!C96</f>
        <v>121800</v>
      </c>
      <c r="D125" s="456">
        <f t="shared" si="3"/>
        <v>0.007932889577824382</v>
      </c>
    </row>
    <row r="126" spans="1:4" ht="14.25" outlineLevel="1">
      <c r="A126" s="454" t="s">
        <v>172</v>
      </c>
      <c r="B126" s="455">
        <f>'Open Int.'!B124</f>
        <v>3968475</v>
      </c>
      <c r="C126" s="455">
        <f>'Open Int.'!C124</f>
        <v>331275</v>
      </c>
      <c r="D126" s="456">
        <f t="shared" si="3"/>
        <v>0.0910796766743649</v>
      </c>
    </row>
    <row r="127" spans="1:4" ht="15" outlineLevel="1">
      <c r="A127" s="452" t="s">
        <v>346</v>
      </c>
      <c r="B127" s="452">
        <f>SUM(B128:B131)</f>
        <v>46406650</v>
      </c>
      <c r="C127" s="452">
        <f>SUM(C128:C131)</f>
        <v>1807150</v>
      </c>
      <c r="D127" s="457">
        <f>C127/(B127-C127)</f>
        <v>0.04051951255058913</v>
      </c>
    </row>
    <row r="128" spans="1:4" ht="14.25">
      <c r="A128" s="454" t="s">
        <v>347</v>
      </c>
      <c r="B128" s="455">
        <f>'Open Int.'!B28</f>
        <v>5754600</v>
      </c>
      <c r="C128" s="455">
        <f>'Open Int.'!C28</f>
        <v>365700</v>
      </c>
      <c r="D128" s="456">
        <f t="shared" si="3"/>
        <v>0.0678617157490397</v>
      </c>
    </row>
    <row r="129" spans="1:4" ht="14.25" outlineLevel="1">
      <c r="A129" s="454" t="s">
        <v>183</v>
      </c>
      <c r="B129" s="455">
        <f>'Open Int.'!B43</f>
        <v>6817450</v>
      </c>
      <c r="C129" s="455">
        <f>'Open Int.'!C43</f>
        <v>35400</v>
      </c>
      <c r="D129" s="456">
        <f t="shared" si="3"/>
        <v>0.005219660722053067</v>
      </c>
    </row>
    <row r="130" spans="1:4" ht="14.25" outlineLevel="1">
      <c r="A130" s="454" t="s">
        <v>348</v>
      </c>
      <c r="B130" s="455">
        <f>'Open Int.'!B82</f>
        <v>32004000</v>
      </c>
      <c r="C130" s="455">
        <f>'Open Int.'!C82</f>
        <v>1456000</v>
      </c>
      <c r="D130" s="456">
        <f t="shared" si="3"/>
        <v>0.04766269477543538</v>
      </c>
    </row>
    <row r="131" spans="1:4" ht="14.25" outlineLevel="1">
      <c r="A131" s="454" t="s">
        <v>349</v>
      </c>
      <c r="B131" s="455">
        <f>'Open Int.'!B113</f>
        <v>1830600</v>
      </c>
      <c r="C131" s="455">
        <f>'Open Int.'!C113</f>
        <v>-49950</v>
      </c>
      <c r="D131" s="456">
        <f t="shared" si="3"/>
        <v>-0.02656137832017229</v>
      </c>
    </row>
    <row r="132" spans="1:4" ht="15" outlineLevel="1">
      <c r="A132" s="452" t="s">
        <v>350</v>
      </c>
      <c r="B132" s="452">
        <f>SUM(B133:B137)</f>
        <v>103785250</v>
      </c>
      <c r="C132" s="452">
        <f>SUM(C133:C137)</f>
        <v>7871100</v>
      </c>
      <c r="D132" s="457">
        <f>C132/(B132-C132)</f>
        <v>0.08206401245280284</v>
      </c>
    </row>
    <row r="133" spans="1:4" ht="14.25">
      <c r="A133" s="454" t="s">
        <v>4</v>
      </c>
      <c r="B133" s="455">
        <f>'Open Int.'!B47</f>
        <v>784500</v>
      </c>
      <c r="C133" s="455">
        <f>'Open Int.'!C47</f>
        <v>81900</v>
      </c>
      <c r="D133" s="456">
        <f t="shared" si="3"/>
        <v>0.1165670367207515</v>
      </c>
    </row>
    <row r="134" spans="1:4" ht="14.25" outlineLevel="1">
      <c r="A134" s="454" t="s">
        <v>202</v>
      </c>
      <c r="B134" s="455">
        <f>'Open Int.'!B56</f>
        <v>12089100</v>
      </c>
      <c r="C134" s="455">
        <f>'Open Int.'!C56</f>
        <v>354000</v>
      </c>
      <c r="D134" s="456">
        <f t="shared" si="3"/>
        <v>0.030165912518853696</v>
      </c>
    </row>
    <row r="135" spans="1:4" ht="14.25" outlineLevel="1">
      <c r="A135" s="454" t="s">
        <v>193</v>
      </c>
      <c r="B135" s="455">
        <f>'Open Int.'!B57</f>
        <v>81900000</v>
      </c>
      <c r="C135" s="455">
        <f>'Open Int.'!C57</f>
        <v>7560000</v>
      </c>
      <c r="D135" s="456">
        <f t="shared" si="3"/>
        <v>0.1016949152542373</v>
      </c>
    </row>
    <row r="136" spans="1:4" ht="14.25" outlineLevel="1">
      <c r="A136" s="454" t="s">
        <v>351</v>
      </c>
      <c r="B136" s="455">
        <f>'Open Int.'!B73</f>
        <v>2764200</v>
      </c>
      <c r="C136" s="455">
        <f>'Open Int.'!C73</f>
        <v>20400</v>
      </c>
      <c r="D136" s="456">
        <f t="shared" si="3"/>
        <v>0.007434944237918215</v>
      </c>
    </row>
    <row r="137" spans="1:4" ht="14.25" outlineLevel="1">
      <c r="A137" s="454" t="s">
        <v>352</v>
      </c>
      <c r="B137" s="455">
        <f>'Open Int.'!B98</f>
        <v>6247450</v>
      </c>
      <c r="C137" s="455">
        <f>'Open Int.'!C98</f>
        <v>-145200</v>
      </c>
      <c r="D137" s="456">
        <f t="shared" si="3"/>
        <v>-0.022713585132926095</v>
      </c>
    </row>
    <row r="138" spans="1:4" ht="15" outlineLevel="1">
      <c r="A138" s="452" t="s">
        <v>353</v>
      </c>
      <c r="B138" s="452">
        <f>SUM(B139:B140)</f>
        <v>6744100</v>
      </c>
      <c r="C138" s="452">
        <f>SUM(C139:C140)</f>
        <v>-1007100</v>
      </c>
      <c r="D138" s="457">
        <f>C138/(B138-C138)</f>
        <v>-0.1299282691712251</v>
      </c>
    </row>
    <row r="139" spans="1:4" ht="14.25">
      <c r="A139" s="454" t="s">
        <v>51</v>
      </c>
      <c r="B139" s="455">
        <f>'Open Int.'!B104</f>
        <v>2588800</v>
      </c>
      <c r="C139" s="455">
        <f>'Open Int.'!C104</f>
        <v>-129600</v>
      </c>
      <c r="D139" s="456">
        <f t="shared" si="3"/>
        <v>-0.047675103001765744</v>
      </c>
    </row>
    <row r="140" spans="1:4" ht="14.25" outlineLevel="1">
      <c r="A140" s="454" t="s">
        <v>354</v>
      </c>
      <c r="B140" s="455">
        <f>'Open Int.'!B40</f>
        <v>4155300</v>
      </c>
      <c r="C140" s="455">
        <f>'Open Int.'!C40</f>
        <v>-877500</v>
      </c>
      <c r="D140" s="456">
        <f t="shared" si="3"/>
        <v>-0.17435622317596566</v>
      </c>
    </row>
    <row r="141" spans="1:4" ht="15">
      <c r="A141" s="452" t="s">
        <v>355</v>
      </c>
      <c r="B141" s="452">
        <f>SUM(B142:B144)</f>
        <v>17757600</v>
      </c>
      <c r="C141" s="452">
        <f>SUM(C142:C144)</f>
        <v>-474100</v>
      </c>
      <c r="D141" s="457">
        <f>C141/(B141-C141)</f>
        <v>-0.026004157593641844</v>
      </c>
    </row>
    <row r="142" spans="1:4" ht="14.25">
      <c r="A142" s="454" t="s">
        <v>356</v>
      </c>
      <c r="B142" s="455">
        <f>'Open Int.'!B58</f>
        <v>10241000</v>
      </c>
      <c r="C142" s="455">
        <f>'Open Int.'!C58</f>
        <v>-332500</v>
      </c>
      <c r="D142" s="456">
        <f t="shared" si="3"/>
        <v>-0.031446540880503145</v>
      </c>
    </row>
    <row r="143" spans="1:4" ht="14.25">
      <c r="A143" s="454" t="s">
        <v>357</v>
      </c>
      <c r="B143" s="455">
        <f>'Open Int.'!B68</f>
        <v>1989600</v>
      </c>
      <c r="C143" s="455">
        <f>'Open Int.'!C68</f>
        <v>-23600</v>
      </c>
      <c r="D143" s="456">
        <f t="shared" si="3"/>
        <v>-0.011722630637790582</v>
      </c>
    </row>
    <row r="144" spans="1:4" ht="14.25">
      <c r="A144" s="454" t="s">
        <v>358</v>
      </c>
      <c r="B144" s="455">
        <f>'Open Int.'!B66</f>
        <v>5527000</v>
      </c>
      <c r="C144" s="455">
        <f>'Open Int.'!C66</f>
        <v>-118000</v>
      </c>
      <c r="D144" s="456">
        <f t="shared" si="3"/>
        <v>-0.020903454384410984</v>
      </c>
    </row>
    <row r="145" spans="1:4" ht="15">
      <c r="A145" s="452" t="s">
        <v>359</v>
      </c>
      <c r="B145" s="452"/>
      <c r="C145" s="452"/>
      <c r="D145" s="457"/>
    </row>
    <row r="146" spans="1:4" ht="14.25">
      <c r="A146" s="454" t="s">
        <v>200</v>
      </c>
      <c r="B146" s="455">
        <f>'Open Int.'!B4</f>
        <v>137200</v>
      </c>
      <c r="C146" s="455">
        <f>'Open Int.'!C4</f>
        <v>-11900</v>
      </c>
      <c r="D146" s="456">
        <f t="shared" si="3"/>
        <v>-0.07981220657276995</v>
      </c>
    </row>
    <row r="147" spans="1:4" ht="14.25">
      <c r="A147" s="454" t="s">
        <v>88</v>
      </c>
      <c r="B147" s="455">
        <f>'Open Int.'!B5</f>
        <v>16900</v>
      </c>
      <c r="C147" s="455">
        <f>'Open Int.'!C5</f>
        <v>1600</v>
      </c>
      <c r="D147" s="456">
        <f t="shared" si="3"/>
        <v>0.10457516339869281</v>
      </c>
    </row>
    <row r="148" spans="1:4" ht="14.25">
      <c r="A148" s="454" t="s">
        <v>9</v>
      </c>
      <c r="B148" s="455">
        <f>'Open Int.'!B6</f>
        <v>25664300</v>
      </c>
      <c r="C148" s="455">
        <f>'Open Int.'!C6</f>
        <v>240700</v>
      </c>
      <c r="D148" s="456">
        <f>C148/(B148-C148)</f>
        <v>0.009467581302411932</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171"/>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H167" sqref="H167"/>
    </sheetView>
  </sheetViews>
  <sheetFormatPr defaultColWidth="9.140625" defaultRowHeight="12.75"/>
  <cols>
    <col min="1" max="1" width="14.8515625" style="4" customWidth="1"/>
    <col min="2" max="2" width="11.57421875" style="7" customWidth="1"/>
    <col min="3" max="3" width="10.421875" style="7" customWidth="1"/>
    <col min="4" max="4" width="10.7109375" style="137" customWidth="1"/>
    <col min="5" max="5" width="10.57421875" style="7" bestFit="1" customWidth="1"/>
    <col min="6" max="6" width="9.8515625" style="7" customWidth="1"/>
    <col min="7" max="7" width="9.28125" style="61" bestFit="1" customWidth="1"/>
    <col min="8" max="8" width="10.57421875" style="7" bestFit="1" customWidth="1"/>
    <col min="9" max="9" width="8.7109375" style="7" customWidth="1"/>
    <col min="10" max="10" width="9.8515625" style="61" customWidth="1"/>
    <col min="11" max="11" width="12.7109375" style="7" customWidth="1"/>
    <col min="12" max="12" width="11.421875" style="7" customWidth="1"/>
    <col min="13" max="13" width="8.421875" style="61" customWidth="1"/>
    <col min="14" max="14" width="10.57421875" style="4" customWidth="1"/>
    <col min="15" max="15" width="11.8515625" style="4" customWidth="1"/>
    <col min="16" max="16" width="11.140625" style="4" hidden="1" customWidth="1"/>
    <col min="17" max="17" width="14.140625" style="4" hidden="1" customWidth="1"/>
    <col min="18" max="18" width="12.00390625" style="4" hidden="1" customWidth="1"/>
    <col min="19" max="19" width="13.140625" style="4" hidden="1" customWidth="1"/>
    <col min="20" max="20" width="15.00390625" style="63" hidden="1" customWidth="1"/>
    <col min="21" max="21" width="12.140625" style="4" hidden="1" customWidth="1"/>
    <col min="22" max="22" width="10.8515625" style="4" hidden="1" customWidth="1"/>
    <col min="23" max="23" width="10.421875" style="4" hidden="1" customWidth="1"/>
    <col min="24" max="24" width="10.7109375" style="4" hidden="1" customWidth="1"/>
    <col min="25" max="25" width="9.7109375" style="4" hidden="1" customWidth="1"/>
    <col min="26" max="26" width="8.7109375" style="3" hidden="1" customWidth="1"/>
    <col min="27" max="27" width="9.140625" style="62" customWidth="1"/>
    <col min="28" max="16384" width="9.140625" style="4" customWidth="1"/>
  </cols>
  <sheetData>
    <row r="1" spans="1:27" s="66" customFormat="1" ht="23.25" customHeight="1" thickBot="1">
      <c r="A1" s="471" t="s">
        <v>67</v>
      </c>
      <c r="B1" s="471"/>
      <c r="C1" s="471"/>
      <c r="D1" s="472"/>
      <c r="E1" s="131"/>
      <c r="F1" s="131"/>
      <c r="G1" s="86"/>
      <c r="H1" s="131"/>
      <c r="I1" s="131"/>
      <c r="J1" s="86"/>
      <c r="K1" s="131"/>
      <c r="L1" s="131"/>
      <c r="M1" s="86"/>
      <c r="N1" s="85"/>
      <c r="O1" s="85"/>
      <c r="P1" s="54"/>
      <c r="Q1" s="54"/>
      <c r="R1" s="54"/>
      <c r="S1" s="54"/>
      <c r="T1" s="55"/>
      <c r="U1" s="54"/>
      <c r="V1" s="54"/>
      <c r="W1" s="54"/>
      <c r="X1" s="54"/>
      <c r="Y1" s="54"/>
      <c r="Z1" s="91"/>
      <c r="AA1" s="77"/>
    </row>
    <row r="2" spans="1:27" s="60" customFormat="1" ht="16.5" customHeight="1" thickBot="1">
      <c r="A2" s="220"/>
      <c r="B2" s="476" t="s">
        <v>10</v>
      </c>
      <c r="C2" s="477"/>
      <c r="D2" s="478"/>
      <c r="E2" s="474" t="s">
        <v>61</v>
      </c>
      <c r="F2" s="479"/>
      <c r="G2" s="480"/>
      <c r="H2" s="474" t="s">
        <v>62</v>
      </c>
      <c r="I2" s="479"/>
      <c r="J2" s="480"/>
      <c r="K2" s="474" t="s">
        <v>63</v>
      </c>
      <c r="L2" s="481"/>
      <c r="M2" s="482"/>
      <c r="N2" s="474" t="s">
        <v>65</v>
      </c>
      <c r="O2" s="475"/>
      <c r="P2" s="87"/>
      <c r="Q2" s="56"/>
      <c r="R2" s="473"/>
      <c r="S2" s="473"/>
      <c r="T2" s="57"/>
      <c r="U2" s="58"/>
      <c r="V2" s="58"/>
      <c r="W2" s="58"/>
      <c r="X2" s="58"/>
      <c r="Y2" s="89"/>
      <c r="Z2" s="459" t="s">
        <v>111</v>
      </c>
      <c r="AA2" s="78"/>
    </row>
    <row r="3" spans="1:27" s="60" customFormat="1" ht="15.75" thickBot="1">
      <c r="A3" s="106" t="s">
        <v>59</v>
      </c>
      <c r="B3" s="309" t="s">
        <v>55</v>
      </c>
      <c r="C3" s="310" t="s">
        <v>84</v>
      </c>
      <c r="D3" s="308" t="s">
        <v>60</v>
      </c>
      <c r="E3" s="309" t="s">
        <v>55</v>
      </c>
      <c r="F3" s="310" t="s">
        <v>84</v>
      </c>
      <c r="G3" s="333" t="s">
        <v>60</v>
      </c>
      <c r="H3" s="309" t="s">
        <v>55</v>
      </c>
      <c r="I3" s="310" t="s">
        <v>84</v>
      </c>
      <c r="J3" s="308" t="s">
        <v>60</v>
      </c>
      <c r="K3" s="309" t="s">
        <v>55</v>
      </c>
      <c r="L3" s="310" t="s">
        <v>84</v>
      </c>
      <c r="M3" s="308" t="s">
        <v>60</v>
      </c>
      <c r="N3" s="34" t="s">
        <v>55</v>
      </c>
      <c r="O3" s="334" t="s">
        <v>64</v>
      </c>
      <c r="P3" s="88" t="s">
        <v>110</v>
      </c>
      <c r="Q3" s="59" t="s">
        <v>236</v>
      </c>
      <c r="R3" s="47" t="s">
        <v>112</v>
      </c>
      <c r="S3" s="59" t="s">
        <v>68</v>
      </c>
      <c r="T3" s="84" t="s">
        <v>69</v>
      </c>
      <c r="U3" s="59" t="s">
        <v>70</v>
      </c>
      <c r="V3" s="59" t="s">
        <v>10</v>
      </c>
      <c r="W3" s="59" t="s">
        <v>77</v>
      </c>
      <c r="X3" s="59" t="s">
        <v>78</v>
      </c>
      <c r="Y3" s="90" t="s">
        <v>97</v>
      </c>
      <c r="Z3" s="460"/>
      <c r="AA3" s="78"/>
    </row>
    <row r="4" spans="1:28" s="60" customFormat="1" ht="15">
      <c r="A4" s="106" t="s">
        <v>200</v>
      </c>
      <c r="B4" s="335">
        <v>137200</v>
      </c>
      <c r="C4" s="336">
        <v>-11900</v>
      </c>
      <c r="D4" s="311">
        <v>-0.08</v>
      </c>
      <c r="E4" s="335">
        <v>100</v>
      </c>
      <c r="F4" s="337">
        <v>0</v>
      </c>
      <c r="G4" s="311">
        <v>0</v>
      </c>
      <c r="H4" s="335">
        <v>0</v>
      </c>
      <c r="I4" s="337">
        <v>0</v>
      </c>
      <c r="J4" s="311">
        <v>0</v>
      </c>
      <c r="K4" s="335">
        <v>137300</v>
      </c>
      <c r="L4" s="337">
        <v>-11900</v>
      </c>
      <c r="M4" s="442">
        <v>-0.08</v>
      </c>
      <c r="N4" s="338">
        <v>136800</v>
      </c>
      <c r="O4" s="396">
        <f aca="true" t="shared" si="0" ref="O4:O65">N4/K4</f>
        <v>0.9963583394027676</v>
      </c>
      <c r="P4" s="114">
        <f>Volume!K4</f>
        <v>5561.9</v>
      </c>
      <c r="Q4" s="71">
        <f>Volume!J4</f>
        <v>5535.75</v>
      </c>
      <c r="R4" s="272">
        <f aca="true" t="shared" si="1" ref="R4:R66">Q4*K4/10000000</f>
        <v>76.0058475</v>
      </c>
      <c r="S4" s="108">
        <f aca="true" t="shared" si="2" ref="S4:S66">Q4*N4/10000000</f>
        <v>75.72906</v>
      </c>
      <c r="T4" s="115">
        <f aca="true" t="shared" si="3" ref="T4:T66">K4-L4</f>
        <v>149200</v>
      </c>
      <c r="U4" s="108">
        <f aca="true" t="shared" si="4" ref="U4:U66">L4/T4*100</f>
        <v>-7.975871313672922</v>
      </c>
      <c r="V4" s="108">
        <f aca="true" t="shared" si="5" ref="V4:V66">Q4*B4/10000000</f>
        <v>75.95049</v>
      </c>
      <c r="W4" s="108">
        <f aca="true" t="shared" si="6" ref="W4:W66">Q4*E4/10000000</f>
        <v>0.0553575</v>
      </c>
      <c r="X4" s="108">
        <f aca="true" t="shared" si="7" ref="X4:X66">Q4*H4/10000000</f>
        <v>0</v>
      </c>
      <c r="Y4" s="108">
        <f aca="true" t="shared" si="8" ref="Y4:Y66">(T4*P4)/10000000</f>
        <v>82.983548</v>
      </c>
      <c r="Z4" s="272">
        <f aca="true" t="shared" si="9" ref="Z4:Z66">R4-Y4</f>
        <v>-6.977700499999997</v>
      </c>
      <c r="AA4" s="81"/>
      <c r="AB4" s="80"/>
    </row>
    <row r="5" spans="1:28" s="60" customFormat="1" ht="15">
      <c r="A5" s="221" t="s">
        <v>88</v>
      </c>
      <c r="B5" s="180">
        <v>16900</v>
      </c>
      <c r="C5" s="178">
        <v>1600</v>
      </c>
      <c r="D5" s="186">
        <v>0.1</v>
      </c>
      <c r="E5" s="180">
        <v>0</v>
      </c>
      <c r="F5" s="118">
        <v>0</v>
      </c>
      <c r="G5" s="186">
        <v>0</v>
      </c>
      <c r="H5" s="180">
        <v>50</v>
      </c>
      <c r="I5" s="118">
        <v>0</v>
      </c>
      <c r="J5" s="186">
        <v>0</v>
      </c>
      <c r="K5" s="180">
        <v>16950</v>
      </c>
      <c r="L5" s="118">
        <v>1600</v>
      </c>
      <c r="M5" s="135">
        <v>0.1</v>
      </c>
      <c r="N5" s="190">
        <v>16950</v>
      </c>
      <c r="O5" s="191">
        <f t="shared" si="0"/>
        <v>1</v>
      </c>
      <c r="P5" s="114">
        <f>Volume!K5</f>
        <v>4828.15</v>
      </c>
      <c r="Q5" s="71">
        <f>Volume!J5</f>
        <v>4846.95</v>
      </c>
      <c r="R5" s="273">
        <f t="shared" si="1"/>
        <v>8.21558025</v>
      </c>
      <c r="S5" s="108">
        <f t="shared" si="2"/>
        <v>8.21558025</v>
      </c>
      <c r="T5" s="115">
        <f t="shared" si="3"/>
        <v>15350</v>
      </c>
      <c r="U5" s="108">
        <f t="shared" si="4"/>
        <v>10.423452768729643</v>
      </c>
      <c r="V5" s="108">
        <f t="shared" si="5"/>
        <v>8.1913455</v>
      </c>
      <c r="W5" s="108">
        <f t="shared" si="6"/>
        <v>0</v>
      </c>
      <c r="X5" s="108">
        <f t="shared" si="7"/>
        <v>0.02423475</v>
      </c>
      <c r="Y5" s="108">
        <f t="shared" si="8"/>
        <v>7.41121025</v>
      </c>
      <c r="Z5" s="273">
        <f t="shared" si="9"/>
        <v>0.8043700000000005</v>
      </c>
      <c r="AA5" s="81"/>
      <c r="AB5" s="80"/>
    </row>
    <row r="6" spans="1:28" s="60" customFormat="1" ht="15">
      <c r="A6" s="221" t="s">
        <v>9</v>
      </c>
      <c r="B6" s="180">
        <v>25664300</v>
      </c>
      <c r="C6" s="178">
        <v>240700</v>
      </c>
      <c r="D6" s="186">
        <v>0.01</v>
      </c>
      <c r="E6" s="180">
        <v>10443500</v>
      </c>
      <c r="F6" s="118">
        <v>362300</v>
      </c>
      <c r="G6" s="186">
        <v>0.04</v>
      </c>
      <c r="H6" s="180">
        <v>15216900</v>
      </c>
      <c r="I6" s="118">
        <v>278800</v>
      </c>
      <c r="J6" s="186">
        <v>0.02</v>
      </c>
      <c r="K6" s="180">
        <v>51324700</v>
      </c>
      <c r="L6" s="118">
        <v>881800</v>
      </c>
      <c r="M6" s="135">
        <v>0.02</v>
      </c>
      <c r="N6" s="190">
        <v>46073300</v>
      </c>
      <c r="O6" s="191">
        <f t="shared" si="0"/>
        <v>0.897682792105945</v>
      </c>
      <c r="P6" s="114">
        <f>Volume!K6</f>
        <v>3809.25</v>
      </c>
      <c r="Q6" s="71">
        <f>Volume!J6</f>
        <v>3798.75</v>
      </c>
      <c r="R6" s="273">
        <f t="shared" si="1"/>
        <v>19496.9704125</v>
      </c>
      <c r="S6" s="108">
        <f t="shared" si="2"/>
        <v>17502.0948375</v>
      </c>
      <c r="T6" s="115">
        <f t="shared" si="3"/>
        <v>50442900</v>
      </c>
      <c r="U6" s="108">
        <f t="shared" si="4"/>
        <v>1.7481151955973981</v>
      </c>
      <c r="V6" s="108">
        <f t="shared" si="5"/>
        <v>9749.2259625</v>
      </c>
      <c r="W6" s="108">
        <f t="shared" si="6"/>
        <v>3967.2245625</v>
      </c>
      <c r="X6" s="108">
        <f t="shared" si="7"/>
        <v>5780.5198875</v>
      </c>
      <c r="Y6" s="108">
        <f t="shared" si="8"/>
        <v>19214.9616825</v>
      </c>
      <c r="Z6" s="273">
        <f t="shared" si="9"/>
        <v>282.00872999999774</v>
      </c>
      <c r="AA6" s="81"/>
      <c r="AB6" s="80"/>
    </row>
    <row r="7" spans="1:26" s="8" customFormat="1" ht="15">
      <c r="A7" s="221" t="s">
        <v>150</v>
      </c>
      <c r="B7" s="180">
        <v>306400</v>
      </c>
      <c r="C7" s="178">
        <v>9200</v>
      </c>
      <c r="D7" s="186">
        <v>0.03</v>
      </c>
      <c r="E7" s="180">
        <v>1300</v>
      </c>
      <c r="F7" s="118">
        <v>300</v>
      </c>
      <c r="G7" s="186">
        <v>0.3</v>
      </c>
      <c r="H7" s="180">
        <v>300</v>
      </c>
      <c r="I7" s="118">
        <v>0</v>
      </c>
      <c r="J7" s="186">
        <v>0</v>
      </c>
      <c r="K7" s="180">
        <v>308000</v>
      </c>
      <c r="L7" s="118">
        <v>9500</v>
      </c>
      <c r="M7" s="135">
        <v>0.03</v>
      </c>
      <c r="N7" s="190">
        <v>306600</v>
      </c>
      <c r="O7" s="191">
        <f t="shared" si="0"/>
        <v>0.9954545454545455</v>
      </c>
      <c r="P7" s="114">
        <f>Volume!K7</f>
        <v>3466.75</v>
      </c>
      <c r="Q7" s="71">
        <f>Volume!J7</f>
        <v>3411.8</v>
      </c>
      <c r="R7" s="273">
        <f t="shared" si="1"/>
        <v>105.08344</v>
      </c>
      <c r="S7" s="108">
        <f t="shared" si="2"/>
        <v>104.605788</v>
      </c>
      <c r="T7" s="115">
        <f t="shared" si="3"/>
        <v>298500</v>
      </c>
      <c r="U7" s="108">
        <f t="shared" si="4"/>
        <v>3.1825795644891124</v>
      </c>
      <c r="V7" s="108">
        <f t="shared" si="5"/>
        <v>104.537552</v>
      </c>
      <c r="W7" s="108">
        <f t="shared" si="6"/>
        <v>0.443534</v>
      </c>
      <c r="X7" s="108">
        <f t="shared" si="7"/>
        <v>0.102354</v>
      </c>
      <c r="Y7" s="108">
        <f t="shared" si="8"/>
        <v>103.4824875</v>
      </c>
      <c r="Z7" s="273">
        <f t="shared" si="9"/>
        <v>1.6009524999999911</v>
      </c>
    </row>
    <row r="8" spans="1:28" s="60" customFormat="1" ht="15">
      <c r="A8" s="221" t="s">
        <v>0</v>
      </c>
      <c r="B8" s="180">
        <v>2886000</v>
      </c>
      <c r="C8" s="178">
        <v>-120000</v>
      </c>
      <c r="D8" s="186">
        <v>-0.04</v>
      </c>
      <c r="E8" s="180">
        <v>141375</v>
      </c>
      <c r="F8" s="118">
        <v>13125</v>
      </c>
      <c r="G8" s="186">
        <v>0.1</v>
      </c>
      <c r="H8" s="180">
        <v>48750</v>
      </c>
      <c r="I8" s="118">
        <v>1500</v>
      </c>
      <c r="J8" s="186">
        <v>0.03</v>
      </c>
      <c r="K8" s="180">
        <v>3076125</v>
      </c>
      <c r="L8" s="118">
        <v>-105375</v>
      </c>
      <c r="M8" s="135">
        <v>-0.03</v>
      </c>
      <c r="N8" s="190">
        <v>3068250</v>
      </c>
      <c r="O8" s="191">
        <f t="shared" si="0"/>
        <v>0.9974399609898817</v>
      </c>
      <c r="P8" s="114">
        <f>Volume!K8</f>
        <v>1019.2</v>
      </c>
      <c r="Q8" s="71">
        <f>Volume!J8</f>
        <v>1007.25</v>
      </c>
      <c r="R8" s="273">
        <f t="shared" si="1"/>
        <v>309.842690625</v>
      </c>
      <c r="S8" s="108">
        <f t="shared" si="2"/>
        <v>309.04948125</v>
      </c>
      <c r="T8" s="115">
        <f t="shared" si="3"/>
        <v>3181500</v>
      </c>
      <c r="U8" s="108">
        <f t="shared" si="4"/>
        <v>-3.3121169259783123</v>
      </c>
      <c r="V8" s="108">
        <f t="shared" si="5"/>
        <v>290.69235</v>
      </c>
      <c r="W8" s="108">
        <f t="shared" si="6"/>
        <v>14.239996875</v>
      </c>
      <c r="X8" s="108">
        <f t="shared" si="7"/>
        <v>4.91034375</v>
      </c>
      <c r="Y8" s="108">
        <f t="shared" si="8"/>
        <v>324.25848</v>
      </c>
      <c r="Z8" s="273">
        <f t="shared" si="9"/>
        <v>-14.415789375000031</v>
      </c>
      <c r="AA8" s="81"/>
      <c r="AB8" s="80"/>
    </row>
    <row r="9" spans="1:26" s="8" customFormat="1" ht="15">
      <c r="A9" s="221" t="s">
        <v>151</v>
      </c>
      <c r="B9" s="180">
        <v>4620700</v>
      </c>
      <c r="C9" s="178">
        <v>-9800</v>
      </c>
      <c r="D9" s="186">
        <v>0</v>
      </c>
      <c r="E9" s="180">
        <v>416500</v>
      </c>
      <c r="F9" s="118">
        <v>9800</v>
      </c>
      <c r="G9" s="186">
        <v>0.02</v>
      </c>
      <c r="H9" s="180">
        <v>44100</v>
      </c>
      <c r="I9" s="118">
        <v>0</v>
      </c>
      <c r="J9" s="186">
        <v>0</v>
      </c>
      <c r="K9" s="180">
        <v>5081300</v>
      </c>
      <c r="L9" s="118">
        <v>0</v>
      </c>
      <c r="M9" s="135">
        <v>0</v>
      </c>
      <c r="N9" s="190">
        <v>5056800</v>
      </c>
      <c r="O9" s="191">
        <f t="shared" si="0"/>
        <v>0.9951783992285439</v>
      </c>
      <c r="P9" s="114">
        <f>Volume!K9</f>
        <v>88.8</v>
      </c>
      <c r="Q9" s="71">
        <f>Volume!J9</f>
        <v>88.95</v>
      </c>
      <c r="R9" s="273">
        <f t="shared" si="1"/>
        <v>45.1981635</v>
      </c>
      <c r="S9" s="108">
        <f t="shared" si="2"/>
        <v>44.980236</v>
      </c>
      <c r="T9" s="115">
        <f t="shared" si="3"/>
        <v>5081300</v>
      </c>
      <c r="U9" s="108">
        <f t="shared" si="4"/>
        <v>0</v>
      </c>
      <c r="V9" s="108">
        <f t="shared" si="5"/>
        <v>41.1011265</v>
      </c>
      <c r="W9" s="108">
        <f t="shared" si="6"/>
        <v>3.7047675</v>
      </c>
      <c r="X9" s="108">
        <f t="shared" si="7"/>
        <v>0.3922695</v>
      </c>
      <c r="Y9" s="108">
        <f t="shared" si="8"/>
        <v>45.121944</v>
      </c>
      <c r="Z9" s="273">
        <f t="shared" si="9"/>
        <v>0.07621950000000055</v>
      </c>
    </row>
    <row r="10" spans="1:26" s="8" customFormat="1" ht="15">
      <c r="A10" s="221" t="s">
        <v>192</v>
      </c>
      <c r="B10" s="339">
        <v>6566000</v>
      </c>
      <c r="C10" s="179">
        <v>140700</v>
      </c>
      <c r="D10" s="187">
        <v>0.02</v>
      </c>
      <c r="E10" s="189">
        <v>569500</v>
      </c>
      <c r="F10" s="183">
        <v>60300</v>
      </c>
      <c r="G10" s="187">
        <v>0.12</v>
      </c>
      <c r="H10" s="181">
        <v>53600</v>
      </c>
      <c r="I10" s="184">
        <v>20100</v>
      </c>
      <c r="J10" s="187">
        <v>0.6</v>
      </c>
      <c r="K10" s="180">
        <v>7189100</v>
      </c>
      <c r="L10" s="118">
        <v>221100</v>
      </c>
      <c r="M10" s="443">
        <v>0.03</v>
      </c>
      <c r="N10" s="192">
        <v>7155600</v>
      </c>
      <c r="O10" s="191">
        <f t="shared" si="0"/>
        <v>0.9953401677539608</v>
      </c>
      <c r="P10" s="114">
        <f>Volume!K10</f>
        <v>71.15</v>
      </c>
      <c r="Q10" s="71">
        <f>Volume!J10</f>
        <v>71.9</v>
      </c>
      <c r="R10" s="273">
        <f t="shared" si="1"/>
        <v>51.689629000000004</v>
      </c>
      <c r="S10" s="108">
        <f t="shared" si="2"/>
        <v>51.448764000000004</v>
      </c>
      <c r="T10" s="115">
        <f t="shared" si="3"/>
        <v>6968000</v>
      </c>
      <c r="U10" s="108">
        <f t="shared" si="4"/>
        <v>3.173076923076923</v>
      </c>
      <c r="V10" s="108">
        <f t="shared" si="5"/>
        <v>47.209540000000004</v>
      </c>
      <c r="W10" s="108">
        <f t="shared" si="6"/>
        <v>4.094705</v>
      </c>
      <c r="X10" s="108">
        <f t="shared" si="7"/>
        <v>0.38538400000000006</v>
      </c>
      <c r="Y10" s="108">
        <f t="shared" si="8"/>
        <v>49.57732000000001</v>
      </c>
      <c r="Z10" s="273">
        <f t="shared" si="9"/>
        <v>2.112308999999996</v>
      </c>
    </row>
    <row r="11" spans="1:28" s="60" customFormat="1" ht="15">
      <c r="A11" s="221" t="s">
        <v>89</v>
      </c>
      <c r="B11" s="180">
        <v>7424400</v>
      </c>
      <c r="C11" s="178">
        <v>-280600</v>
      </c>
      <c r="D11" s="186">
        <v>-0.04</v>
      </c>
      <c r="E11" s="180">
        <v>496800</v>
      </c>
      <c r="F11" s="118">
        <v>41400</v>
      </c>
      <c r="G11" s="186">
        <v>0.09</v>
      </c>
      <c r="H11" s="180">
        <v>55200</v>
      </c>
      <c r="I11" s="118">
        <v>0</v>
      </c>
      <c r="J11" s="186">
        <v>0</v>
      </c>
      <c r="K11" s="180">
        <v>7976400</v>
      </c>
      <c r="L11" s="118">
        <v>-239200</v>
      </c>
      <c r="M11" s="135">
        <v>-0.03</v>
      </c>
      <c r="N11" s="190">
        <v>7889000</v>
      </c>
      <c r="O11" s="191">
        <f t="shared" si="0"/>
        <v>0.989042675893887</v>
      </c>
      <c r="P11" s="114">
        <f>Volume!K11</f>
        <v>95.15</v>
      </c>
      <c r="Q11" s="71">
        <f>Volume!J11</f>
        <v>92.95</v>
      </c>
      <c r="R11" s="273">
        <f t="shared" si="1"/>
        <v>74.140638</v>
      </c>
      <c r="S11" s="108">
        <f t="shared" si="2"/>
        <v>73.328255</v>
      </c>
      <c r="T11" s="115">
        <f t="shared" si="3"/>
        <v>8215600</v>
      </c>
      <c r="U11" s="108">
        <f t="shared" si="4"/>
        <v>-2.9115341545352744</v>
      </c>
      <c r="V11" s="108">
        <f t="shared" si="5"/>
        <v>69.009798</v>
      </c>
      <c r="W11" s="108">
        <f t="shared" si="6"/>
        <v>4.617756</v>
      </c>
      <c r="X11" s="108">
        <f t="shared" si="7"/>
        <v>0.513084</v>
      </c>
      <c r="Y11" s="108">
        <f t="shared" si="8"/>
        <v>78.171434</v>
      </c>
      <c r="Z11" s="273">
        <f t="shared" si="9"/>
        <v>-4.030796000000009</v>
      </c>
      <c r="AA11" s="81"/>
      <c r="AB11" s="80"/>
    </row>
    <row r="12" spans="1:28" s="60" customFormat="1" ht="15">
      <c r="A12" s="221" t="s">
        <v>102</v>
      </c>
      <c r="B12" s="180">
        <v>17892300</v>
      </c>
      <c r="C12" s="178">
        <v>356900</v>
      </c>
      <c r="D12" s="186">
        <v>0.02</v>
      </c>
      <c r="E12" s="180">
        <v>3276600</v>
      </c>
      <c r="F12" s="118">
        <v>288100</v>
      </c>
      <c r="G12" s="186">
        <v>0.1</v>
      </c>
      <c r="H12" s="180">
        <v>477300</v>
      </c>
      <c r="I12" s="118">
        <v>38700</v>
      </c>
      <c r="J12" s="186">
        <v>0.09</v>
      </c>
      <c r="K12" s="180">
        <v>21646200</v>
      </c>
      <c r="L12" s="118">
        <v>683700</v>
      </c>
      <c r="M12" s="135">
        <v>0.03</v>
      </c>
      <c r="N12" s="190">
        <v>21237700</v>
      </c>
      <c r="O12" s="191">
        <f t="shared" si="0"/>
        <v>0.9811283273738578</v>
      </c>
      <c r="P12" s="114">
        <f>Volume!K12</f>
        <v>58</v>
      </c>
      <c r="Q12" s="71">
        <f>Volume!J12</f>
        <v>58.9</v>
      </c>
      <c r="R12" s="273">
        <f t="shared" si="1"/>
        <v>127.496118</v>
      </c>
      <c r="S12" s="108">
        <f t="shared" si="2"/>
        <v>125.090053</v>
      </c>
      <c r="T12" s="115">
        <f t="shared" si="3"/>
        <v>20962500</v>
      </c>
      <c r="U12" s="108">
        <f t="shared" si="4"/>
        <v>3.2615384615384615</v>
      </c>
      <c r="V12" s="108">
        <f t="shared" si="5"/>
        <v>105.385647</v>
      </c>
      <c r="W12" s="108">
        <f t="shared" si="6"/>
        <v>19.299174</v>
      </c>
      <c r="X12" s="108">
        <f t="shared" si="7"/>
        <v>2.811297</v>
      </c>
      <c r="Y12" s="108">
        <f t="shared" si="8"/>
        <v>121.5825</v>
      </c>
      <c r="Z12" s="273">
        <f t="shared" si="9"/>
        <v>5.913618</v>
      </c>
      <c r="AA12" s="81"/>
      <c r="AB12" s="80"/>
    </row>
    <row r="13" spans="1:26" s="8" customFormat="1" ht="15">
      <c r="A13" s="221" t="s">
        <v>152</v>
      </c>
      <c r="B13" s="180">
        <v>57672450</v>
      </c>
      <c r="C13" s="178">
        <v>-171900</v>
      </c>
      <c r="D13" s="186">
        <v>0</v>
      </c>
      <c r="E13" s="180">
        <v>11918400</v>
      </c>
      <c r="F13" s="118">
        <v>802200</v>
      </c>
      <c r="G13" s="186">
        <v>0.07</v>
      </c>
      <c r="H13" s="180">
        <v>2750400</v>
      </c>
      <c r="I13" s="118">
        <v>76400</v>
      </c>
      <c r="J13" s="186">
        <v>0.03</v>
      </c>
      <c r="K13" s="180">
        <v>72341250</v>
      </c>
      <c r="L13" s="118">
        <v>706700</v>
      </c>
      <c r="M13" s="135">
        <v>0.01</v>
      </c>
      <c r="N13" s="190">
        <v>70832350</v>
      </c>
      <c r="O13" s="191">
        <f t="shared" si="0"/>
        <v>0.9791419141914192</v>
      </c>
      <c r="P13" s="114">
        <f>Volume!K13</f>
        <v>44.2</v>
      </c>
      <c r="Q13" s="71">
        <f>Volume!J13</f>
        <v>44.3</v>
      </c>
      <c r="R13" s="273">
        <f t="shared" si="1"/>
        <v>320.4717375</v>
      </c>
      <c r="S13" s="108">
        <f t="shared" si="2"/>
        <v>313.7873105</v>
      </c>
      <c r="T13" s="115">
        <f t="shared" si="3"/>
        <v>71634550</v>
      </c>
      <c r="U13" s="108">
        <f t="shared" si="4"/>
        <v>0.9865351286495134</v>
      </c>
      <c r="V13" s="108">
        <f t="shared" si="5"/>
        <v>255.4889535</v>
      </c>
      <c r="W13" s="108">
        <f t="shared" si="6"/>
        <v>52.798511999999995</v>
      </c>
      <c r="X13" s="108">
        <f t="shared" si="7"/>
        <v>12.184271999999998</v>
      </c>
      <c r="Y13" s="108">
        <f t="shared" si="8"/>
        <v>316.624711</v>
      </c>
      <c r="Z13" s="273">
        <f t="shared" si="9"/>
        <v>3.8470265000000268</v>
      </c>
    </row>
    <row r="14" spans="1:26" s="8" customFormat="1" ht="15">
      <c r="A14" s="221" t="s">
        <v>174</v>
      </c>
      <c r="B14" s="339">
        <v>1327200</v>
      </c>
      <c r="C14" s="179">
        <v>62650</v>
      </c>
      <c r="D14" s="187">
        <v>0.05</v>
      </c>
      <c r="E14" s="189">
        <v>1400</v>
      </c>
      <c r="F14" s="183">
        <v>0</v>
      </c>
      <c r="G14" s="187">
        <v>0</v>
      </c>
      <c r="H14" s="181">
        <v>0</v>
      </c>
      <c r="I14" s="184">
        <v>0</v>
      </c>
      <c r="J14" s="187">
        <v>0</v>
      </c>
      <c r="K14" s="180">
        <v>1328600</v>
      </c>
      <c r="L14" s="118">
        <v>62650</v>
      </c>
      <c r="M14" s="443">
        <v>0.05</v>
      </c>
      <c r="N14" s="192">
        <v>1317050</v>
      </c>
      <c r="O14" s="191">
        <f t="shared" si="0"/>
        <v>0.9913066385669126</v>
      </c>
      <c r="P14" s="114">
        <f>Volume!K14</f>
        <v>618.2</v>
      </c>
      <c r="Q14" s="71">
        <f>Volume!J14</f>
        <v>614.65</v>
      </c>
      <c r="R14" s="273">
        <f t="shared" si="1"/>
        <v>81.662399</v>
      </c>
      <c r="S14" s="108">
        <f t="shared" si="2"/>
        <v>80.95247825</v>
      </c>
      <c r="T14" s="115">
        <f t="shared" si="3"/>
        <v>1265950</v>
      </c>
      <c r="U14" s="108">
        <f t="shared" si="4"/>
        <v>4.948852640309649</v>
      </c>
      <c r="V14" s="108">
        <f t="shared" si="5"/>
        <v>81.576348</v>
      </c>
      <c r="W14" s="108">
        <f t="shared" si="6"/>
        <v>0.086051</v>
      </c>
      <c r="X14" s="108">
        <f t="shared" si="7"/>
        <v>0</v>
      </c>
      <c r="Y14" s="108">
        <f t="shared" si="8"/>
        <v>78.261029</v>
      </c>
      <c r="Z14" s="273">
        <f t="shared" si="9"/>
        <v>3.40137</v>
      </c>
    </row>
    <row r="15" spans="1:28" s="60" customFormat="1" ht="15">
      <c r="A15" s="221" t="s">
        <v>211</v>
      </c>
      <c r="B15" s="180">
        <v>1106000</v>
      </c>
      <c r="C15" s="178">
        <v>165900</v>
      </c>
      <c r="D15" s="186">
        <v>0.18</v>
      </c>
      <c r="E15" s="180">
        <v>15300</v>
      </c>
      <c r="F15" s="118">
        <v>3000</v>
      </c>
      <c r="G15" s="186">
        <v>0.24</v>
      </c>
      <c r="H15" s="180">
        <v>500</v>
      </c>
      <c r="I15" s="118">
        <v>0</v>
      </c>
      <c r="J15" s="186">
        <v>0</v>
      </c>
      <c r="K15" s="180">
        <v>1121800</v>
      </c>
      <c r="L15" s="118">
        <v>168900</v>
      </c>
      <c r="M15" s="135">
        <v>0.18</v>
      </c>
      <c r="N15" s="190">
        <v>1116700</v>
      </c>
      <c r="O15" s="191">
        <f t="shared" si="0"/>
        <v>0.9954537350686397</v>
      </c>
      <c r="P15" s="114">
        <f>Volume!K15</f>
        <v>2801.4</v>
      </c>
      <c r="Q15" s="71">
        <f>Volume!J15</f>
        <v>2722.15</v>
      </c>
      <c r="R15" s="273">
        <f t="shared" si="1"/>
        <v>305.370787</v>
      </c>
      <c r="S15" s="108">
        <f t="shared" si="2"/>
        <v>303.9824905</v>
      </c>
      <c r="T15" s="115">
        <f t="shared" si="3"/>
        <v>952900</v>
      </c>
      <c r="U15" s="108">
        <f t="shared" si="4"/>
        <v>17.72483996222059</v>
      </c>
      <c r="V15" s="108">
        <f t="shared" si="5"/>
        <v>301.06979</v>
      </c>
      <c r="W15" s="108">
        <f t="shared" si="6"/>
        <v>4.1648895</v>
      </c>
      <c r="X15" s="108">
        <f t="shared" si="7"/>
        <v>0.1361075</v>
      </c>
      <c r="Y15" s="108">
        <f t="shared" si="8"/>
        <v>266.945406</v>
      </c>
      <c r="Z15" s="273">
        <f t="shared" si="9"/>
        <v>38.425381000000016</v>
      </c>
      <c r="AA15" s="81"/>
      <c r="AB15" s="80"/>
    </row>
    <row r="16" spans="1:28" s="60" customFormat="1" ht="15">
      <c r="A16" s="221" t="s">
        <v>90</v>
      </c>
      <c r="B16" s="180">
        <v>8271200</v>
      </c>
      <c r="C16" s="178">
        <v>253400</v>
      </c>
      <c r="D16" s="186">
        <v>0.03</v>
      </c>
      <c r="E16" s="180">
        <v>112000</v>
      </c>
      <c r="F16" s="118">
        <v>16800</v>
      </c>
      <c r="G16" s="186">
        <v>0.18</v>
      </c>
      <c r="H16" s="180">
        <v>494200</v>
      </c>
      <c r="I16" s="118">
        <v>490000</v>
      </c>
      <c r="J16" s="186">
        <v>116.67</v>
      </c>
      <c r="K16" s="180">
        <v>8877400</v>
      </c>
      <c r="L16" s="118">
        <v>760200</v>
      </c>
      <c r="M16" s="135">
        <v>0.09</v>
      </c>
      <c r="N16" s="190">
        <v>8846600</v>
      </c>
      <c r="O16" s="191">
        <f t="shared" si="0"/>
        <v>0.9965305156915313</v>
      </c>
      <c r="P16" s="114">
        <f>Volume!K16</f>
        <v>263.9</v>
      </c>
      <c r="Q16" s="71">
        <f>Volume!J16</f>
        <v>258.5</v>
      </c>
      <c r="R16" s="273">
        <f t="shared" si="1"/>
        <v>229.48079</v>
      </c>
      <c r="S16" s="108">
        <f t="shared" si="2"/>
        <v>228.68461</v>
      </c>
      <c r="T16" s="115">
        <f t="shared" si="3"/>
        <v>8117200</v>
      </c>
      <c r="U16" s="108">
        <f t="shared" si="4"/>
        <v>9.365298378751294</v>
      </c>
      <c r="V16" s="108">
        <f t="shared" si="5"/>
        <v>213.81052</v>
      </c>
      <c r="W16" s="108">
        <f t="shared" si="6"/>
        <v>2.8952</v>
      </c>
      <c r="X16" s="108">
        <f t="shared" si="7"/>
        <v>12.77507</v>
      </c>
      <c r="Y16" s="108">
        <f t="shared" si="8"/>
        <v>214.21290799999997</v>
      </c>
      <c r="Z16" s="273">
        <f t="shared" si="9"/>
        <v>15.267882000000043</v>
      </c>
      <c r="AA16" s="81"/>
      <c r="AB16" s="80"/>
    </row>
    <row r="17" spans="1:28" s="60" customFormat="1" ht="15">
      <c r="A17" s="221" t="s">
        <v>91</v>
      </c>
      <c r="B17" s="180">
        <v>4731000</v>
      </c>
      <c r="C17" s="178">
        <v>-535800</v>
      </c>
      <c r="D17" s="186">
        <v>-0.1</v>
      </c>
      <c r="E17" s="180">
        <v>535800</v>
      </c>
      <c r="F17" s="118">
        <v>11400</v>
      </c>
      <c r="G17" s="186">
        <v>0.02</v>
      </c>
      <c r="H17" s="180">
        <v>391400</v>
      </c>
      <c r="I17" s="118">
        <v>3800</v>
      </c>
      <c r="J17" s="186">
        <v>0.01</v>
      </c>
      <c r="K17" s="180">
        <v>5658200</v>
      </c>
      <c r="L17" s="118">
        <v>-520600</v>
      </c>
      <c r="M17" s="135">
        <v>-0.08</v>
      </c>
      <c r="N17" s="190">
        <v>5525200</v>
      </c>
      <c r="O17" s="191">
        <f t="shared" si="0"/>
        <v>0.9764942914707858</v>
      </c>
      <c r="P17" s="114">
        <f>Volume!K17</f>
        <v>176.45</v>
      </c>
      <c r="Q17" s="71">
        <f>Volume!J17</f>
        <v>176.1</v>
      </c>
      <c r="R17" s="273">
        <f t="shared" si="1"/>
        <v>99.640902</v>
      </c>
      <c r="S17" s="108">
        <f t="shared" si="2"/>
        <v>97.298772</v>
      </c>
      <c r="T17" s="115">
        <f t="shared" si="3"/>
        <v>6178800</v>
      </c>
      <c r="U17" s="108">
        <f t="shared" si="4"/>
        <v>-8.425584255842558</v>
      </c>
      <c r="V17" s="108">
        <f t="shared" si="5"/>
        <v>83.31291</v>
      </c>
      <c r="W17" s="108">
        <f t="shared" si="6"/>
        <v>9.435438</v>
      </c>
      <c r="X17" s="108">
        <f t="shared" si="7"/>
        <v>6.892554</v>
      </c>
      <c r="Y17" s="108">
        <f t="shared" si="8"/>
        <v>109.024926</v>
      </c>
      <c r="Z17" s="273">
        <f t="shared" si="9"/>
        <v>-9.384023999999997</v>
      </c>
      <c r="AA17" s="81"/>
      <c r="AB17" s="80"/>
    </row>
    <row r="18" spans="1:28" s="60" customFormat="1" ht="15">
      <c r="A18" s="221" t="s">
        <v>44</v>
      </c>
      <c r="B18" s="180">
        <v>896500</v>
      </c>
      <c r="C18" s="178">
        <v>4125</v>
      </c>
      <c r="D18" s="186">
        <v>0</v>
      </c>
      <c r="E18" s="180">
        <v>4400</v>
      </c>
      <c r="F18" s="118">
        <v>275</v>
      </c>
      <c r="G18" s="186">
        <v>0.07</v>
      </c>
      <c r="H18" s="180">
        <v>0</v>
      </c>
      <c r="I18" s="118">
        <v>0</v>
      </c>
      <c r="J18" s="186">
        <v>0</v>
      </c>
      <c r="K18" s="180">
        <v>900900</v>
      </c>
      <c r="L18" s="118">
        <v>4400</v>
      </c>
      <c r="M18" s="135">
        <v>0</v>
      </c>
      <c r="N18" s="190">
        <v>899250</v>
      </c>
      <c r="O18" s="191">
        <f t="shared" si="0"/>
        <v>0.9981684981684982</v>
      </c>
      <c r="P18" s="114">
        <f>Volume!K18</f>
        <v>1128</v>
      </c>
      <c r="Q18" s="71">
        <f>Volume!J18</f>
        <v>1116.7</v>
      </c>
      <c r="R18" s="273">
        <f t="shared" si="1"/>
        <v>100.603503</v>
      </c>
      <c r="S18" s="108">
        <f t="shared" si="2"/>
        <v>100.4192475</v>
      </c>
      <c r="T18" s="115">
        <f t="shared" si="3"/>
        <v>896500</v>
      </c>
      <c r="U18" s="108">
        <f t="shared" si="4"/>
        <v>0.49079754601227</v>
      </c>
      <c r="V18" s="108">
        <f t="shared" si="5"/>
        <v>100.112155</v>
      </c>
      <c r="W18" s="108">
        <f t="shared" si="6"/>
        <v>0.491348</v>
      </c>
      <c r="X18" s="108">
        <f t="shared" si="7"/>
        <v>0</v>
      </c>
      <c r="Y18" s="108">
        <f t="shared" si="8"/>
        <v>101.1252</v>
      </c>
      <c r="Z18" s="273">
        <f t="shared" si="9"/>
        <v>-0.5216970000000032</v>
      </c>
      <c r="AA18" s="81"/>
      <c r="AB18" s="80"/>
    </row>
    <row r="19" spans="1:26" s="9" customFormat="1" ht="15">
      <c r="A19" s="221" t="s">
        <v>153</v>
      </c>
      <c r="B19" s="180">
        <v>3803000</v>
      </c>
      <c r="C19" s="178">
        <v>3000</v>
      </c>
      <c r="D19" s="186">
        <v>0</v>
      </c>
      <c r="E19" s="180">
        <v>38000</v>
      </c>
      <c r="F19" s="118">
        <v>5000</v>
      </c>
      <c r="G19" s="186">
        <v>0.15</v>
      </c>
      <c r="H19" s="180">
        <v>0</v>
      </c>
      <c r="I19" s="118">
        <v>0</v>
      </c>
      <c r="J19" s="186">
        <v>0</v>
      </c>
      <c r="K19" s="180">
        <v>3841000</v>
      </c>
      <c r="L19" s="118">
        <v>8000</v>
      </c>
      <c r="M19" s="135">
        <v>0</v>
      </c>
      <c r="N19" s="190">
        <v>3826000</v>
      </c>
      <c r="O19" s="191">
        <f t="shared" si="0"/>
        <v>0.9960947669877636</v>
      </c>
      <c r="P19" s="114">
        <f>Volume!K19</f>
        <v>381.35</v>
      </c>
      <c r="Q19" s="71">
        <f>Volume!J19</f>
        <v>376.4</v>
      </c>
      <c r="R19" s="273">
        <f t="shared" si="1"/>
        <v>144.57524</v>
      </c>
      <c r="S19" s="108">
        <f t="shared" si="2"/>
        <v>144.01064</v>
      </c>
      <c r="T19" s="115">
        <f t="shared" si="3"/>
        <v>3833000</v>
      </c>
      <c r="U19" s="108">
        <f t="shared" si="4"/>
        <v>0.20871380120010435</v>
      </c>
      <c r="V19" s="108">
        <f t="shared" si="5"/>
        <v>143.14492</v>
      </c>
      <c r="W19" s="108">
        <f t="shared" si="6"/>
        <v>1.43032</v>
      </c>
      <c r="X19" s="108">
        <f t="shared" si="7"/>
        <v>0</v>
      </c>
      <c r="Y19" s="108">
        <f t="shared" si="8"/>
        <v>146.171455</v>
      </c>
      <c r="Z19" s="273">
        <f t="shared" si="9"/>
        <v>-1.5962150000000008</v>
      </c>
    </row>
    <row r="20" spans="1:26" s="9" customFormat="1" ht="15">
      <c r="A20" s="221" t="s">
        <v>251</v>
      </c>
      <c r="B20" s="180">
        <v>9617000</v>
      </c>
      <c r="C20" s="178">
        <v>110000</v>
      </c>
      <c r="D20" s="186">
        <v>0.01</v>
      </c>
      <c r="E20" s="180">
        <v>93000</v>
      </c>
      <c r="F20" s="118">
        <v>7000</v>
      </c>
      <c r="G20" s="186">
        <v>0.08</v>
      </c>
      <c r="H20" s="180">
        <v>19000</v>
      </c>
      <c r="I20" s="118">
        <v>3000</v>
      </c>
      <c r="J20" s="186">
        <v>0.19</v>
      </c>
      <c r="K20" s="180">
        <v>9729000</v>
      </c>
      <c r="L20" s="118">
        <v>120000</v>
      </c>
      <c r="M20" s="135">
        <v>0.01</v>
      </c>
      <c r="N20" s="190">
        <v>9680000</v>
      </c>
      <c r="O20" s="191">
        <f t="shared" si="0"/>
        <v>0.9949635111522253</v>
      </c>
      <c r="P20" s="114">
        <f>Volume!K20</f>
        <v>543.7</v>
      </c>
      <c r="Q20" s="71">
        <f>Volume!J20</f>
        <v>543.8</v>
      </c>
      <c r="R20" s="273">
        <f t="shared" si="1"/>
        <v>529.06302</v>
      </c>
      <c r="S20" s="108">
        <f t="shared" si="2"/>
        <v>526.3984</v>
      </c>
      <c r="T20" s="115">
        <f t="shared" si="3"/>
        <v>9609000</v>
      </c>
      <c r="U20" s="108">
        <f t="shared" si="4"/>
        <v>1.248829222603809</v>
      </c>
      <c r="V20" s="108">
        <f t="shared" si="5"/>
        <v>522.97246</v>
      </c>
      <c r="W20" s="108">
        <f t="shared" si="6"/>
        <v>5.057339999999999</v>
      </c>
      <c r="X20" s="108">
        <f t="shared" si="7"/>
        <v>1.03322</v>
      </c>
      <c r="Y20" s="108">
        <f t="shared" si="8"/>
        <v>522.44133</v>
      </c>
      <c r="Z20" s="273">
        <f t="shared" si="9"/>
        <v>6.621690000000058</v>
      </c>
    </row>
    <row r="21" spans="1:28" s="60" customFormat="1" ht="15">
      <c r="A21" s="221" t="s">
        <v>1</v>
      </c>
      <c r="B21" s="180">
        <v>963300</v>
      </c>
      <c r="C21" s="178">
        <v>31050</v>
      </c>
      <c r="D21" s="186">
        <v>0.03</v>
      </c>
      <c r="E21" s="180">
        <v>9000</v>
      </c>
      <c r="F21" s="118">
        <v>900</v>
      </c>
      <c r="G21" s="186">
        <v>0.11</v>
      </c>
      <c r="H21" s="180">
        <v>1500</v>
      </c>
      <c r="I21" s="118">
        <v>150</v>
      </c>
      <c r="J21" s="186">
        <v>0.11</v>
      </c>
      <c r="K21" s="180">
        <v>973800</v>
      </c>
      <c r="L21" s="118">
        <v>32100</v>
      </c>
      <c r="M21" s="135">
        <v>0.03</v>
      </c>
      <c r="N21" s="190">
        <v>969600</v>
      </c>
      <c r="O21" s="191">
        <f t="shared" si="0"/>
        <v>0.9956869993838571</v>
      </c>
      <c r="P21" s="114">
        <f>Volume!K21</f>
        <v>2472.95</v>
      </c>
      <c r="Q21" s="71">
        <f>Volume!J21</f>
        <v>2435.75</v>
      </c>
      <c r="R21" s="273">
        <f t="shared" si="1"/>
        <v>237.193335</v>
      </c>
      <c r="S21" s="108">
        <f t="shared" si="2"/>
        <v>236.17032</v>
      </c>
      <c r="T21" s="115">
        <f t="shared" si="3"/>
        <v>941700</v>
      </c>
      <c r="U21" s="108">
        <f t="shared" si="4"/>
        <v>3.4087288945524055</v>
      </c>
      <c r="V21" s="108">
        <f t="shared" si="5"/>
        <v>234.6357975</v>
      </c>
      <c r="W21" s="108">
        <f t="shared" si="6"/>
        <v>2.192175</v>
      </c>
      <c r="X21" s="108">
        <f t="shared" si="7"/>
        <v>0.3653625</v>
      </c>
      <c r="Y21" s="108">
        <f t="shared" si="8"/>
        <v>232.8777015</v>
      </c>
      <c r="Z21" s="273">
        <f t="shared" si="9"/>
        <v>4.31563349999999</v>
      </c>
      <c r="AA21" s="81"/>
      <c r="AB21" s="80"/>
    </row>
    <row r="22" spans="1:26" s="8" customFormat="1" ht="15">
      <c r="A22" s="221" t="s">
        <v>175</v>
      </c>
      <c r="B22" s="339">
        <v>3070400</v>
      </c>
      <c r="C22" s="179">
        <v>123500</v>
      </c>
      <c r="D22" s="187">
        <v>0.04</v>
      </c>
      <c r="E22" s="189">
        <v>136800</v>
      </c>
      <c r="F22" s="183">
        <v>7600</v>
      </c>
      <c r="G22" s="187">
        <v>0.06</v>
      </c>
      <c r="H22" s="181">
        <v>1900</v>
      </c>
      <c r="I22" s="184">
        <v>0</v>
      </c>
      <c r="J22" s="187">
        <v>0</v>
      </c>
      <c r="K22" s="180">
        <v>3209100</v>
      </c>
      <c r="L22" s="118">
        <v>131100</v>
      </c>
      <c r="M22" s="443">
        <v>0.04</v>
      </c>
      <c r="N22" s="192">
        <v>3167300</v>
      </c>
      <c r="O22" s="191">
        <f t="shared" si="0"/>
        <v>0.9869745411486086</v>
      </c>
      <c r="P22" s="114">
        <f>Volume!K22</f>
        <v>122.15</v>
      </c>
      <c r="Q22" s="71">
        <f>Volume!J22</f>
        <v>121.1</v>
      </c>
      <c r="R22" s="273">
        <f t="shared" si="1"/>
        <v>38.862201</v>
      </c>
      <c r="S22" s="108">
        <f t="shared" si="2"/>
        <v>38.356003</v>
      </c>
      <c r="T22" s="115">
        <f t="shared" si="3"/>
        <v>3078000</v>
      </c>
      <c r="U22" s="108">
        <f t="shared" si="4"/>
        <v>4.2592592592592595</v>
      </c>
      <c r="V22" s="108">
        <f t="shared" si="5"/>
        <v>37.182544</v>
      </c>
      <c r="W22" s="108">
        <f t="shared" si="6"/>
        <v>1.656648</v>
      </c>
      <c r="X22" s="108">
        <f t="shared" si="7"/>
        <v>0.023009</v>
      </c>
      <c r="Y22" s="108">
        <f t="shared" si="8"/>
        <v>37.59777</v>
      </c>
      <c r="Z22" s="273">
        <f t="shared" si="9"/>
        <v>1.2644310000000019</v>
      </c>
    </row>
    <row r="23" spans="1:26" s="8" customFormat="1" ht="15">
      <c r="A23" s="221" t="s">
        <v>176</v>
      </c>
      <c r="B23" s="339">
        <v>3897000</v>
      </c>
      <c r="C23" s="179">
        <v>22500</v>
      </c>
      <c r="D23" s="187">
        <v>0.01</v>
      </c>
      <c r="E23" s="189">
        <v>279000</v>
      </c>
      <c r="F23" s="183">
        <v>36000</v>
      </c>
      <c r="G23" s="187">
        <v>0.15</v>
      </c>
      <c r="H23" s="181">
        <v>13500</v>
      </c>
      <c r="I23" s="184">
        <v>0</v>
      </c>
      <c r="J23" s="187">
        <v>0</v>
      </c>
      <c r="K23" s="180">
        <v>4189500</v>
      </c>
      <c r="L23" s="118">
        <v>58500</v>
      </c>
      <c r="M23" s="443">
        <v>0.01</v>
      </c>
      <c r="N23" s="192">
        <v>4144500</v>
      </c>
      <c r="O23" s="191">
        <f t="shared" si="0"/>
        <v>0.9892588614393125</v>
      </c>
      <c r="P23" s="114">
        <f>Volume!K23</f>
        <v>55.85</v>
      </c>
      <c r="Q23" s="71">
        <f>Volume!J23</f>
        <v>55.45</v>
      </c>
      <c r="R23" s="273">
        <f t="shared" si="1"/>
        <v>23.2307775</v>
      </c>
      <c r="S23" s="108">
        <f t="shared" si="2"/>
        <v>22.9812525</v>
      </c>
      <c r="T23" s="115">
        <f t="shared" si="3"/>
        <v>4131000</v>
      </c>
      <c r="U23" s="108">
        <f t="shared" si="4"/>
        <v>1.4161220043572984</v>
      </c>
      <c r="V23" s="108">
        <f t="shared" si="5"/>
        <v>21.608865</v>
      </c>
      <c r="W23" s="108">
        <f t="shared" si="6"/>
        <v>1.547055</v>
      </c>
      <c r="X23" s="108">
        <f t="shared" si="7"/>
        <v>0.0748575</v>
      </c>
      <c r="Y23" s="108">
        <f t="shared" si="8"/>
        <v>23.071635</v>
      </c>
      <c r="Z23" s="273">
        <f t="shared" si="9"/>
        <v>0.15914249999999797</v>
      </c>
    </row>
    <row r="24" spans="1:28" s="60" customFormat="1" ht="15">
      <c r="A24" s="221" t="s">
        <v>2</v>
      </c>
      <c r="B24" s="180">
        <v>3272500</v>
      </c>
      <c r="C24" s="178">
        <v>37400</v>
      </c>
      <c r="D24" s="186">
        <v>0.01</v>
      </c>
      <c r="E24" s="180">
        <v>67100</v>
      </c>
      <c r="F24" s="118">
        <v>14300</v>
      </c>
      <c r="G24" s="186">
        <v>0.27</v>
      </c>
      <c r="H24" s="180">
        <v>3300</v>
      </c>
      <c r="I24" s="118">
        <v>0</v>
      </c>
      <c r="J24" s="186">
        <v>0</v>
      </c>
      <c r="K24" s="180">
        <v>3342900</v>
      </c>
      <c r="L24" s="118">
        <v>51700</v>
      </c>
      <c r="M24" s="135">
        <v>0.02</v>
      </c>
      <c r="N24" s="190">
        <v>3316500</v>
      </c>
      <c r="O24" s="191">
        <f t="shared" si="0"/>
        <v>0.9921026653504442</v>
      </c>
      <c r="P24" s="114">
        <f>Volume!K24</f>
        <v>403.15</v>
      </c>
      <c r="Q24" s="71">
        <f>Volume!J24</f>
        <v>391.15</v>
      </c>
      <c r="R24" s="273">
        <f t="shared" si="1"/>
        <v>130.7575335</v>
      </c>
      <c r="S24" s="108">
        <f t="shared" si="2"/>
        <v>129.7248975</v>
      </c>
      <c r="T24" s="115">
        <f t="shared" si="3"/>
        <v>3291200</v>
      </c>
      <c r="U24" s="108">
        <f t="shared" si="4"/>
        <v>1.570855614973262</v>
      </c>
      <c r="V24" s="108">
        <f t="shared" si="5"/>
        <v>128.0038375</v>
      </c>
      <c r="W24" s="108">
        <f t="shared" si="6"/>
        <v>2.6246165</v>
      </c>
      <c r="X24" s="108">
        <f t="shared" si="7"/>
        <v>0.1290795</v>
      </c>
      <c r="Y24" s="108">
        <f t="shared" si="8"/>
        <v>132.684728</v>
      </c>
      <c r="Z24" s="273">
        <f t="shared" si="9"/>
        <v>-1.927194500000013</v>
      </c>
      <c r="AA24" s="81"/>
      <c r="AB24" s="80"/>
    </row>
    <row r="25" spans="1:28" s="60" customFormat="1" ht="15">
      <c r="A25" s="221" t="s">
        <v>92</v>
      </c>
      <c r="B25" s="180">
        <v>1683200</v>
      </c>
      <c r="C25" s="178">
        <v>-14400</v>
      </c>
      <c r="D25" s="186">
        <v>-0.01</v>
      </c>
      <c r="E25" s="180">
        <v>17600</v>
      </c>
      <c r="F25" s="118">
        <v>0</v>
      </c>
      <c r="G25" s="186">
        <v>0</v>
      </c>
      <c r="H25" s="180">
        <v>3200</v>
      </c>
      <c r="I25" s="118">
        <v>0</v>
      </c>
      <c r="J25" s="186">
        <v>0</v>
      </c>
      <c r="K25" s="180">
        <v>1704000</v>
      </c>
      <c r="L25" s="118">
        <v>-14400</v>
      </c>
      <c r="M25" s="135">
        <v>-0.01</v>
      </c>
      <c r="N25" s="190">
        <v>1697600</v>
      </c>
      <c r="O25" s="191">
        <f t="shared" si="0"/>
        <v>0.996244131455399</v>
      </c>
      <c r="P25" s="114">
        <f>Volume!K25</f>
        <v>290.95</v>
      </c>
      <c r="Q25" s="71">
        <f>Volume!J25</f>
        <v>289.4</v>
      </c>
      <c r="R25" s="273">
        <f t="shared" si="1"/>
        <v>49.313759999999995</v>
      </c>
      <c r="S25" s="108">
        <f t="shared" si="2"/>
        <v>49.12854399999999</v>
      </c>
      <c r="T25" s="115">
        <f t="shared" si="3"/>
        <v>1718400</v>
      </c>
      <c r="U25" s="108">
        <f t="shared" si="4"/>
        <v>-0.8379888268156425</v>
      </c>
      <c r="V25" s="108">
        <f t="shared" si="5"/>
        <v>48.71180799999999</v>
      </c>
      <c r="W25" s="108">
        <f t="shared" si="6"/>
        <v>0.509344</v>
      </c>
      <c r="X25" s="108">
        <f t="shared" si="7"/>
        <v>0.09260799999999998</v>
      </c>
      <c r="Y25" s="108">
        <f t="shared" si="8"/>
        <v>49.996848</v>
      </c>
      <c r="Z25" s="273">
        <f t="shared" si="9"/>
        <v>-0.683088000000005</v>
      </c>
      <c r="AA25" s="81"/>
      <c r="AB25" s="80"/>
    </row>
    <row r="26" spans="1:26" s="8" customFormat="1" ht="15">
      <c r="A26" s="221" t="s">
        <v>154</v>
      </c>
      <c r="B26" s="180">
        <v>7335500</v>
      </c>
      <c r="C26" s="178">
        <v>-482800</v>
      </c>
      <c r="D26" s="186">
        <v>-0.06</v>
      </c>
      <c r="E26" s="180">
        <v>197200</v>
      </c>
      <c r="F26" s="118">
        <v>9350</v>
      </c>
      <c r="G26" s="186">
        <v>0.05</v>
      </c>
      <c r="H26" s="180">
        <v>34000</v>
      </c>
      <c r="I26" s="118">
        <v>12750</v>
      </c>
      <c r="J26" s="186">
        <v>0.6</v>
      </c>
      <c r="K26" s="180">
        <v>7566700</v>
      </c>
      <c r="L26" s="118">
        <v>-460700</v>
      </c>
      <c r="M26" s="135">
        <v>-0.06</v>
      </c>
      <c r="N26" s="190">
        <v>7550550</v>
      </c>
      <c r="O26" s="191">
        <f t="shared" si="0"/>
        <v>0.9978656481689508</v>
      </c>
      <c r="P26" s="114">
        <f>Volume!K26</f>
        <v>563.9</v>
      </c>
      <c r="Q26" s="71">
        <f>Volume!J26</f>
        <v>579.3</v>
      </c>
      <c r="R26" s="273">
        <f t="shared" si="1"/>
        <v>438.338931</v>
      </c>
      <c r="S26" s="108">
        <f t="shared" si="2"/>
        <v>437.4033615</v>
      </c>
      <c r="T26" s="115">
        <f t="shared" si="3"/>
        <v>8027400</v>
      </c>
      <c r="U26" s="108">
        <f t="shared" si="4"/>
        <v>-5.739093604404913</v>
      </c>
      <c r="V26" s="108">
        <f t="shared" si="5"/>
        <v>424.94551499999994</v>
      </c>
      <c r="W26" s="108">
        <f t="shared" si="6"/>
        <v>11.423796</v>
      </c>
      <c r="X26" s="108">
        <f t="shared" si="7"/>
        <v>1.96962</v>
      </c>
      <c r="Y26" s="108">
        <f t="shared" si="8"/>
        <v>452.665086</v>
      </c>
      <c r="Z26" s="273">
        <f t="shared" si="9"/>
        <v>-14.326154999999972</v>
      </c>
    </row>
    <row r="27" spans="1:26" s="8" customFormat="1" ht="15">
      <c r="A27" s="221" t="s">
        <v>177</v>
      </c>
      <c r="B27" s="339">
        <v>1024100</v>
      </c>
      <c r="C27" s="179">
        <v>71500</v>
      </c>
      <c r="D27" s="187">
        <v>0.08</v>
      </c>
      <c r="E27" s="189">
        <v>3300</v>
      </c>
      <c r="F27" s="183">
        <v>0</v>
      </c>
      <c r="G27" s="187">
        <v>0</v>
      </c>
      <c r="H27" s="181">
        <v>0</v>
      </c>
      <c r="I27" s="184">
        <v>0</v>
      </c>
      <c r="J27" s="187">
        <v>0</v>
      </c>
      <c r="K27" s="180">
        <v>1027400</v>
      </c>
      <c r="L27" s="118">
        <v>71500</v>
      </c>
      <c r="M27" s="443">
        <v>0.07</v>
      </c>
      <c r="N27" s="192">
        <v>1025200</v>
      </c>
      <c r="O27" s="191">
        <f t="shared" si="0"/>
        <v>0.9978586723768736</v>
      </c>
      <c r="P27" s="114">
        <f>Volume!K27</f>
        <v>331.65</v>
      </c>
      <c r="Q27" s="71">
        <f>Volume!J27</f>
        <v>325.75</v>
      </c>
      <c r="R27" s="273">
        <f t="shared" si="1"/>
        <v>33.467555</v>
      </c>
      <c r="S27" s="108">
        <f t="shared" si="2"/>
        <v>33.39589</v>
      </c>
      <c r="T27" s="115">
        <f t="shared" si="3"/>
        <v>955900</v>
      </c>
      <c r="U27" s="108">
        <f t="shared" si="4"/>
        <v>7.479861910241657</v>
      </c>
      <c r="V27" s="108">
        <f t="shared" si="5"/>
        <v>33.3600575</v>
      </c>
      <c r="W27" s="108">
        <f t="shared" si="6"/>
        <v>0.1074975</v>
      </c>
      <c r="X27" s="108">
        <f t="shared" si="7"/>
        <v>0</v>
      </c>
      <c r="Y27" s="108">
        <f t="shared" si="8"/>
        <v>31.7024235</v>
      </c>
      <c r="Z27" s="273">
        <f t="shared" si="9"/>
        <v>1.765131499999999</v>
      </c>
    </row>
    <row r="28" spans="1:26" s="8" customFormat="1" ht="15">
      <c r="A28" s="221" t="s">
        <v>178</v>
      </c>
      <c r="B28" s="339">
        <v>5754600</v>
      </c>
      <c r="C28" s="179">
        <v>365700</v>
      </c>
      <c r="D28" s="187">
        <v>0.07</v>
      </c>
      <c r="E28" s="189">
        <v>669300</v>
      </c>
      <c r="F28" s="183">
        <v>110400</v>
      </c>
      <c r="G28" s="187">
        <v>0.2</v>
      </c>
      <c r="H28" s="181">
        <v>55200</v>
      </c>
      <c r="I28" s="184">
        <v>0</v>
      </c>
      <c r="J28" s="187">
        <v>0</v>
      </c>
      <c r="K28" s="180">
        <v>6479100</v>
      </c>
      <c r="L28" s="118">
        <v>476100</v>
      </c>
      <c r="M28" s="443">
        <v>0.08</v>
      </c>
      <c r="N28" s="192">
        <v>6444600</v>
      </c>
      <c r="O28" s="191">
        <f t="shared" si="0"/>
        <v>0.9946751863684771</v>
      </c>
      <c r="P28" s="114">
        <f>Volume!K28</f>
        <v>35.5</v>
      </c>
      <c r="Q28" s="71">
        <f>Volume!J28</f>
        <v>36.35</v>
      </c>
      <c r="R28" s="273">
        <f t="shared" si="1"/>
        <v>23.5515285</v>
      </c>
      <c r="S28" s="108">
        <f t="shared" si="2"/>
        <v>23.426121</v>
      </c>
      <c r="T28" s="115">
        <f t="shared" si="3"/>
        <v>6003000</v>
      </c>
      <c r="U28" s="108">
        <f t="shared" si="4"/>
        <v>7.931034482758621</v>
      </c>
      <c r="V28" s="108">
        <f t="shared" si="5"/>
        <v>20.917971</v>
      </c>
      <c r="W28" s="108">
        <f t="shared" si="6"/>
        <v>2.4329055</v>
      </c>
      <c r="X28" s="108">
        <f t="shared" si="7"/>
        <v>0.200652</v>
      </c>
      <c r="Y28" s="108">
        <f t="shared" si="8"/>
        <v>21.31065</v>
      </c>
      <c r="Z28" s="273">
        <f t="shared" si="9"/>
        <v>2.240878500000001</v>
      </c>
    </row>
    <row r="29" spans="1:28" s="60" customFormat="1" ht="15">
      <c r="A29" s="221" t="s">
        <v>3</v>
      </c>
      <c r="B29" s="180">
        <v>3305000</v>
      </c>
      <c r="C29" s="178">
        <v>138750</v>
      </c>
      <c r="D29" s="186">
        <v>0.04</v>
      </c>
      <c r="E29" s="180">
        <v>88750</v>
      </c>
      <c r="F29" s="118">
        <v>31250</v>
      </c>
      <c r="G29" s="186">
        <v>0.54</v>
      </c>
      <c r="H29" s="180">
        <v>3750</v>
      </c>
      <c r="I29" s="118">
        <v>1250</v>
      </c>
      <c r="J29" s="186">
        <v>0.5</v>
      </c>
      <c r="K29" s="180">
        <v>3397500</v>
      </c>
      <c r="L29" s="118">
        <v>171250</v>
      </c>
      <c r="M29" s="135">
        <v>0.05</v>
      </c>
      <c r="N29" s="190">
        <v>3381250</v>
      </c>
      <c r="O29" s="191">
        <f t="shared" si="0"/>
        <v>0.9952170713760118</v>
      </c>
      <c r="P29" s="114">
        <f>Volume!K29</f>
        <v>264.1</v>
      </c>
      <c r="Q29" s="71">
        <f>Volume!J29</f>
        <v>265.35</v>
      </c>
      <c r="R29" s="273">
        <f t="shared" si="1"/>
        <v>90.1526625</v>
      </c>
      <c r="S29" s="108">
        <f t="shared" si="2"/>
        <v>89.72146875000001</v>
      </c>
      <c r="T29" s="115">
        <f t="shared" si="3"/>
        <v>3226250</v>
      </c>
      <c r="U29" s="108">
        <f t="shared" si="4"/>
        <v>5.3080201472297555</v>
      </c>
      <c r="V29" s="108">
        <f t="shared" si="5"/>
        <v>87.698175</v>
      </c>
      <c r="W29" s="108">
        <f t="shared" si="6"/>
        <v>2.3549812500000002</v>
      </c>
      <c r="X29" s="108">
        <f t="shared" si="7"/>
        <v>0.09950625000000002</v>
      </c>
      <c r="Y29" s="108">
        <f t="shared" si="8"/>
        <v>85.20526250000002</v>
      </c>
      <c r="Z29" s="273">
        <f t="shared" si="9"/>
        <v>4.947399999999988</v>
      </c>
      <c r="AA29" s="81"/>
      <c r="AB29" s="80"/>
    </row>
    <row r="30" spans="1:26" s="8" customFormat="1" ht="15">
      <c r="A30" s="221" t="s">
        <v>237</v>
      </c>
      <c r="B30" s="180">
        <v>1339800</v>
      </c>
      <c r="C30" s="178">
        <v>-81375</v>
      </c>
      <c r="D30" s="186">
        <v>-0.06</v>
      </c>
      <c r="E30" s="180">
        <v>27300</v>
      </c>
      <c r="F30" s="118">
        <v>-1575</v>
      </c>
      <c r="G30" s="186">
        <v>-0.05</v>
      </c>
      <c r="H30" s="180">
        <v>7350</v>
      </c>
      <c r="I30" s="118">
        <v>0</v>
      </c>
      <c r="J30" s="186">
        <v>0</v>
      </c>
      <c r="K30" s="180">
        <v>1374450</v>
      </c>
      <c r="L30" s="118">
        <v>-82950</v>
      </c>
      <c r="M30" s="135">
        <v>-0.06</v>
      </c>
      <c r="N30" s="190">
        <v>1367625</v>
      </c>
      <c r="O30" s="191">
        <f t="shared" si="0"/>
        <v>0.9950343773873186</v>
      </c>
      <c r="P30" s="114">
        <f>Volume!K30</f>
        <v>424.05</v>
      </c>
      <c r="Q30" s="71">
        <f>Volume!J30</f>
        <v>422.35</v>
      </c>
      <c r="R30" s="273">
        <f t="shared" si="1"/>
        <v>58.04989575</v>
      </c>
      <c r="S30" s="108">
        <f t="shared" si="2"/>
        <v>57.761641875</v>
      </c>
      <c r="T30" s="115">
        <f t="shared" si="3"/>
        <v>1457400</v>
      </c>
      <c r="U30" s="108">
        <f t="shared" si="4"/>
        <v>-5.69164265129683</v>
      </c>
      <c r="V30" s="108">
        <f t="shared" si="5"/>
        <v>56.586453</v>
      </c>
      <c r="W30" s="108">
        <f t="shared" si="6"/>
        <v>1.1530155</v>
      </c>
      <c r="X30" s="108">
        <f t="shared" si="7"/>
        <v>0.31042725</v>
      </c>
      <c r="Y30" s="108">
        <f t="shared" si="8"/>
        <v>61.801047</v>
      </c>
      <c r="Z30" s="273">
        <f t="shared" si="9"/>
        <v>-3.7511512499999995</v>
      </c>
    </row>
    <row r="31" spans="1:26" s="8" customFormat="1" ht="15">
      <c r="A31" s="221" t="s">
        <v>179</v>
      </c>
      <c r="B31" s="339">
        <v>265200</v>
      </c>
      <c r="C31" s="179">
        <v>-26400</v>
      </c>
      <c r="D31" s="187">
        <v>-0.09</v>
      </c>
      <c r="E31" s="189">
        <v>0</v>
      </c>
      <c r="F31" s="183">
        <v>0</v>
      </c>
      <c r="G31" s="187">
        <v>0</v>
      </c>
      <c r="H31" s="181">
        <v>0</v>
      </c>
      <c r="I31" s="184">
        <v>0</v>
      </c>
      <c r="J31" s="187">
        <v>0</v>
      </c>
      <c r="K31" s="180">
        <v>265200</v>
      </c>
      <c r="L31" s="118">
        <v>-26400</v>
      </c>
      <c r="M31" s="443">
        <v>-0.09</v>
      </c>
      <c r="N31" s="192">
        <v>254400</v>
      </c>
      <c r="O31" s="191">
        <f t="shared" si="0"/>
        <v>0.9592760180995475</v>
      </c>
      <c r="P31" s="114">
        <f>Volume!K31</f>
        <v>396.7</v>
      </c>
      <c r="Q31" s="71">
        <f>Volume!J31</f>
        <v>397.2</v>
      </c>
      <c r="R31" s="273">
        <f t="shared" si="1"/>
        <v>10.533744</v>
      </c>
      <c r="S31" s="108">
        <f t="shared" si="2"/>
        <v>10.104768</v>
      </c>
      <c r="T31" s="115">
        <f t="shared" si="3"/>
        <v>291600</v>
      </c>
      <c r="U31" s="108">
        <f t="shared" si="4"/>
        <v>-9.053497942386832</v>
      </c>
      <c r="V31" s="108">
        <f t="shared" si="5"/>
        <v>10.533744</v>
      </c>
      <c r="W31" s="108">
        <f t="shared" si="6"/>
        <v>0</v>
      </c>
      <c r="X31" s="108">
        <f t="shared" si="7"/>
        <v>0</v>
      </c>
      <c r="Y31" s="108">
        <f t="shared" si="8"/>
        <v>11.567772</v>
      </c>
      <c r="Z31" s="273">
        <f t="shared" si="9"/>
        <v>-1.0340279999999993</v>
      </c>
    </row>
    <row r="32" spans="1:26" s="8" customFormat="1" ht="15">
      <c r="A32" s="221" t="s">
        <v>201</v>
      </c>
      <c r="B32" s="180">
        <v>2981100</v>
      </c>
      <c r="C32" s="178">
        <v>271700</v>
      </c>
      <c r="D32" s="186">
        <v>0.1</v>
      </c>
      <c r="E32" s="180">
        <v>38000</v>
      </c>
      <c r="F32" s="118">
        <v>5700</v>
      </c>
      <c r="G32" s="186">
        <v>0.18</v>
      </c>
      <c r="H32" s="180">
        <v>0</v>
      </c>
      <c r="I32" s="118">
        <v>0</v>
      </c>
      <c r="J32" s="186">
        <v>0</v>
      </c>
      <c r="K32" s="180">
        <v>3019100</v>
      </c>
      <c r="L32" s="118">
        <v>277400</v>
      </c>
      <c r="M32" s="135">
        <v>0.1</v>
      </c>
      <c r="N32" s="190">
        <v>3007700</v>
      </c>
      <c r="O32" s="191">
        <f t="shared" si="0"/>
        <v>0.9962240402769037</v>
      </c>
      <c r="P32" s="114">
        <f>Volume!K32</f>
        <v>268.65</v>
      </c>
      <c r="Q32" s="71">
        <f>Volume!J32</f>
        <v>270.2</v>
      </c>
      <c r="R32" s="273">
        <f t="shared" si="1"/>
        <v>81.576082</v>
      </c>
      <c r="S32" s="108">
        <f t="shared" si="2"/>
        <v>81.268054</v>
      </c>
      <c r="T32" s="115">
        <f t="shared" si="3"/>
        <v>2741700</v>
      </c>
      <c r="U32" s="108">
        <f t="shared" si="4"/>
        <v>10.117810117810118</v>
      </c>
      <c r="V32" s="108">
        <f t="shared" si="5"/>
        <v>80.549322</v>
      </c>
      <c r="W32" s="108">
        <f t="shared" si="6"/>
        <v>1.02676</v>
      </c>
      <c r="X32" s="108">
        <f t="shared" si="7"/>
        <v>0</v>
      </c>
      <c r="Y32" s="108">
        <f t="shared" si="8"/>
        <v>73.65577049999999</v>
      </c>
      <c r="Z32" s="273">
        <f t="shared" si="9"/>
        <v>7.920311500000011</v>
      </c>
    </row>
    <row r="33" spans="1:26" s="8" customFormat="1" ht="15">
      <c r="A33" s="221" t="s">
        <v>238</v>
      </c>
      <c r="B33" s="180">
        <v>4366800</v>
      </c>
      <c r="C33" s="178">
        <v>228600</v>
      </c>
      <c r="D33" s="186">
        <v>0.06</v>
      </c>
      <c r="E33" s="180">
        <v>196200</v>
      </c>
      <c r="F33" s="118">
        <v>19800</v>
      </c>
      <c r="G33" s="186">
        <v>0.11</v>
      </c>
      <c r="H33" s="180">
        <v>52200</v>
      </c>
      <c r="I33" s="118">
        <v>43200</v>
      </c>
      <c r="J33" s="186">
        <v>4.8</v>
      </c>
      <c r="K33" s="180">
        <v>4615200</v>
      </c>
      <c r="L33" s="118">
        <v>291600</v>
      </c>
      <c r="M33" s="135">
        <v>0.07</v>
      </c>
      <c r="N33" s="190">
        <v>4537800</v>
      </c>
      <c r="O33" s="191">
        <f t="shared" si="0"/>
        <v>0.983229329173167</v>
      </c>
      <c r="P33" s="114">
        <f>Volume!K33</f>
        <v>150.2</v>
      </c>
      <c r="Q33" s="71">
        <f>Volume!J33</f>
        <v>148.7</v>
      </c>
      <c r="R33" s="273">
        <f t="shared" si="1"/>
        <v>68.628024</v>
      </c>
      <c r="S33" s="108">
        <f t="shared" si="2"/>
        <v>67.477086</v>
      </c>
      <c r="T33" s="115">
        <f t="shared" si="3"/>
        <v>4323600</v>
      </c>
      <c r="U33" s="108">
        <f t="shared" si="4"/>
        <v>6.744379683597003</v>
      </c>
      <c r="V33" s="108">
        <f t="shared" si="5"/>
        <v>64.934316</v>
      </c>
      <c r="W33" s="108">
        <f t="shared" si="6"/>
        <v>2.9174939999999996</v>
      </c>
      <c r="X33" s="108">
        <f t="shared" si="7"/>
        <v>0.776214</v>
      </c>
      <c r="Y33" s="108">
        <f t="shared" si="8"/>
        <v>64.940472</v>
      </c>
      <c r="Z33" s="273">
        <f t="shared" si="9"/>
        <v>3.6875519999999966</v>
      </c>
    </row>
    <row r="34" spans="1:26" s="8" customFormat="1" ht="15">
      <c r="A34" s="221" t="s">
        <v>180</v>
      </c>
      <c r="B34" s="339">
        <v>856500</v>
      </c>
      <c r="C34" s="179">
        <v>-6000</v>
      </c>
      <c r="D34" s="187">
        <v>-0.01</v>
      </c>
      <c r="E34" s="189">
        <v>6500</v>
      </c>
      <c r="F34" s="183">
        <v>0</v>
      </c>
      <c r="G34" s="187">
        <v>0</v>
      </c>
      <c r="H34" s="181">
        <v>500</v>
      </c>
      <c r="I34" s="184">
        <v>0</v>
      </c>
      <c r="J34" s="187">
        <v>0</v>
      </c>
      <c r="K34" s="180">
        <v>863500</v>
      </c>
      <c r="L34" s="118">
        <v>-6000</v>
      </c>
      <c r="M34" s="443">
        <v>-0.01</v>
      </c>
      <c r="N34" s="192">
        <v>841750</v>
      </c>
      <c r="O34" s="191">
        <f t="shared" si="0"/>
        <v>0.9748118123914302</v>
      </c>
      <c r="P34" s="114">
        <f>Volume!K34</f>
        <v>2835.45</v>
      </c>
      <c r="Q34" s="71">
        <f>Volume!J34</f>
        <v>2817.7</v>
      </c>
      <c r="R34" s="273">
        <f t="shared" si="1"/>
        <v>243.308395</v>
      </c>
      <c r="S34" s="108">
        <f t="shared" si="2"/>
        <v>237.1798975</v>
      </c>
      <c r="T34" s="115">
        <f t="shared" si="3"/>
        <v>869500</v>
      </c>
      <c r="U34" s="108">
        <f t="shared" si="4"/>
        <v>-0.690051753881541</v>
      </c>
      <c r="V34" s="108">
        <f t="shared" si="5"/>
        <v>241.336005</v>
      </c>
      <c r="W34" s="108">
        <f t="shared" si="6"/>
        <v>1.831505</v>
      </c>
      <c r="X34" s="108">
        <f t="shared" si="7"/>
        <v>0.140885</v>
      </c>
      <c r="Y34" s="108">
        <f t="shared" si="8"/>
        <v>246.5423775</v>
      </c>
      <c r="Z34" s="273">
        <f t="shared" si="9"/>
        <v>-3.233982499999996</v>
      </c>
    </row>
    <row r="35" spans="1:28" s="60" customFormat="1" ht="15">
      <c r="A35" s="221" t="s">
        <v>212</v>
      </c>
      <c r="B35" s="180">
        <v>2560800</v>
      </c>
      <c r="C35" s="178">
        <v>-208000</v>
      </c>
      <c r="D35" s="186">
        <v>-0.08</v>
      </c>
      <c r="E35" s="180">
        <v>50400</v>
      </c>
      <c r="F35" s="118">
        <v>3200</v>
      </c>
      <c r="G35" s="186">
        <v>0.07</v>
      </c>
      <c r="H35" s="180">
        <v>800</v>
      </c>
      <c r="I35" s="118">
        <v>0</v>
      </c>
      <c r="J35" s="186">
        <v>0</v>
      </c>
      <c r="K35" s="180">
        <v>2612000</v>
      </c>
      <c r="L35" s="118">
        <v>-204800</v>
      </c>
      <c r="M35" s="135">
        <v>-0.07</v>
      </c>
      <c r="N35" s="190">
        <v>2597200</v>
      </c>
      <c r="O35" s="191">
        <f t="shared" si="0"/>
        <v>0.994333843797856</v>
      </c>
      <c r="P35" s="114">
        <f>Volume!K35</f>
        <v>777.3</v>
      </c>
      <c r="Q35" s="71">
        <f>Volume!J35</f>
        <v>793.1</v>
      </c>
      <c r="R35" s="273">
        <f t="shared" si="1"/>
        <v>207.15772</v>
      </c>
      <c r="S35" s="108">
        <f t="shared" si="2"/>
        <v>205.983932</v>
      </c>
      <c r="T35" s="115">
        <f t="shared" si="3"/>
        <v>2816800</v>
      </c>
      <c r="U35" s="108">
        <f t="shared" si="4"/>
        <v>-7.270661743822777</v>
      </c>
      <c r="V35" s="108">
        <f t="shared" si="5"/>
        <v>203.097048</v>
      </c>
      <c r="W35" s="108">
        <f t="shared" si="6"/>
        <v>3.997224</v>
      </c>
      <c r="X35" s="108">
        <f t="shared" si="7"/>
        <v>0.063448</v>
      </c>
      <c r="Y35" s="108">
        <f t="shared" si="8"/>
        <v>218.949864</v>
      </c>
      <c r="Z35" s="273">
        <f t="shared" si="9"/>
        <v>-11.792143999999979</v>
      </c>
      <c r="AA35" s="81"/>
      <c r="AB35" s="80"/>
    </row>
    <row r="36" spans="1:26" s="8" customFormat="1" ht="15">
      <c r="A36" s="221" t="s">
        <v>239</v>
      </c>
      <c r="B36" s="339">
        <v>7723200</v>
      </c>
      <c r="C36" s="179">
        <v>14400</v>
      </c>
      <c r="D36" s="187">
        <v>0</v>
      </c>
      <c r="E36" s="189">
        <v>436800</v>
      </c>
      <c r="F36" s="183">
        <v>52800</v>
      </c>
      <c r="G36" s="187">
        <v>0.14</v>
      </c>
      <c r="H36" s="181">
        <v>43200</v>
      </c>
      <c r="I36" s="184">
        <v>0</v>
      </c>
      <c r="J36" s="187">
        <v>0</v>
      </c>
      <c r="K36" s="180">
        <v>8203200</v>
      </c>
      <c r="L36" s="118">
        <v>67200</v>
      </c>
      <c r="M36" s="443">
        <v>0.01</v>
      </c>
      <c r="N36" s="192">
        <v>8184000</v>
      </c>
      <c r="O36" s="191">
        <f t="shared" si="0"/>
        <v>0.9976594499707431</v>
      </c>
      <c r="P36" s="114">
        <f>Volume!K36</f>
        <v>128.95</v>
      </c>
      <c r="Q36" s="71">
        <f>Volume!J36</f>
        <v>128</v>
      </c>
      <c r="R36" s="273">
        <f t="shared" si="1"/>
        <v>105.00096</v>
      </c>
      <c r="S36" s="108">
        <f t="shared" si="2"/>
        <v>104.7552</v>
      </c>
      <c r="T36" s="115">
        <f t="shared" si="3"/>
        <v>8136000</v>
      </c>
      <c r="U36" s="108">
        <f t="shared" si="4"/>
        <v>0.8259587020648967</v>
      </c>
      <c r="V36" s="108">
        <f t="shared" si="5"/>
        <v>98.85696</v>
      </c>
      <c r="W36" s="108">
        <f t="shared" si="6"/>
        <v>5.59104</v>
      </c>
      <c r="X36" s="108">
        <f t="shared" si="7"/>
        <v>0.55296</v>
      </c>
      <c r="Y36" s="108">
        <f t="shared" si="8"/>
        <v>104.91371999999998</v>
      </c>
      <c r="Z36" s="273">
        <f t="shared" si="9"/>
        <v>0.08724000000002263</v>
      </c>
    </row>
    <row r="37" spans="1:26" s="8" customFormat="1" ht="15">
      <c r="A37" s="221" t="s">
        <v>181</v>
      </c>
      <c r="B37" s="339">
        <v>21136650</v>
      </c>
      <c r="C37" s="179">
        <v>378550</v>
      </c>
      <c r="D37" s="187">
        <v>0.02</v>
      </c>
      <c r="E37" s="189">
        <v>875750</v>
      </c>
      <c r="F37" s="183">
        <v>56500</v>
      </c>
      <c r="G37" s="187">
        <v>0.07</v>
      </c>
      <c r="H37" s="181">
        <v>28250</v>
      </c>
      <c r="I37" s="184">
        <v>0</v>
      </c>
      <c r="J37" s="187">
        <v>0</v>
      </c>
      <c r="K37" s="180">
        <v>22040650</v>
      </c>
      <c r="L37" s="118">
        <v>435050</v>
      </c>
      <c r="M37" s="443">
        <v>0.02</v>
      </c>
      <c r="N37" s="192">
        <v>21905050</v>
      </c>
      <c r="O37" s="191">
        <f t="shared" si="0"/>
        <v>0.9938477313509356</v>
      </c>
      <c r="P37" s="114">
        <f>Volume!K37</f>
        <v>53.75</v>
      </c>
      <c r="Q37" s="71">
        <f>Volume!J37</f>
        <v>53.05</v>
      </c>
      <c r="R37" s="273">
        <f t="shared" si="1"/>
        <v>116.92564825</v>
      </c>
      <c r="S37" s="108">
        <f t="shared" si="2"/>
        <v>116.20629025</v>
      </c>
      <c r="T37" s="115">
        <f t="shared" si="3"/>
        <v>21605600</v>
      </c>
      <c r="U37" s="108">
        <f t="shared" si="4"/>
        <v>2.0135983263598325</v>
      </c>
      <c r="V37" s="108">
        <f t="shared" si="5"/>
        <v>112.12992825</v>
      </c>
      <c r="W37" s="108">
        <f t="shared" si="6"/>
        <v>4.64585375</v>
      </c>
      <c r="X37" s="108">
        <f t="shared" si="7"/>
        <v>0.14986625</v>
      </c>
      <c r="Y37" s="108">
        <f t="shared" si="8"/>
        <v>116.1301</v>
      </c>
      <c r="Z37" s="273">
        <f t="shared" si="9"/>
        <v>0.795548249999996</v>
      </c>
    </row>
    <row r="38" spans="1:26" s="8" customFormat="1" ht="15">
      <c r="A38" s="221" t="s">
        <v>182</v>
      </c>
      <c r="B38" s="339">
        <v>776100</v>
      </c>
      <c r="C38" s="179">
        <v>-57200</v>
      </c>
      <c r="D38" s="187">
        <v>-0.07</v>
      </c>
      <c r="E38" s="189">
        <v>13000</v>
      </c>
      <c r="F38" s="183">
        <v>0</v>
      </c>
      <c r="G38" s="187">
        <v>0</v>
      </c>
      <c r="H38" s="181">
        <v>29900</v>
      </c>
      <c r="I38" s="184">
        <v>29900</v>
      </c>
      <c r="J38" s="187">
        <v>0</v>
      </c>
      <c r="K38" s="180">
        <v>819000</v>
      </c>
      <c r="L38" s="118">
        <v>-27300</v>
      </c>
      <c r="M38" s="443">
        <v>-0.03</v>
      </c>
      <c r="N38" s="192">
        <v>817700</v>
      </c>
      <c r="O38" s="191">
        <f t="shared" si="0"/>
        <v>0.9984126984126984</v>
      </c>
      <c r="P38" s="114">
        <f>Volume!K38</f>
        <v>218.2</v>
      </c>
      <c r="Q38" s="71">
        <f>Volume!J38</f>
        <v>216.35</v>
      </c>
      <c r="R38" s="273">
        <f t="shared" si="1"/>
        <v>17.719065</v>
      </c>
      <c r="S38" s="108">
        <f t="shared" si="2"/>
        <v>17.6909395</v>
      </c>
      <c r="T38" s="115">
        <f t="shared" si="3"/>
        <v>846300</v>
      </c>
      <c r="U38" s="108">
        <f t="shared" si="4"/>
        <v>-3.225806451612903</v>
      </c>
      <c r="V38" s="108">
        <f t="shared" si="5"/>
        <v>16.7909235</v>
      </c>
      <c r="W38" s="108">
        <f t="shared" si="6"/>
        <v>0.281255</v>
      </c>
      <c r="X38" s="108">
        <f t="shared" si="7"/>
        <v>0.6468865</v>
      </c>
      <c r="Y38" s="108">
        <f t="shared" si="8"/>
        <v>18.466266</v>
      </c>
      <c r="Z38" s="273">
        <f t="shared" si="9"/>
        <v>-0.7472010000000004</v>
      </c>
    </row>
    <row r="39" spans="1:28" s="60" customFormat="1" ht="15">
      <c r="A39" s="221" t="s">
        <v>103</v>
      </c>
      <c r="B39" s="180">
        <v>5113500</v>
      </c>
      <c r="C39" s="178">
        <v>93000</v>
      </c>
      <c r="D39" s="186">
        <v>0.02</v>
      </c>
      <c r="E39" s="180">
        <v>246000</v>
      </c>
      <c r="F39" s="118">
        <v>24000</v>
      </c>
      <c r="G39" s="186">
        <v>0.11</v>
      </c>
      <c r="H39" s="180">
        <v>16500</v>
      </c>
      <c r="I39" s="118">
        <v>4500</v>
      </c>
      <c r="J39" s="186">
        <v>0.38</v>
      </c>
      <c r="K39" s="180">
        <v>5376000</v>
      </c>
      <c r="L39" s="118">
        <v>121500</v>
      </c>
      <c r="M39" s="135">
        <v>0.02</v>
      </c>
      <c r="N39" s="190">
        <v>5262000</v>
      </c>
      <c r="O39" s="191">
        <f t="shared" si="0"/>
        <v>0.9787946428571429</v>
      </c>
      <c r="P39" s="114">
        <f>Volume!K39</f>
        <v>250.05</v>
      </c>
      <c r="Q39" s="71">
        <f>Volume!J39</f>
        <v>251.05</v>
      </c>
      <c r="R39" s="273">
        <f t="shared" si="1"/>
        <v>134.96448</v>
      </c>
      <c r="S39" s="108">
        <f t="shared" si="2"/>
        <v>132.10251</v>
      </c>
      <c r="T39" s="115">
        <f t="shared" si="3"/>
        <v>5254500</v>
      </c>
      <c r="U39" s="108">
        <f t="shared" si="4"/>
        <v>2.312303739651727</v>
      </c>
      <c r="V39" s="108">
        <f t="shared" si="5"/>
        <v>128.3744175</v>
      </c>
      <c r="W39" s="108">
        <f t="shared" si="6"/>
        <v>6.17583</v>
      </c>
      <c r="X39" s="108">
        <f t="shared" si="7"/>
        <v>0.4142325</v>
      </c>
      <c r="Y39" s="108">
        <f t="shared" si="8"/>
        <v>131.3887725</v>
      </c>
      <c r="Z39" s="273">
        <f t="shared" si="9"/>
        <v>3.5757075000000214</v>
      </c>
      <c r="AA39" s="81"/>
      <c r="AB39" s="80"/>
    </row>
    <row r="40" spans="1:26" s="8" customFormat="1" ht="15">
      <c r="A40" s="221" t="s">
        <v>156</v>
      </c>
      <c r="B40" s="180">
        <v>4155300</v>
      </c>
      <c r="C40" s="178">
        <v>-877500</v>
      </c>
      <c r="D40" s="186">
        <v>-0.17</v>
      </c>
      <c r="E40" s="180">
        <v>3834000</v>
      </c>
      <c r="F40" s="118">
        <v>1992600</v>
      </c>
      <c r="G40" s="186">
        <v>1.08</v>
      </c>
      <c r="H40" s="180">
        <v>1759050</v>
      </c>
      <c r="I40" s="118">
        <v>510300</v>
      </c>
      <c r="J40" s="186">
        <v>0.41</v>
      </c>
      <c r="K40" s="180">
        <v>9748350</v>
      </c>
      <c r="L40" s="118">
        <v>1625400</v>
      </c>
      <c r="M40" s="135">
        <v>0.2</v>
      </c>
      <c r="N40" s="190">
        <v>9466200</v>
      </c>
      <c r="O40" s="191">
        <f t="shared" si="0"/>
        <v>0.9710566403545215</v>
      </c>
      <c r="P40" s="114">
        <f>Volume!K40</f>
        <v>339.55</v>
      </c>
      <c r="Q40" s="71">
        <f>Volume!J40</f>
        <v>336.6</v>
      </c>
      <c r="R40" s="273">
        <f t="shared" si="1"/>
        <v>328.129461</v>
      </c>
      <c r="S40" s="108">
        <f t="shared" si="2"/>
        <v>318.632292</v>
      </c>
      <c r="T40" s="115">
        <f t="shared" si="3"/>
        <v>8122950</v>
      </c>
      <c r="U40" s="108">
        <f t="shared" si="4"/>
        <v>20.009971746717632</v>
      </c>
      <c r="V40" s="108">
        <f t="shared" si="5"/>
        <v>139.867398</v>
      </c>
      <c r="W40" s="108">
        <f t="shared" si="6"/>
        <v>129.05244</v>
      </c>
      <c r="X40" s="108">
        <f t="shared" si="7"/>
        <v>59.209623</v>
      </c>
      <c r="Y40" s="108">
        <f t="shared" si="8"/>
        <v>275.81476725</v>
      </c>
      <c r="Z40" s="273">
        <f t="shared" si="9"/>
        <v>52.31469375</v>
      </c>
    </row>
    <row r="41" spans="1:26" s="8" customFormat="1" ht="15">
      <c r="A41" s="221" t="s">
        <v>240</v>
      </c>
      <c r="B41" s="180">
        <v>691800</v>
      </c>
      <c r="C41" s="178">
        <v>12900</v>
      </c>
      <c r="D41" s="186">
        <v>0.02</v>
      </c>
      <c r="E41" s="180">
        <v>900</v>
      </c>
      <c r="F41" s="118">
        <v>-3000</v>
      </c>
      <c r="G41" s="186">
        <v>-0.77</v>
      </c>
      <c r="H41" s="180">
        <v>0</v>
      </c>
      <c r="I41" s="118">
        <v>-4500</v>
      </c>
      <c r="J41" s="186">
        <v>-1</v>
      </c>
      <c r="K41" s="180">
        <v>692700</v>
      </c>
      <c r="L41" s="118">
        <v>5400</v>
      </c>
      <c r="M41" s="135">
        <v>0.01</v>
      </c>
      <c r="N41" s="190">
        <v>688800</v>
      </c>
      <c r="O41" s="191">
        <f t="shared" si="0"/>
        <v>0.9943698570809875</v>
      </c>
      <c r="P41" s="114">
        <f>Volume!K41</f>
        <v>1204.2</v>
      </c>
      <c r="Q41" s="71">
        <f>Volume!J41</f>
        <v>1190.4</v>
      </c>
      <c r="R41" s="273">
        <f t="shared" si="1"/>
        <v>82.45900800000001</v>
      </c>
      <c r="S41" s="108">
        <f t="shared" si="2"/>
        <v>81.994752</v>
      </c>
      <c r="T41" s="115">
        <f t="shared" si="3"/>
        <v>687300</v>
      </c>
      <c r="U41" s="108">
        <f t="shared" si="4"/>
        <v>0.7856831078131821</v>
      </c>
      <c r="V41" s="108">
        <f t="shared" si="5"/>
        <v>82.35187200000001</v>
      </c>
      <c r="W41" s="108">
        <f t="shared" si="6"/>
        <v>0.107136</v>
      </c>
      <c r="X41" s="108">
        <f t="shared" si="7"/>
        <v>0</v>
      </c>
      <c r="Y41" s="108">
        <f t="shared" si="8"/>
        <v>82.764666</v>
      </c>
      <c r="Z41" s="273">
        <f t="shared" si="9"/>
        <v>-0.305657999999994</v>
      </c>
    </row>
    <row r="42" spans="1:26" s="8" customFormat="1" ht="15">
      <c r="A42" s="221" t="s">
        <v>252</v>
      </c>
      <c r="B42" s="180">
        <v>7230000</v>
      </c>
      <c r="C42" s="178">
        <v>332000</v>
      </c>
      <c r="D42" s="186">
        <v>0.05</v>
      </c>
      <c r="E42" s="180">
        <v>698000</v>
      </c>
      <c r="F42" s="118">
        <v>102000</v>
      </c>
      <c r="G42" s="186">
        <v>0.17</v>
      </c>
      <c r="H42" s="180">
        <v>229000</v>
      </c>
      <c r="I42" s="118">
        <v>55000</v>
      </c>
      <c r="J42" s="186">
        <v>0.32</v>
      </c>
      <c r="K42" s="180">
        <v>8157000</v>
      </c>
      <c r="L42" s="118">
        <v>489000</v>
      </c>
      <c r="M42" s="135">
        <v>0.06</v>
      </c>
      <c r="N42" s="190">
        <v>8086000</v>
      </c>
      <c r="O42" s="191">
        <f t="shared" si="0"/>
        <v>0.9912958195414981</v>
      </c>
      <c r="P42" s="114">
        <f>Volume!K42</f>
        <v>346.45</v>
      </c>
      <c r="Q42" s="71">
        <f>Volume!J42</f>
        <v>353.3</v>
      </c>
      <c r="R42" s="273">
        <f t="shared" si="1"/>
        <v>288.18681</v>
      </c>
      <c r="S42" s="108">
        <f t="shared" si="2"/>
        <v>285.67838</v>
      </c>
      <c r="T42" s="115">
        <f t="shared" si="3"/>
        <v>7668000</v>
      </c>
      <c r="U42" s="108">
        <f t="shared" si="4"/>
        <v>6.377151799687011</v>
      </c>
      <c r="V42" s="108">
        <f t="shared" si="5"/>
        <v>255.4359</v>
      </c>
      <c r="W42" s="108">
        <f t="shared" si="6"/>
        <v>24.66034</v>
      </c>
      <c r="X42" s="108">
        <f t="shared" si="7"/>
        <v>8.09057</v>
      </c>
      <c r="Y42" s="108">
        <f t="shared" si="8"/>
        <v>265.65786</v>
      </c>
      <c r="Z42" s="273">
        <f t="shared" si="9"/>
        <v>22.528949999999952</v>
      </c>
    </row>
    <row r="43" spans="1:26" s="8" customFormat="1" ht="15">
      <c r="A43" s="221" t="s">
        <v>183</v>
      </c>
      <c r="B43" s="339">
        <v>6817450</v>
      </c>
      <c r="C43" s="179">
        <v>35400</v>
      </c>
      <c r="D43" s="187">
        <v>0.01</v>
      </c>
      <c r="E43" s="189">
        <v>321550</v>
      </c>
      <c r="F43" s="183">
        <v>64900</v>
      </c>
      <c r="G43" s="187">
        <v>0.25</v>
      </c>
      <c r="H43" s="181">
        <v>5900</v>
      </c>
      <c r="I43" s="184">
        <v>5900</v>
      </c>
      <c r="J43" s="187">
        <v>0</v>
      </c>
      <c r="K43" s="180">
        <v>7144900</v>
      </c>
      <c r="L43" s="118">
        <v>106200</v>
      </c>
      <c r="M43" s="443">
        <v>0.02</v>
      </c>
      <c r="N43" s="192">
        <v>7100650</v>
      </c>
      <c r="O43" s="191">
        <f t="shared" si="0"/>
        <v>0.9938067712634187</v>
      </c>
      <c r="P43" s="114">
        <f>Volume!K43</f>
        <v>100.9</v>
      </c>
      <c r="Q43" s="71">
        <f>Volume!J43</f>
        <v>103.1</v>
      </c>
      <c r="R43" s="273">
        <f t="shared" si="1"/>
        <v>73.663919</v>
      </c>
      <c r="S43" s="108">
        <f t="shared" si="2"/>
        <v>73.2077015</v>
      </c>
      <c r="T43" s="115">
        <f t="shared" si="3"/>
        <v>7038700</v>
      </c>
      <c r="U43" s="108">
        <f t="shared" si="4"/>
        <v>1.5088013411567478</v>
      </c>
      <c r="V43" s="108">
        <f t="shared" si="5"/>
        <v>70.2879095</v>
      </c>
      <c r="W43" s="108">
        <f t="shared" si="6"/>
        <v>3.3151805</v>
      </c>
      <c r="X43" s="108">
        <f t="shared" si="7"/>
        <v>0.060829</v>
      </c>
      <c r="Y43" s="108">
        <f t="shared" si="8"/>
        <v>71.020483</v>
      </c>
      <c r="Z43" s="273">
        <f t="shared" si="9"/>
        <v>2.6434360000000083</v>
      </c>
    </row>
    <row r="44" spans="1:28" s="60" customFormat="1" ht="15">
      <c r="A44" s="221" t="s">
        <v>241</v>
      </c>
      <c r="B44" s="180">
        <v>801675</v>
      </c>
      <c r="C44" s="178">
        <v>13475</v>
      </c>
      <c r="D44" s="186">
        <v>0.02</v>
      </c>
      <c r="E44" s="180">
        <v>175</v>
      </c>
      <c r="F44" s="118">
        <v>0</v>
      </c>
      <c r="G44" s="186">
        <v>0</v>
      </c>
      <c r="H44" s="180">
        <v>175</v>
      </c>
      <c r="I44" s="118">
        <v>0</v>
      </c>
      <c r="J44" s="186">
        <v>0</v>
      </c>
      <c r="K44" s="180">
        <v>802025</v>
      </c>
      <c r="L44" s="118">
        <v>13475</v>
      </c>
      <c r="M44" s="135">
        <v>0.02</v>
      </c>
      <c r="N44" s="190">
        <v>799225</v>
      </c>
      <c r="O44" s="191">
        <f t="shared" si="0"/>
        <v>0.9965088370063278</v>
      </c>
      <c r="P44" s="114">
        <f>Volume!K44</f>
        <v>2806.9</v>
      </c>
      <c r="Q44" s="71">
        <f>Volume!J44</f>
        <v>2787.55</v>
      </c>
      <c r="R44" s="273">
        <f t="shared" si="1"/>
        <v>223.568478875</v>
      </c>
      <c r="S44" s="108">
        <f t="shared" si="2"/>
        <v>222.787964875</v>
      </c>
      <c r="T44" s="115">
        <f t="shared" si="3"/>
        <v>788550</v>
      </c>
      <c r="U44" s="108">
        <f t="shared" si="4"/>
        <v>1.708832667554372</v>
      </c>
      <c r="V44" s="108">
        <f t="shared" si="5"/>
        <v>223.470914625</v>
      </c>
      <c r="W44" s="108">
        <f t="shared" si="6"/>
        <v>0.048782125</v>
      </c>
      <c r="X44" s="108">
        <f t="shared" si="7"/>
        <v>0.048782125</v>
      </c>
      <c r="Y44" s="108">
        <f t="shared" si="8"/>
        <v>221.3380995</v>
      </c>
      <c r="Z44" s="273">
        <f t="shared" si="9"/>
        <v>2.2303793750000125</v>
      </c>
      <c r="AA44" s="81"/>
      <c r="AB44" s="80"/>
    </row>
    <row r="45" spans="1:28" s="60" customFormat="1" ht="15">
      <c r="A45" s="221" t="s">
        <v>213</v>
      </c>
      <c r="B45" s="180">
        <v>11027576</v>
      </c>
      <c r="C45" s="178">
        <v>-2540384</v>
      </c>
      <c r="D45" s="186">
        <v>-0.19</v>
      </c>
      <c r="E45" s="180">
        <v>1942404</v>
      </c>
      <c r="F45" s="118">
        <v>82480</v>
      </c>
      <c r="G45" s="186">
        <v>0.04</v>
      </c>
      <c r="H45" s="180">
        <v>674274</v>
      </c>
      <c r="I45" s="118">
        <v>200014</v>
      </c>
      <c r="J45" s="186">
        <v>0.42</v>
      </c>
      <c r="K45" s="180">
        <v>13644254</v>
      </c>
      <c r="L45" s="118">
        <v>-2257890</v>
      </c>
      <c r="M45" s="135">
        <v>-0.14</v>
      </c>
      <c r="N45" s="190">
        <v>13372070</v>
      </c>
      <c r="O45" s="191">
        <f t="shared" si="0"/>
        <v>0.980051382801874</v>
      </c>
      <c r="P45" s="114">
        <f>Volume!K45</f>
        <v>128.25</v>
      </c>
      <c r="Q45" s="71">
        <f>Volume!J45</f>
        <v>130.85</v>
      </c>
      <c r="R45" s="273">
        <f t="shared" si="1"/>
        <v>178.53506359</v>
      </c>
      <c r="S45" s="108">
        <f t="shared" si="2"/>
        <v>174.97353595</v>
      </c>
      <c r="T45" s="115">
        <f t="shared" si="3"/>
        <v>15902144</v>
      </c>
      <c r="U45" s="108">
        <f t="shared" si="4"/>
        <v>-14.198651452282157</v>
      </c>
      <c r="V45" s="108">
        <f t="shared" si="5"/>
        <v>144.29583196</v>
      </c>
      <c r="W45" s="108">
        <f t="shared" si="6"/>
        <v>25.416356339999997</v>
      </c>
      <c r="X45" s="108">
        <f t="shared" si="7"/>
        <v>8.822875289999999</v>
      </c>
      <c r="Y45" s="108">
        <f t="shared" si="8"/>
        <v>203.9449968</v>
      </c>
      <c r="Z45" s="273">
        <f t="shared" si="9"/>
        <v>-25.40993321000002</v>
      </c>
      <c r="AA45" s="81"/>
      <c r="AB45" s="80"/>
    </row>
    <row r="46" spans="1:28" s="60" customFormat="1" ht="15">
      <c r="A46" s="221" t="s">
        <v>215</v>
      </c>
      <c r="B46" s="180">
        <v>1840800</v>
      </c>
      <c r="C46" s="178">
        <v>75400</v>
      </c>
      <c r="D46" s="186">
        <v>0.04</v>
      </c>
      <c r="E46" s="180">
        <v>0</v>
      </c>
      <c r="F46" s="118">
        <v>0</v>
      </c>
      <c r="G46" s="186">
        <v>0</v>
      </c>
      <c r="H46" s="180">
        <v>0</v>
      </c>
      <c r="I46" s="118">
        <v>0</v>
      </c>
      <c r="J46" s="186">
        <v>0</v>
      </c>
      <c r="K46" s="180">
        <v>1840800</v>
      </c>
      <c r="L46" s="118">
        <v>75400</v>
      </c>
      <c r="M46" s="135">
        <v>0.04</v>
      </c>
      <c r="N46" s="190">
        <v>1794650</v>
      </c>
      <c r="O46" s="191">
        <f t="shared" si="0"/>
        <v>0.9749293785310734</v>
      </c>
      <c r="P46" s="114">
        <f>Volume!K46</f>
        <v>611.15</v>
      </c>
      <c r="Q46" s="71">
        <f>Volume!J46</f>
        <v>600.4</v>
      </c>
      <c r="R46" s="273">
        <f t="shared" si="1"/>
        <v>110.521632</v>
      </c>
      <c r="S46" s="108">
        <f t="shared" si="2"/>
        <v>107.750786</v>
      </c>
      <c r="T46" s="115">
        <f t="shared" si="3"/>
        <v>1765400</v>
      </c>
      <c r="U46" s="108">
        <f t="shared" si="4"/>
        <v>4.270986745213549</v>
      </c>
      <c r="V46" s="108">
        <f t="shared" si="5"/>
        <v>110.521632</v>
      </c>
      <c r="W46" s="108">
        <f t="shared" si="6"/>
        <v>0</v>
      </c>
      <c r="X46" s="108">
        <f t="shared" si="7"/>
        <v>0</v>
      </c>
      <c r="Y46" s="108">
        <f t="shared" si="8"/>
        <v>107.892421</v>
      </c>
      <c r="Z46" s="273">
        <f t="shared" si="9"/>
        <v>2.629210999999998</v>
      </c>
      <c r="AA46" s="81"/>
      <c r="AB46" s="80"/>
    </row>
    <row r="47" spans="1:28" s="60" customFormat="1" ht="15">
      <c r="A47" s="221" t="s">
        <v>4</v>
      </c>
      <c r="B47" s="180">
        <v>784500</v>
      </c>
      <c r="C47" s="178">
        <v>81900</v>
      </c>
      <c r="D47" s="186">
        <v>0.12</v>
      </c>
      <c r="E47" s="180">
        <v>300</v>
      </c>
      <c r="F47" s="118">
        <v>300</v>
      </c>
      <c r="G47" s="186">
        <v>0</v>
      </c>
      <c r="H47" s="180">
        <v>0</v>
      </c>
      <c r="I47" s="118">
        <v>0</v>
      </c>
      <c r="J47" s="186">
        <v>0</v>
      </c>
      <c r="K47" s="180">
        <v>784800</v>
      </c>
      <c r="L47" s="118">
        <v>82200</v>
      </c>
      <c r="M47" s="135">
        <v>0.12</v>
      </c>
      <c r="N47" s="190">
        <v>779400</v>
      </c>
      <c r="O47" s="191">
        <f t="shared" si="0"/>
        <v>0.9931192660550459</v>
      </c>
      <c r="P47" s="114">
        <f>Volume!K47</f>
        <v>1526.15</v>
      </c>
      <c r="Q47" s="71">
        <f>Volume!J47</f>
        <v>1561.3</v>
      </c>
      <c r="R47" s="273">
        <f t="shared" si="1"/>
        <v>122.530824</v>
      </c>
      <c r="S47" s="108">
        <f t="shared" si="2"/>
        <v>121.687722</v>
      </c>
      <c r="T47" s="115">
        <f t="shared" si="3"/>
        <v>702600</v>
      </c>
      <c r="U47" s="108">
        <f t="shared" si="4"/>
        <v>11.69940222032451</v>
      </c>
      <c r="V47" s="108">
        <f t="shared" si="5"/>
        <v>122.483985</v>
      </c>
      <c r="W47" s="108">
        <f t="shared" si="6"/>
        <v>0.046839</v>
      </c>
      <c r="X47" s="108">
        <f t="shared" si="7"/>
        <v>0</v>
      </c>
      <c r="Y47" s="108">
        <f t="shared" si="8"/>
        <v>107.22729900000002</v>
      </c>
      <c r="Z47" s="273">
        <f t="shared" si="9"/>
        <v>15.30352499999998</v>
      </c>
      <c r="AA47" s="81"/>
      <c r="AB47" s="80"/>
    </row>
    <row r="48" spans="1:28" s="60" customFormat="1" ht="15">
      <c r="A48" s="221" t="s">
        <v>93</v>
      </c>
      <c r="B48" s="180">
        <v>1561600</v>
      </c>
      <c r="C48" s="178">
        <v>-18400</v>
      </c>
      <c r="D48" s="186">
        <v>-0.01</v>
      </c>
      <c r="E48" s="180">
        <v>0</v>
      </c>
      <c r="F48" s="118">
        <v>0</v>
      </c>
      <c r="G48" s="186">
        <v>0</v>
      </c>
      <c r="H48" s="180">
        <v>0</v>
      </c>
      <c r="I48" s="118">
        <v>0</v>
      </c>
      <c r="J48" s="186">
        <v>0</v>
      </c>
      <c r="K48" s="180">
        <v>1561600</v>
      </c>
      <c r="L48" s="118">
        <v>-18400</v>
      </c>
      <c r="M48" s="135">
        <v>-0.01</v>
      </c>
      <c r="N48" s="190">
        <v>1560400</v>
      </c>
      <c r="O48" s="191">
        <f t="shared" si="0"/>
        <v>0.9992315573770492</v>
      </c>
      <c r="P48" s="114">
        <f>Volume!K48</f>
        <v>998.9</v>
      </c>
      <c r="Q48" s="71">
        <f>Volume!J48</f>
        <v>994.85</v>
      </c>
      <c r="R48" s="273">
        <f t="shared" si="1"/>
        <v>155.355776</v>
      </c>
      <c r="S48" s="108">
        <f t="shared" si="2"/>
        <v>155.236394</v>
      </c>
      <c r="T48" s="115">
        <f t="shared" si="3"/>
        <v>1580000</v>
      </c>
      <c r="U48" s="108">
        <f t="shared" si="4"/>
        <v>-1.1645569620253164</v>
      </c>
      <c r="V48" s="108">
        <f t="shared" si="5"/>
        <v>155.355776</v>
      </c>
      <c r="W48" s="108">
        <f t="shared" si="6"/>
        <v>0</v>
      </c>
      <c r="X48" s="108">
        <f t="shared" si="7"/>
        <v>0</v>
      </c>
      <c r="Y48" s="108">
        <f t="shared" si="8"/>
        <v>157.8262</v>
      </c>
      <c r="Z48" s="273">
        <f t="shared" si="9"/>
        <v>-2.4704240000000084</v>
      </c>
      <c r="AA48" s="81"/>
      <c r="AB48" s="80"/>
    </row>
    <row r="49" spans="1:28" s="60" customFormat="1" ht="15">
      <c r="A49" s="221" t="s">
        <v>214</v>
      </c>
      <c r="B49" s="180">
        <v>1323200</v>
      </c>
      <c r="C49" s="178">
        <v>59200</v>
      </c>
      <c r="D49" s="186">
        <v>0.05</v>
      </c>
      <c r="E49" s="180">
        <v>14000</v>
      </c>
      <c r="F49" s="118">
        <v>2000</v>
      </c>
      <c r="G49" s="186">
        <v>0.17</v>
      </c>
      <c r="H49" s="180">
        <v>1200</v>
      </c>
      <c r="I49" s="118">
        <v>0</v>
      </c>
      <c r="J49" s="186">
        <v>0</v>
      </c>
      <c r="K49" s="180">
        <v>1338400</v>
      </c>
      <c r="L49" s="118">
        <v>61200</v>
      </c>
      <c r="M49" s="135">
        <v>0.05</v>
      </c>
      <c r="N49" s="190">
        <v>1337200</v>
      </c>
      <c r="O49" s="191">
        <f t="shared" si="0"/>
        <v>0.9991034070531979</v>
      </c>
      <c r="P49" s="114">
        <f>Volume!K49</f>
        <v>760.85</v>
      </c>
      <c r="Q49" s="71">
        <f>Volume!J49</f>
        <v>742.55</v>
      </c>
      <c r="R49" s="273">
        <f t="shared" si="1"/>
        <v>99.38289199999998</v>
      </c>
      <c r="S49" s="108">
        <f t="shared" si="2"/>
        <v>99.29378599999998</v>
      </c>
      <c r="T49" s="115">
        <f t="shared" si="3"/>
        <v>1277200</v>
      </c>
      <c r="U49" s="108">
        <f t="shared" si="4"/>
        <v>4.791731913560914</v>
      </c>
      <c r="V49" s="108">
        <f t="shared" si="5"/>
        <v>98.25421599999999</v>
      </c>
      <c r="W49" s="108">
        <f t="shared" si="6"/>
        <v>1.03957</v>
      </c>
      <c r="X49" s="108">
        <f t="shared" si="7"/>
        <v>0.089106</v>
      </c>
      <c r="Y49" s="108">
        <f t="shared" si="8"/>
        <v>97.175762</v>
      </c>
      <c r="Z49" s="273">
        <f t="shared" si="9"/>
        <v>2.207129999999978</v>
      </c>
      <c r="AA49" s="81"/>
      <c r="AB49" s="80"/>
    </row>
    <row r="50" spans="1:28" s="60" customFormat="1" ht="15">
      <c r="A50" s="221" t="s">
        <v>5</v>
      </c>
      <c r="B50" s="180">
        <v>47904230</v>
      </c>
      <c r="C50" s="178">
        <v>409915</v>
      </c>
      <c r="D50" s="186">
        <v>0.01</v>
      </c>
      <c r="E50" s="180">
        <v>4057680</v>
      </c>
      <c r="F50" s="118">
        <v>577390</v>
      </c>
      <c r="G50" s="186">
        <v>0.17</v>
      </c>
      <c r="H50" s="180">
        <v>607695</v>
      </c>
      <c r="I50" s="118">
        <v>52635</v>
      </c>
      <c r="J50" s="186">
        <v>0.09</v>
      </c>
      <c r="K50" s="180">
        <v>52569605</v>
      </c>
      <c r="L50" s="118">
        <v>1039940</v>
      </c>
      <c r="M50" s="135">
        <v>0.02</v>
      </c>
      <c r="N50" s="190">
        <v>51478625</v>
      </c>
      <c r="O50" s="191">
        <f t="shared" si="0"/>
        <v>0.9792469431718195</v>
      </c>
      <c r="P50" s="114">
        <f>Volume!K50</f>
        <v>187.3</v>
      </c>
      <c r="Q50" s="71">
        <f>Volume!J50</f>
        <v>190.6</v>
      </c>
      <c r="R50" s="273">
        <f t="shared" si="1"/>
        <v>1001.9766713</v>
      </c>
      <c r="S50" s="108">
        <f t="shared" si="2"/>
        <v>981.1825925</v>
      </c>
      <c r="T50" s="115">
        <f t="shared" si="3"/>
        <v>51529665</v>
      </c>
      <c r="U50" s="108">
        <f t="shared" si="4"/>
        <v>2.0181384839198935</v>
      </c>
      <c r="V50" s="108">
        <f t="shared" si="5"/>
        <v>913.0546238</v>
      </c>
      <c r="W50" s="108">
        <f t="shared" si="6"/>
        <v>77.3393808</v>
      </c>
      <c r="X50" s="108">
        <f t="shared" si="7"/>
        <v>11.5826667</v>
      </c>
      <c r="Y50" s="108">
        <f t="shared" si="8"/>
        <v>965.15062545</v>
      </c>
      <c r="Z50" s="273">
        <f t="shared" si="9"/>
        <v>36.826045850000014</v>
      </c>
      <c r="AA50" s="81"/>
      <c r="AB50" s="80"/>
    </row>
    <row r="51" spans="1:28" s="60" customFormat="1" ht="15">
      <c r="A51" s="221" t="s">
        <v>216</v>
      </c>
      <c r="B51" s="180">
        <v>17718000</v>
      </c>
      <c r="C51" s="178">
        <v>-792000</v>
      </c>
      <c r="D51" s="186">
        <v>-0.04</v>
      </c>
      <c r="E51" s="180">
        <v>3357000</v>
      </c>
      <c r="F51" s="118">
        <v>182000</v>
      </c>
      <c r="G51" s="186">
        <v>0.06</v>
      </c>
      <c r="H51" s="180">
        <v>685000</v>
      </c>
      <c r="I51" s="118">
        <v>91000</v>
      </c>
      <c r="J51" s="186">
        <v>0.15</v>
      </c>
      <c r="K51" s="180">
        <v>21760000</v>
      </c>
      <c r="L51" s="118">
        <v>-519000</v>
      </c>
      <c r="M51" s="135">
        <v>-0.02</v>
      </c>
      <c r="N51" s="190">
        <v>21685000</v>
      </c>
      <c r="O51" s="191">
        <f t="shared" si="0"/>
        <v>0.9965533088235294</v>
      </c>
      <c r="P51" s="114">
        <f>Volume!K51</f>
        <v>246.95</v>
      </c>
      <c r="Q51" s="71">
        <f>Volume!J51</f>
        <v>248</v>
      </c>
      <c r="R51" s="273">
        <f t="shared" si="1"/>
        <v>539.648</v>
      </c>
      <c r="S51" s="108">
        <f t="shared" si="2"/>
        <v>537.788</v>
      </c>
      <c r="T51" s="115">
        <f t="shared" si="3"/>
        <v>22279000</v>
      </c>
      <c r="U51" s="108">
        <f t="shared" si="4"/>
        <v>-2.3295480048476143</v>
      </c>
      <c r="V51" s="108">
        <f t="shared" si="5"/>
        <v>439.4064</v>
      </c>
      <c r="W51" s="108">
        <f t="shared" si="6"/>
        <v>83.2536</v>
      </c>
      <c r="X51" s="108">
        <f t="shared" si="7"/>
        <v>16.988</v>
      </c>
      <c r="Y51" s="108">
        <f t="shared" si="8"/>
        <v>550.179905</v>
      </c>
      <c r="Z51" s="273">
        <f t="shared" si="9"/>
        <v>-10.531904999999938</v>
      </c>
      <c r="AA51" s="81"/>
      <c r="AB51" s="80"/>
    </row>
    <row r="52" spans="1:28" s="60" customFormat="1" ht="15">
      <c r="A52" s="221" t="s">
        <v>217</v>
      </c>
      <c r="B52" s="180">
        <v>5289700</v>
      </c>
      <c r="C52" s="178">
        <v>308100</v>
      </c>
      <c r="D52" s="186">
        <v>0.06</v>
      </c>
      <c r="E52" s="180">
        <v>270400</v>
      </c>
      <c r="F52" s="118">
        <v>29900</v>
      </c>
      <c r="G52" s="186">
        <v>0.12</v>
      </c>
      <c r="H52" s="180">
        <v>49400</v>
      </c>
      <c r="I52" s="118">
        <v>3900</v>
      </c>
      <c r="J52" s="186">
        <v>0.09</v>
      </c>
      <c r="K52" s="180">
        <v>5609500</v>
      </c>
      <c r="L52" s="118">
        <v>341900</v>
      </c>
      <c r="M52" s="135">
        <v>0.06</v>
      </c>
      <c r="N52" s="190">
        <v>5569200</v>
      </c>
      <c r="O52" s="191">
        <f t="shared" si="0"/>
        <v>0.9928157589803013</v>
      </c>
      <c r="P52" s="114">
        <f>Volume!K52</f>
        <v>320.65</v>
      </c>
      <c r="Q52" s="71">
        <f>Volume!J52</f>
        <v>309.95</v>
      </c>
      <c r="R52" s="273">
        <f t="shared" si="1"/>
        <v>173.8664525</v>
      </c>
      <c r="S52" s="108">
        <f t="shared" si="2"/>
        <v>172.617354</v>
      </c>
      <c r="T52" s="115">
        <f t="shared" si="3"/>
        <v>5267600</v>
      </c>
      <c r="U52" s="108">
        <f t="shared" si="4"/>
        <v>6.490621915103653</v>
      </c>
      <c r="V52" s="108">
        <f t="shared" si="5"/>
        <v>163.9542515</v>
      </c>
      <c r="W52" s="108">
        <f t="shared" si="6"/>
        <v>8.381048</v>
      </c>
      <c r="X52" s="108">
        <f t="shared" si="7"/>
        <v>1.531153</v>
      </c>
      <c r="Y52" s="108">
        <f t="shared" si="8"/>
        <v>168.90559399999998</v>
      </c>
      <c r="Z52" s="273">
        <f t="shared" si="9"/>
        <v>4.960858500000029</v>
      </c>
      <c r="AA52" s="81"/>
      <c r="AB52" s="80"/>
    </row>
    <row r="53" spans="1:28" s="60" customFormat="1" ht="15">
      <c r="A53" s="221" t="s">
        <v>57</v>
      </c>
      <c r="B53" s="180">
        <v>1528200</v>
      </c>
      <c r="C53" s="178">
        <v>74100</v>
      </c>
      <c r="D53" s="186">
        <v>0.05</v>
      </c>
      <c r="E53" s="180">
        <v>1200</v>
      </c>
      <c r="F53" s="118">
        <v>0</v>
      </c>
      <c r="G53" s="186">
        <v>0</v>
      </c>
      <c r="H53" s="180">
        <v>300</v>
      </c>
      <c r="I53" s="118">
        <v>0</v>
      </c>
      <c r="J53" s="186">
        <v>0</v>
      </c>
      <c r="K53" s="180">
        <v>1529700</v>
      </c>
      <c r="L53" s="118">
        <v>74100</v>
      </c>
      <c r="M53" s="135">
        <v>0.05</v>
      </c>
      <c r="N53" s="190">
        <v>1523400</v>
      </c>
      <c r="O53" s="191">
        <f t="shared" si="0"/>
        <v>0.995881545401059</v>
      </c>
      <c r="P53" s="114">
        <f>Volume!K53</f>
        <v>1574.4</v>
      </c>
      <c r="Q53" s="71">
        <f>Volume!J53</f>
        <v>1537.65</v>
      </c>
      <c r="R53" s="273">
        <f t="shared" si="1"/>
        <v>235.2143205</v>
      </c>
      <c r="S53" s="108">
        <f t="shared" si="2"/>
        <v>234.245601</v>
      </c>
      <c r="T53" s="115">
        <f t="shared" si="3"/>
        <v>1455600</v>
      </c>
      <c r="U53" s="108">
        <f t="shared" si="4"/>
        <v>5.090684253915911</v>
      </c>
      <c r="V53" s="108">
        <f t="shared" si="5"/>
        <v>234.983673</v>
      </c>
      <c r="W53" s="108">
        <f t="shared" si="6"/>
        <v>0.184518</v>
      </c>
      <c r="X53" s="108">
        <f t="shared" si="7"/>
        <v>0.0461295</v>
      </c>
      <c r="Y53" s="108">
        <f t="shared" si="8"/>
        <v>229.169664</v>
      </c>
      <c r="Z53" s="273">
        <f t="shared" si="9"/>
        <v>6.044656500000002</v>
      </c>
      <c r="AA53" s="81"/>
      <c r="AB53" s="80"/>
    </row>
    <row r="54" spans="1:28" s="60" customFormat="1" ht="15">
      <c r="A54" s="221" t="s">
        <v>218</v>
      </c>
      <c r="B54" s="180">
        <v>7015400</v>
      </c>
      <c r="C54" s="178">
        <v>-86800</v>
      </c>
      <c r="D54" s="186">
        <v>-0.01</v>
      </c>
      <c r="E54" s="180">
        <v>283500</v>
      </c>
      <c r="F54" s="118">
        <v>7700</v>
      </c>
      <c r="G54" s="186">
        <v>0.03</v>
      </c>
      <c r="H54" s="180">
        <v>65800</v>
      </c>
      <c r="I54" s="118">
        <v>7000</v>
      </c>
      <c r="J54" s="186">
        <v>0.12</v>
      </c>
      <c r="K54" s="180">
        <v>7364700</v>
      </c>
      <c r="L54" s="118">
        <v>-72100</v>
      </c>
      <c r="M54" s="135">
        <v>-0.01</v>
      </c>
      <c r="N54" s="190">
        <v>7328300</v>
      </c>
      <c r="O54" s="191">
        <f t="shared" si="0"/>
        <v>0.99505750403954</v>
      </c>
      <c r="P54" s="114">
        <f>Volume!K54</f>
        <v>767.65</v>
      </c>
      <c r="Q54" s="71">
        <f>Volume!J54</f>
        <v>770.75</v>
      </c>
      <c r="R54" s="273">
        <f t="shared" si="1"/>
        <v>567.6342525</v>
      </c>
      <c r="S54" s="108">
        <f t="shared" si="2"/>
        <v>564.8287225</v>
      </c>
      <c r="T54" s="115">
        <f t="shared" si="3"/>
        <v>7436800</v>
      </c>
      <c r="U54" s="108">
        <f t="shared" si="4"/>
        <v>-0.9695030120481929</v>
      </c>
      <c r="V54" s="108">
        <f t="shared" si="5"/>
        <v>540.711955</v>
      </c>
      <c r="W54" s="108">
        <f t="shared" si="6"/>
        <v>21.8507625</v>
      </c>
      <c r="X54" s="108">
        <f t="shared" si="7"/>
        <v>5.071535</v>
      </c>
      <c r="Y54" s="108">
        <f t="shared" si="8"/>
        <v>570.885952</v>
      </c>
      <c r="Z54" s="273">
        <f t="shared" si="9"/>
        <v>-3.2516994999999724</v>
      </c>
      <c r="AA54" s="81"/>
      <c r="AB54" s="80"/>
    </row>
    <row r="55" spans="1:26" s="8" customFormat="1" ht="15">
      <c r="A55" s="221" t="s">
        <v>158</v>
      </c>
      <c r="B55" s="180">
        <v>17203200</v>
      </c>
      <c r="C55" s="178">
        <v>-4800</v>
      </c>
      <c r="D55" s="186">
        <v>0</v>
      </c>
      <c r="E55" s="180">
        <v>3897600</v>
      </c>
      <c r="F55" s="118">
        <v>158400</v>
      </c>
      <c r="G55" s="186">
        <v>0.04</v>
      </c>
      <c r="H55" s="180">
        <v>801600</v>
      </c>
      <c r="I55" s="118">
        <v>43200</v>
      </c>
      <c r="J55" s="186">
        <v>0.06</v>
      </c>
      <c r="K55" s="180">
        <v>21902400</v>
      </c>
      <c r="L55" s="118">
        <v>196800</v>
      </c>
      <c r="M55" s="135">
        <v>0.01</v>
      </c>
      <c r="N55" s="190">
        <v>21715200</v>
      </c>
      <c r="O55" s="191">
        <f t="shared" si="0"/>
        <v>0.9914529914529915</v>
      </c>
      <c r="P55" s="114">
        <f>Volume!K55</f>
        <v>80.2</v>
      </c>
      <c r="Q55" s="71">
        <f>Volume!J55</f>
        <v>79.2</v>
      </c>
      <c r="R55" s="273">
        <f t="shared" si="1"/>
        <v>173.467008</v>
      </c>
      <c r="S55" s="108">
        <f t="shared" si="2"/>
        <v>171.984384</v>
      </c>
      <c r="T55" s="115">
        <f t="shared" si="3"/>
        <v>21705600</v>
      </c>
      <c r="U55" s="108">
        <f t="shared" si="4"/>
        <v>0.9066784608580274</v>
      </c>
      <c r="V55" s="108">
        <f t="shared" si="5"/>
        <v>136.249344</v>
      </c>
      <c r="W55" s="108">
        <f t="shared" si="6"/>
        <v>30.868992</v>
      </c>
      <c r="X55" s="108">
        <f t="shared" si="7"/>
        <v>6.348672</v>
      </c>
      <c r="Y55" s="108">
        <f t="shared" si="8"/>
        <v>174.078912</v>
      </c>
      <c r="Z55" s="273">
        <f t="shared" si="9"/>
        <v>-0.6119040000000098</v>
      </c>
    </row>
    <row r="56" spans="1:26" s="8" customFormat="1" ht="15">
      <c r="A56" s="221" t="s">
        <v>202</v>
      </c>
      <c r="B56" s="180">
        <v>12089100</v>
      </c>
      <c r="C56" s="178">
        <v>354000</v>
      </c>
      <c r="D56" s="186">
        <v>0.03</v>
      </c>
      <c r="E56" s="180">
        <v>2749400</v>
      </c>
      <c r="F56" s="118">
        <v>88500</v>
      </c>
      <c r="G56" s="186">
        <v>0.03</v>
      </c>
      <c r="H56" s="180">
        <v>666700</v>
      </c>
      <c r="I56" s="118">
        <v>5900</v>
      </c>
      <c r="J56" s="186">
        <v>0.01</v>
      </c>
      <c r="K56" s="180">
        <v>15505200</v>
      </c>
      <c r="L56" s="118">
        <v>448400</v>
      </c>
      <c r="M56" s="135">
        <v>0.03</v>
      </c>
      <c r="N56" s="190">
        <v>15281000</v>
      </c>
      <c r="O56" s="191">
        <f t="shared" si="0"/>
        <v>0.9855403348554034</v>
      </c>
      <c r="P56" s="114">
        <f>Volume!K56</f>
        <v>76.95</v>
      </c>
      <c r="Q56" s="71">
        <f>Volume!J56</f>
        <v>76.85</v>
      </c>
      <c r="R56" s="273">
        <f t="shared" si="1"/>
        <v>119.157462</v>
      </c>
      <c r="S56" s="108">
        <f t="shared" si="2"/>
        <v>117.434485</v>
      </c>
      <c r="T56" s="115">
        <f t="shared" si="3"/>
        <v>15056800</v>
      </c>
      <c r="U56" s="108">
        <f t="shared" si="4"/>
        <v>2.978056426332288</v>
      </c>
      <c r="V56" s="108">
        <f t="shared" si="5"/>
        <v>92.90473349999999</v>
      </c>
      <c r="W56" s="108">
        <f t="shared" si="6"/>
        <v>21.129139</v>
      </c>
      <c r="X56" s="108">
        <f t="shared" si="7"/>
        <v>5.1235895</v>
      </c>
      <c r="Y56" s="108">
        <f t="shared" si="8"/>
        <v>115.862076</v>
      </c>
      <c r="Z56" s="273">
        <f t="shared" si="9"/>
        <v>3.2953859999999935</v>
      </c>
    </row>
    <row r="57" spans="1:26" s="8" customFormat="1" ht="15">
      <c r="A57" s="221" t="s">
        <v>193</v>
      </c>
      <c r="B57" s="339">
        <v>81900000</v>
      </c>
      <c r="C57" s="179">
        <v>7560000</v>
      </c>
      <c r="D57" s="187">
        <v>0.1</v>
      </c>
      <c r="E57" s="189">
        <v>21735000</v>
      </c>
      <c r="F57" s="183">
        <v>1354500</v>
      </c>
      <c r="G57" s="187">
        <v>0.07</v>
      </c>
      <c r="H57" s="181">
        <v>6520500</v>
      </c>
      <c r="I57" s="184">
        <v>504000</v>
      </c>
      <c r="J57" s="187">
        <v>0.08</v>
      </c>
      <c r="K57" s="180">
        <v>110155500</v>
      </c>
      <c r="L57" s="118">
        <v>9418500</v>
      </c>
      <c r="M57" s="443">
        <v>0.09</v>
      </c>
      <c r="N57" s="192">
        <v>108171000</v>
      </c>
      <c r="O57" s="191">
        <f t="shared" si="0"/>
        <v>0.9819845581927367</v>
      </c>
      <c r="P57" s="114">
        <f>Volume!K57</f>
        <v>13.95</v>
      </c>
      <c r="Q57" s="71">
        <f>Volume!J57</f>
        <v>13.3</v>
      </c>
      <c r="R57" s="273">
        <f t="shared" si="1"/>
        <v>146.506815</v>
      </c>
      <c r="S57" s="108">
        <f t="shared" si="2"/>
        <v>143.86743</v>
      </c>
      <c r="T57" s="115">
        <f t="shared" si="3"/>
        <v>100737000</v>
      </c>
      <c r="U57" s="108">
        <f t="shared" si="4"/>
        <v>9.34959349593496</v>
      </c>
      <c r="V57" s="108">
        <f t="shared" si="5"/>
        <v>108.927</v>
      </c>
      <c r="W57" s="108">
        <f t="shared" si="6"/>
        <v>28.90755</v>
      </c>
      <c r="X57" s="108">
        <f t="shared" si="7"/>
        <v>8.672265</v>
      </c>
      <c r="Y57" s="108">
        <f t="shared" si="8"/>
        <v>140.528115</v>
      </c>
      <c r="Z57" s="273">
        <f t="shared" si="9"/>
        <v>5.978699999999975</v>
      </c>
    </row>
    <row r="58" spans="1:26" s="8" customFormat="1" ht="15">
      <c r="A58" s="221" t="s">
        <v>159</v>
      </c>
      <c r="B58" s="180">
        <v>10241000</v>
      </c>
      <c r="C58" s="178">
        <v>-332500</v>
      </c>
      <c r="D58" s="186">
        <v>-0.03</v>
      </c>
      <c r="E58" s="180">
        <v>199500</v>
      </c>
      <c r="F58" s="118">
        <v>89250</v>
      </c>
      <c r="G58" s="186">
        <v>0.81</v>
      </c>
      <c r="H58" s="180">
        <v>5250</v>
      </c>
      <c r="I58" s="118">
        <v>1750</v>
      </c>
      <c r="J58" s="186">
        <v>0.5</v>
      </c>
      <c r="K58" s="180">
        <v>10445750</v>
      </c>
      <c r="L58" s="118">
        <v>-241500</v>
      </c>
      <c r="M58" s="135">
        <v>-0.02</v>
      </c>
      <c r="N58" s="190">
        <v>10370500</v>
      </c>
      <c r="O58" s="191">
        <f t="shared" si="0"/>
        <v>0.992796113251801</v>
      </c>
      <c r="P58" s="114">
        <f>Volume!K58</f>
        <v>143.8</v>
      </c>
      <c r="Q58" s="71">
        <f>Volume!J58</f>
        <v>149.25</v>
      </c>
      <c r="R58" s="273">
        <f t="shared" si="1"/>
        <v>155.90281875</v>
      </c>
      <c r="S58" s="108">
        <f t="shared" si="2"/>
        <v>154.7797125</v>
      </c>
      <c r="T58" s="115">
        <f t="shared" si="3"/>
        <v>10687250</v>
      </c>
      <c r="U58" s="108">
        <f t="shared" si="4"/>
        <v>-2.2597019813328965</v>
      </c>
      <c r="V58" s="108">
        <f t="shared" si="5"/>
        <v>152.846925</v>
      </c>
      <c r="W58" s="108">
        <f t="shared" si="6"/>
        <v>2.9775375</v>
      </c>
      <c r="X58" s="108">
        <f t="shared" si="7"/>
        <v>0.07835625</v>
      </c>
      <c r="Y58" s="108">
        <f t="shared" si="8"/>
        <v>153.682655</v>
      </c>
      <c r="Z58" s="273">
        <f t="shared" si="9"/>
        <v>2.2201637499999833</v>
      </c>
    </row>
    <row r="59" spans="1:26" s="8" customFormat="1" ht="15">
      <c r="A59" s="221" t="s">
        <v>194</v>
      </c>
      <c r="B59" s="339">
        <v>19695350</v>
      </c>
      <c r="C59" s="179">
        <v>-68150</v>
      </c>
      <c r="D59" s="187">
        <v>0</v>
      </c>
      <c r="E59" s="189">
        <v>1809600</v>
      </c>
      <c r="F59" s="183">
        <v>124700</v>
      </c>
      <c r="G59" s="187">
        <v>0.07</v>
      </c>
      <c r="H59" s="181">
        <v>458200</v>
      </c>
      <c r="I59" s="184">
        <v>10150</v>
      </c>
      <c r="J59" s="187">
        <v>0.02</v>
      </c>
      <c r="K59" s="180">
        <v>21963150</v>
      </c>
      <c r="L59" s="118">
        <v>66700</v>
      </c>
      <c r="M59" s="443">
        <v>0</v>
      </c>
      <c r="N59" s="192">
        <v>21829750</v>
      </c>
      <c r="O59" s="191">
        <f t="shared" si="0"/>
        <v>0.9939261900046213</v>
      </c>
      <c r="P59" s="114">
        <f>Volume!K59</f>
        <v>225.3</v>
      </c>
      <c r="Q59" s="71">
        <f>Volume!J59</f>
        <v>221.65</v>
      </c>
      <c r="R59" s="273">
        <f t="shared" si="1"/>
        <v>486.81321975</v>
      </c>
      <c r="S59" s="108">
        <f t="shared" si="2"/>
        <v>483.85640875</v>
      </c>
      <c r="T59" s="115">
        <f t="shared" si="3"/>
        <v>21896450</v>
      </c>
      <c r="U59" s="108">
        <f t="shared" si="4"/>
        <v>0.30461558837163105</v>
      </c>
      <c r="V59" s="108">
        <f t="shared" si="5"/>
        <v>436.54743275</v>
      </c>
      <c r="W59" s="108">
        <f t="shared" si="6"/>
        <v>40.109784</v>
      </c>
      <c r="X59" s="108">
        <f t="shared" si="7"/>
        <v>10.156003</v>
      </c>
      <c r="Y59" s="108">
        <f t="shared" si="8"/>
        <v>493.3270185</v>
      </c>
      <c r="Z59" s="273">
        <f t="shared" si="9"/>
        <v>-6.513798750000035</v>
      </c>
    </row>
    <row r="60" spans="1:26" s="8" customFormat="1" ht="15">
      <c r="A60" s="221" t="s">
        <v>184</v>
      </c>
      <c r="B60" s="339">
        <v>12219900</v>
      </c>
      <c r="C60" s="179">
        <v>469700</v>
      </c>
      <c r="D60" s="187">
        <v>0.04</v>
      </c>
      <c r="E60" s="189">
        <v>616000</v>
      </c>
      <c r="F60" s="183">
        <v>146300</v>
      </c>
      <c r="G60" s="187">
        <v>0.31</v>
      </c>
      <c r="H60" s="181">
        <v>61600</v>
      </c>
      <c r="I60" s="184">
        <v>15400</v>
      </c>
      <c r="J60" s="187">
        <v>0.33</v>
      </c>
      <c r="K60" s="180">
        <v>12897500</v>
      </c>
      <c r="L60" s="118">
        <v>631400</v>
      </c>
      <c r="M60" s="443">
        <v>0.05</v>
      </c>
      <c r="N60" s="192">
        <v>12812800</v>
      </c>
      <c r="O60" s="191">
        <f t="shared" si="0"/>
        <v>0.9934328358208955</v>
      </c>
      <c r="P60" s="114">
        <f>Volume!K60</f>
        <v>41.7</v>
      </c>
      <c r="Q60" s="71">
        <f>Volume!J60</f>
        <v>44.35</v>
      </c>
      <c r="R60" s="273">
        <f t="shared" si="1"/>
        <v>57.2004125</v>
      </c>
      <c r="S60" s="108">
        <f t="shared" si="2"/>
        <v>56.824768</v>
      </c>
      <c r="T60" s="115">
        <f t="shared" si="3"/>
        <v>12266100</v>
      </c>
      <c r="U60" s="108">
        <f t="shared" si="4"/>
        <v>5.14752040175769</v>
      </c>
      <c r="V60" s="108">
        <f t="shared" si="5"/>
        <v>54.1952565</v>
      </c>
      <c r="W60" s="108">
        <f t="shared" si="6"/>
        <v>2.73196</v>
      </c>
      <c r="X60" s="108">
        <f t="shared" si="7"/>
        <v>0.273196</v>
      </c>
      <c r="Y60" s="108">
        <f t="shared" si="8"/>
        <v>51.149637000000006</v>
      </c>
      <c r="Z60" s="273">
        <f t="shared" si="9"/>
        <v>6.050775499999993</v>
      </c>
    </row>
    <row r="61" spans="1:28" s="60" customFormat="1" ht="15">
      <c r="A61" s="221" t="s">
        <v>219</v>
      </c>
      <c r="B61" s="180">
        <v>2321600</v>
      </c>
      <c r="C61" s="178">
        <v>32200</v>
      </c>
      <c r="D61" s="186">
        <v>0.01</v>
      </c>
      <c r="E61" s="180">
        <v>339600</v>
      </c>
      <c r="F61" s="118">
        <v>44200</v>
      </c>
      <c r="G61" s="186">
        <v>0.15</v>
      </c>
      <c r="H61" s="180">
        <v>80200</v>
      </c>
      <c r="I61" s="118">
        <v>25600</v>
      </c>
      <c r="J61" s="186">
        <v>0.47</v>
      </c>
      <c r="K61" s="180">
        <v>2741400</v>
      </c>
      <c r="L61" s="118">
        <v>102000</v>
      </c>
      <c r="M61" s="135">
        <v>0.04</v>
      </c>
      <c r="N61" s="190">
        <v>2677600</v>
      </c>
      <c r="O61" s="191">
        <f t="shared" si="0"/>
        <v>0.9767272196687824</v>
      </c>
      <c r="P61" s="114">
        <f>Volume!K61</f>
        <v>2070</v>
      </c>
      <c r="Q61" s="71">
        <f>Volume!J61</f>
        <v>2102.35</v>
      </c>
      <c r="R61" s="273">
        <f t="shared" si="1"/>
        <v>576.338229</v>
      </c>
      <c r="S61" s="108">
        <f t="shared" si="2"/>
        <v>562.925236</v>
      </c>
      <c r="T61" s="115">
        <f t="shared" si="3"/>
        <v>2639400</v>
      </c>
      <c r="U61" s="108">
        <f t="shared" si="4"/>
        <v>3.8645146624232782</v>
      </c>
      <c r="V61" s="108">
        <f t="shared" si="5"/>
        <v>488.081576</v>
      </c>
      <c r="W61" s="108">
        <f t="shared" si="6"/>
        <v>71.395806</v>
      </c>
      <c r="X61" s="108">
        <f t="shared" si="7"/>
        <v>16.860847</v>
      </c>
      <c r="Y61" s="108">
        <f t="shared" si="8"/>
        <v>546.3558</v>
      </c>
      <c r="Z61" s="273">
        <f t="shared" si="9"/>
        <v>29.98242899999991</v>
      </c>
      <c r="AA61" s="81"/>
      <c r="AB61" s="80"/>
    </row>
    <row r="62" spans="1:26" s="8" customFormat="1" ht="15">
      <c r="A62" s="221" t="s">
        <v>160</v>
      </c>
      <c r="B62" s="180">
        <v>2557650</v>
      </c>
      <c r="C62" s="178">
        <v>-129800</v>
      </c>
      <c r="D62" s="186">
        <v>-0.05</v>
      </c>
      <c r="E62" s="180">
        <v>2950</v>
      </c>
      <c r="F62" s="118">
        <v>0</v>
      </c>
      <c r="G62" s="186">
        <v>0</v>
      </c>
      <c r="H62" s="180">
        <v>0</v>
      </c>
      <c r="I62" s="118">
        <v>0</v>
      </c>
      <c r="J62" s="186">
        <v>0</v>
      </c>
      <c r="K62" s="180">
        <v>2560600</v>
      </c>
      <c r="L62" s="118">
        <v>-129800</v>
      </c>
      <c r="M62" s="135">
        <v>-0.05</v>
      </c>
      <c r="N62" s="190">
        <v>2554700</v>
      </c>
      <c r="O62" s="191">
        <f t="shared" si="0"/>
        <v>0.9976958525345622</v>
      </c>
      <c r="P62" s="114">
        <f>Volume!K62</f>
        <v>112.9</v>
      </c>
      <c r="Q62" s="71">
        <f>Volume!J62</f>
        <v>112.15</v>
      </c>
      <c r="R62" s="273">
        <f t="shared" si="1"/>
        <v>28.717129</v>
      </c>
      <c r="S62" s="108">
        <f t="shared" si="2"/>
        <v>28.6509605</v>
      </c>
      <c r="T62" s="115">
        <f t="shared" si="3"/>
        <v>2690400</v>
      </c>
      <c r="U62" s="108">
        <f t="shared" si="4"/>
        <v>-4.824561403508771</v>
      </c>
      <c r="V62" s="108">
        <f t="shared" si="5"/>
        <v>28.68404475</v>
      </c>
      <c r="W62" s="108">
        <f t="shared" si="6"/>
        <v>0.03308425</v>
      </c>
      <c r="X62" s="108">
        <f t="shared" si="7"/>
        <v>0</v>
      </c>
      <c r="Y62" s="108">
        <f t="shared" si="8"/>
        <v>30.374616</v>
      </c>
      <c r="Z62" s="273">
        <f t="shared" si="9"/>
        <v>-1.6574869999999997</v>
      </c>
    </row>
    <row r="63" spans="1:28" s="60" customFormat="1" ht="15">
      <c r="A63" s="221" t="s">
        <v>104</v>
      </c>
      <c r="B63" s="180">
        <v>1681200</v>
      </c>
      <c r="C63" s="178">
        <v>30000</v>
      </c>
      <c r="D63" s="186">
        <v>0.02</v>
      </c>
      <c r="E63" s="180">
        <v>1200</v>
      </c>
      <c r="F63" s="118">
        <v>0</v>
      </c>
      <c r="G63" s="186">
        <v>0</v>
      </c>
      <c r="H63" s="180">
        <v>0</v>
      </c>
      <c r="I63" s="118">
        <v>0</v>
      </c>
      <c r="J63" s="186">
        <v>0</v>
      </c>
      <c r="K63" s="180">
        <v>1682400</v>
      </c>
      <c r="L63" s="118">
        <v>30000</v>
      </c>
      <c r="M63" s="135">
        <v>0.02</v>
      </c>
      <c r="N63" s="190">
        <v>1676400</v>
      </c>
      <c r="O63" s="191">
        <f t="shared" si="0"/>
        <v>0.9964336661911555</v>
      </c>
      <c r="P63" s="114">
        <f>Volume!K63</f>
        <v>517.45</v>
      </c>
      <c r="Q63" s="71">
        <f>Volume!J63</f>
        <v>504.95</v>
      </c>
      <c r="R63" s="273">
        <f t="shared" si="1"/>
        <v>84.952788</v>
      </c>
      <c r="S63" s="108">
        <f t="shared" si="2"/>
        <v>84.649818</v>
      </c>
      <c r="T63" s="115">
        <f t="shared" si="3"/>
        <v>1652400</v>
      </c>
      <c r="U63" s="108">
        <f t="shared" si="4"/>
        <v>1.815541031227306</v>
      </c>
      <c r="V63" s="108">
        <f t="shared" si="5"/>
        <v>84.892194</v>
      </c>
      <c r="W63" s="108">
        <f t="shared" si="6"/>
        <v>0.060594</v>
      </c>
      <c r="X63" s="108">
        <f t="shared" si="7"/>
        <v>0</v>
      </c>
      <c r="Y63" s="108">
        <f t="shared" si="8"/>
        <v>85.50343800000002</v>
      </c>
      <c r="Z63" s="273">
        <f t="shared" si="9"/>
        <v>-0.5506500000000187</v>
      </c>
      <c r="AA63" s="81"/>
      <c r="AB63" s="80"/>
    </row>
    <row r="64" spans="1:28" s="60" customFormat="1" ht="15">
      <c r="A64" s="221" t="s">
        <v>48</v>
      </c>
      <c r="B64" s="180">
        <v>21781100</v>
      </c>
      <c r="C64" s="178">
        <v>-8800</v>
      </c>
      <c r="D64" s="186">
        <v>0</v>
      </c>
      <c r="E64" s="180">
        <v>1010900</v>
      </c>
      <c r="F64" s="118">
        <v>42900</v>
      </c>
      <c r="G64" s="186">
        <v>0.04</v>
      </c>
      <c r="H64" s="180">
        <v>97900</v>
      </c>
      <c r="I64" s="118">
        <v>5500</v>
      </c>
      <c r="J64" s="186">
        <v>0.06</v>
      </c>
      <c r="K64" s="180">
        <v>22889900</v>
      </c>
      <c r="L64" s="118">
        <v>39600</v>
      </c>
      <c r="M64" s="135">
        <v>0</v>
      </c>
      <c r="N64" s="190">
        <v>22849200</v>
      </c>
      <c r="O64" s="191">
        <f t="shared" si="0"/>
        <v>0.998221923206305</v>
      </c>
      <c r="P64" s="114">
        <f>Volume!K64</f>
        <v>292.35</v>
      </c>
      <c r="Q64" s="71">
        <f>Volume!J64</f>
        <v>292</v>
      </c>
      <c r="R64" s="273">
        <f t="shared" si="1"/>
        <v>668.38508</v>
      </c>
      <c r="S64" s="108">
        <f t="shared" si="2"/>
        <v>667.19664</v>
      </c>
      <c r="T64" s="115">
        <f t="shared" si="3"/>
        <v>22850300</v>
      </c>
      <c r="U64" s="108">
        <f t="shared" si="4"/>
        <v>0.1733018822509989</v>
      </c>
      <c r="V64" s="108">
        <f t="shared" si="5"/>
        <v>636.00812</v>
      </c>
      <c r="W64" s="108">
        <f t="shared" si="6"/>
        <v>29.51828</v>
      </c>
      <c r="X64" s="108">
        <f t="shared" si="7"/>
        <v>2.85868</v>
      </c>
      <c r="Y64" s="108">
        <f t="shared" si="8"/>
        <v>668.0285205000001</v>
      </c>
      <c r="Z64" s="273">
        <f t="shared" si="9"/>
        <v>0.35655949999988934</v>
      </c>
      <c r="AA64" s="81"/>
      <c r="AB64" s="80"/>
    </row>
    <row r="65" spans="1:28" s="60" customFormat="1" ht="15">
      <c r="A65" s="221" t="s">
        <v>6</v>
      </c>
      <c r="B65" s="180">
        <v>11985750</v>
      </c>
      <c r="C65" s="178">
        <v>768375</v>
      </c>
      <c r="D65" s="186">
        <v>0.07</v>
      </c>
      <c r="E65" s="180">
        <v>1675125</v>
      </c>
      <c r="F65" s="118">
        <v>154125</v>
      </c>
      <c r="G65" s="186">
        <v>0.1</v>
      </c>
      <c r="H65" s="180">
        <v>257625</v>
      </c>
      <c r="I65" s="118">
        <v>15750</v>
      </c>
      <c r="J65" s="186">
        <v>0.07</v>
      </c>
      <c r="K65" s="180">
        <v>13918500</v>
      </c>
      <c r="L65" s="118">
        <v>938250</v>
      </c>
      <c r="M65" s="135">
        <v>0.07</v>
      </c>
      <c r="N65" s="190">
        <v>13781250</v>
      </c>
      <c r="O65" s="191">
        <f t="shared" si="0"/>
        <v>0.9901390236016813</v>
      </c>
      <c r="P65" s="114">
        <f>Volume!K65</f>
        <v>191.25</v>
      </c>
      <c r="Q65" s="71">
        <f>Volume!J65</f>
        <v>188.9</v>
      </c>
      <c r="R65" s="273">
        <f t="shared" si="1"/>
        <v>262.920465</v>
      </c>
      <c r="S65" s="108">
        <f t="shared" si="2"/>
        <v>260.3278125</v>
      </c>
      <c r="T65" s="115">
        <f t="shared" si="3"/>
        <v>12980250</v>
      </c>
      <c r="U65" s="108">
        <f t="shared" si="4"/>
        <v>7.228289131565263</v>
      </c>
      <c r="V65" s="108">
        <f t="shared" si="5"/>
        <v>226.4108175</v>
      </c>
      <c r="W65" s="108">
        <f t="shared" si="6"/>
        <v>31.64311125</v>
      </c>
      <c r="X65" s="108">
        <f t="shared" si="7"/>
        <v>4.86653625</v>
      </c>
      <c r="Y65" s="108">
        <f t="shared" si="8"/>
        <v>248.24728125</v>
      </c>
      <c r="Z65" s="273">
        <f t="shared" si="9"/>
        <v>14.673183749999993</v>
      </c>
      <c r="AA65" s="81"/>
      <c r="AB65" s="80"/>
    </row>
    <row r="66" spans="1:26" s="8" customFormat="1" ht="15">
      <c r="A66" s="221" t="s">
        <v>195</v>
      </c>
      <c r="B66" s="339">
        <v>5527000</v>
      </c>
      <c r="C66" s="179">
        <v>-118000</v>
      </c>
      <c r="D66" s="187">
        <v>-0.02</v>
      </c>
      <c r="E66" s="189">
        <v>438000</v>
      </c>
      <c r="F66" s="183">
        <v>71000</v>
      </c>
      <c r="G66" s="187">
        <v>0.19</v>
      </c>
      <c r="H66" s="181">
        <v>124000</v>
      </c>
      <c r="I66" s="184">
        <v>45000</v>
      </c>
      <c r="J66" s="187">
        <v>0.57</v>
      </c>
      <c r="K66" s="180">
        <v>6089000</v>
      </c>
      <c r="L66" s="118">
        <v>-2000</v>
      </c>
      <c r="M66" s="443">
        <v>0</v>
      </c>
      <c r="N66" s="192">
        <v>5763000</v>
      </c>
      <c r="O66" s="191">
        <f aca="true" t="shared" si="10" ref="O66:O127">N66/K66</f>
        <v>0.9464608310067335</v>
      </c>
      <c r="P66" s="114">
        <f>Volume!K66</f>
        <v>335</v>
      </c>
      <c r="Q66" s="71">
        <f>Volume!J66</f>
        <v>350.6</v>
      </c>
      <c r="R66" s="273">
        <f t="shared" si="1"/>
        <v>213.48034</v>
      </c>
      <c r="S66" s="108">
        <f t="shared" si="2"/>
        <v>202.05078000000003</v>
      </c>
      <c r="T66" s="115">
        <f t="shared" si="3"/>
        <v>6091000</v>
      </c>
      <c r="U66" s="108">
        <f t="shared" si="4"/>
        <v>-0.03283533081595797</v>
      </c>
      <c r="V66" s="108">
        <f t="shared" si="5"/>
        <v>193.77662000000004</v>
      </c>
      <c r="W66" s="108">
        <f t="shared" si="6"/>
        <v>15.35628</v>
      </c>
      <c r="X66" s="108">
        <f t="shared" si="7"/>
        <v>4.34744</v>
      </c>
      <c r="Y66" s="108">
        <f t="shared" si="8"/>
        <v>204.0485</v>
      </c>
      <c r="Z66" s="273">
        <f t="shared" si="9"/>
        <v>9.431840000000022</v>
      </c>
    </row>
    <row r="67" spans="1:26" s="8" customFormat="1" ht="15">
      <c r="A67" s="221" t="s">
        <v>185</v>
      </c>
      <c r="B67" s="339">
        <v>351600</v>
      </c>
      <c r="C67" s="179">
        <v>-174000</v>
      </c>
      <c r="D67" s="187">
        <v>-0.33</v>
      </c>
      <c r="E67" s="189">
        <v>0</v>
      </c>
      <c r="F67" s="183">
        <v>0</v>
      </c>
      <c r="G67" s="187">
        <v>0</v>
      </c>
      <c r="H67" s="181">
        <v>0</v>
      </c>
      <c r="I67" s="184">
        <v>0</v>
      </c>
      <c r="J67" s="187">
        <v>0</v>
      </c>
      <c r="K67" s="180">
        <v>351600</v>
      </c>
      <c r="L67" s="118">
        <v>-174000</v>
      </c>
      <c r="M67" s="443">
        <v>-0.33</v>
      </c>
      <c r="N67" s="192">
        <v>348600</v>
      </c>
      <c r="O67" s="191">
        <f t="shared" si="10"/>
        <v>0.9914675767918089</v>
      </c>
      <c r="P67" s="114">
        <f>Volume!K67</f>
        <v>474.9</v>
      </c>
      <c r="Q67" s="71">
        <f>Volume!J67</f>
        <v>488.65</v>
      </c>
      <c r="R67" s="273">
        <f aca="true" t="shared" si="11" ref="R67:R127">Q67*K67/10000000</f>
        <v>17.180934</v>
      </c>
      <c r="S67" s="108">
        <f aca="true" t="shared" si="12" ref="S67:S127">Q67*N67/10000000</f>
        <v>17.034339</v>
      </c>
      <c r="T67" s="115">
        <f aca="true" t="shared" si="13" ref="T67:T127">K67-L67</f>
        <v>525600</v>
      </c>
      <c r="U67" s="108">
        <f aca="true" t="shared" si="14" ref="U67:U127">L67/T67*100</f>
        <v>-33.10502283105023</v>
      </c>
      <c r="V67" s="108">
        <f aca="true" t="shared" si="15" ref="V67:V127">Q67*B67/10000000</f>
        <v>17.180934</v>
      </c>
      <c r="W67" s="108">
        <f aca="true" t="shared" si="16" ref="W67:W127">Q67*E67/10000000</f>
        <v>0</v>
      </c>
      <c r="X67" s="108">
        <f aca="true" t="shared" si="17" ref="X67:X127">Q67*H67/10000000</f>
        <v>0</v>
      </c>
      <c r="Y67" s="108">
        <f aca="true" t="shared" si="18" ref="Y67:Y127">(T67*P67)/10000000</f>
        <v>24.960744</v>
      </c>
      <c r="Z67" s="273">
        <f aca="true" t="shared" si="19" ref="Z67:Z127">R67-Y67</f>
        <v>-7.779809999999998</v>
      </c>
    </row>
    <row r="68" spans="1:28" s="60" customFormat="1" ht="15">
      <c r="A68" s="221" t="s">
        <v>148</v>
      </c>
      <c r="B68" s="180">
        <v>1989600</v>
      </c>
      <c r="C68" s="178">
        <v>-23600</v>
      </c>
      <c r="D68" s="186">
        <v>-0.01</v>
      </c>
      <c r="E68" s="180">
        <v>17600</v>
      </c>
      <c r="F68" s="118">
        <v>800</v>
      </c>
      <c r="G68" s="186">
        <v>0.05</v>
      </c>
      <c r="H68" s="180">
        <v>800</v>
      </c>
      <c r="I68" s="118">
        <v>-400</v>
      </c>
      <c r="J68" s="186">
        <v>-0.33</v>
      </c>
      <c r="K68" s="180">
        <v>2008000</v>
      </c>
      <c r="L68" s="118">
        <v>-23200</v>
      </c>
      <c r="M68" s="135">
        <v>-0.01</v>
      </c>
      <c r="N68" s="190">
        <v>1985600</v>
      </c>
      <c r="O68" s="191">
        <f t="shared" si="10"/>
        <v>0.9888446215139443</v>
      </c>
      <c r="P68" s="114">
        <f>Volume!K68</f>
        <v>623.15</v>
      </c>
      <c r="Q68" s="71">
        <f>Volume!J68</f>
        <v>624.85</v>
      </c>
      <c r="R68" s="273">
        <f t="shared" si="11"/>
        <v>125.46988</v>
      </c>
      <c r="S68" s="108">
        <f t="shared" si="12"/>
        <v>124.070216</v>
      </c>
      <c r="T68" s="115">
        <f t="shared" si="13"/>
        <v>2031200</v>
      </c>
      <c r="U68" s="108">
        <f t="shared" si="14"/>
        <v>-1.1421819614021267</v>
      </c>
      <c r="V68" s="108">
        <f t="shared" si="15"/>
        <v>124.320156</v>
      </c>
      <c r="W68" s="108">
        <f t="shared" si="16"/>
        <v>1.099736</v>
      </c>
      <c r="X68" s="108">
        <f t="shared" si="17"/>
        <v>0.049988</v>
      </c>
      <c r="Y68" s="108">
        <f t="shared" si="18"/>
        <v>126.574228</v>
      </c>
      <c r="Z68" s="273">
        <f t="shared" si="19"/>
        <v>-1.1043480000000017</v>
      </c>
      <c r="AA68" s="81"/>
      <c r="AB68" s="80"/>
    </row>
    <row r="69" spans="1:26" s="8" customFormat="1" ht="15">
      <c r="A69" s="221" t="s">
        <v>161</v>
      </c>
      <c r="B69" s="180">
        <v>249000</v>
      </c>
      <c r="C69" s="178">
        <v>-23250</v>
      </c>
      <c r="D69" s="186">
        <v>-0.09</v>
      </c>
      <c r="E69" s="180">
        <v>0</v>
      </c>
      <c r="F69" s="118">
        <v>0</v>
      </c>
      <c r="G69" s="186">
        <v>0</v>
      </c>
      <c r="H69" s="180">
        <v>0</v>
      </c>
      <c r="I69" s="118">
        <v>0</v>
      </c>
      <c r="J69" s="186">
        <v>0</v>
      </c>
      <c r="K69" s="180">
        <v>249000</v>
      </c>
      <c r="L69" s="118">
        <v>-23250</v>
      </c>
      <c r="M69" s="135">
        <v>-0.09</v>
      </c>
      <c r="N69" s="190">
        <v>247500</v>
      </c>
      <c r="O69" s="191">
        <f t="shared" si="10"/>
        <v>0.9939759036144579</v>
      </c>
      <c r="P69" s="114">
        <f>Volume!K69</f>
        <v>1938.15</v>
      </c>
      <c r="Q69" s="71">
        <f>Volume!J69</f>
        <v>2004.55</v>
      </c>
      <c r="R69" s="273">
        <f t="shared" si="11"/>
        <v>49.913295</v>
      </c>
      <c r="S69" s="108">
        <f t="shared" si="12"/>
        <v>49.6126125</v>
      </c>
      <c r="T69" s="115">
        <f t="shared" si="13"/>
        <v>272250</v>
      </c>
      <c r="U69" s="108">
        <f t="shared" si="14"/>
        <v>-8.539944903581267</v>
      </c>
      <c r="V69" s="108">
        <f t="shared" si="15"/>
        <v>49.913295</v>
      </c>
      <c r="W69" s="108">
        <f t="shared" si="16"/>
        <v>0</v>
      </c>
      <c r="X69" s="108">
        <f t="shared" si="17"/>
        <v>0</v>
      </c>
      <c r="Y69" s="108">
        <f t="shared" si="18"/>
        <v>52.76613375</v>
      </c>
      <c r="Z69" s="273">
        <f t="shared" si="19"/>
        <v>-2.8528387500000036</v>
      </c>
    </row>
    <row r="70" spans="1:28" s="60" customFormat="1" ht="15">
      <c r="A70" s="221" t="s">
        <v>149</v>
      </c>
      <c r="B70" s="180">
        <v>23837500</v>
      </c>
      <c r="C70" s="178">
        <v>100000</v>
      </c>
      <c r="D70" s="186">
        <v>0</v>
      </c>
      <c r="E70" s="180">
        <v>4412500</v>
      </c>
      <c r="F70" s="118">
        <v>187500</v>
      </c>
      <c r="G70" s="186">
        <v>0.04</v>
      </c>
      <c r="H70" s="180">
        <v>725000</v>
      </c>
      <c r="I70" s="118">
        <v>-12500</v>
      </c>
      <c r="J70" s="186">
        <v>-0.02</v>
      </c>
      <c r="K70" s="180">
        <v>28975000</v>
      </c>
      <c r="L70" s="118">
        <v>275000</v>
      </c>
      <c r="M70" s="135">
        <v>0.01</v>
      </c>
      <c r="N70" s="190">
        <v>28650000</v>
      </c>
      <c r="O70" s="191">
        <f t="shared" si="10"/>
        <v>0.9887834339948232</v>
      </c>
      <c r="P70" s="114">
        <f>Volume!K70</f>
        <v>32.8</v>
      </c>
      <c r="Q70" s="71">
        <f>Volume!J70</f>
        <v>32.45</v>
      </c>
      <c r="R70" s="273">
        <f t="shared" si="11"/>
        <v>94.02387500000002</v>
      </c>
      <c r="S70" s="108">
        <f t="shared" si="12"/>
        <v>92.96925000000002</v>
      </c>
      <c r="T70" s="115">
        <f t="shared" si="13"/>
        <v>28700000</v>
      </c>
      <c r="U70" s="108">
        <f t="shared" si="14"/>
        <v>0.9581881533101044</v>
      </c>
      <c r="V70" s="108">
        <f t="shared" si="15"/>
        <v>77.35268750000002</v>
      </c>
      <c r="W70" s="108">
        <f t="shared" si="16"/>
        <v>14.3185625</v>
      </c>
      <c r="X70" s="108">
        <f t="shared" si="17"/>
        <v>2.352625</v>
      </c>
      <c r="Y70" s="108">
        <f t="shared" si="18"/>
        <v>94.13599999999998</v>
      </c>
      <c r="Z70" s="273">
        <f t="shared" si="19"/>
        <v>-0.11212499999996339</v>
      </c>
      <c r="AA70" s="81"/>
      <c r="AB70" s="80"/>
    </row>
    <row r="71" spans="1:26" s="8" customFormat="1" ht="15">
      <c r="A71" s="221" t="s">
        <v>186</v>
      </c>
      <c r="B71" s="339">
        <v>8096000</v>
      </c>
      <c r="C71" s="179">
        <v>196000</v>
      </c>
      <c r="D71" s="187">
        <v>0.02</v>
      </c>
      <c r="E71" s="189">
        <v>56000</v>
      </c>
      <c r="F71" s="183">
        <v>12000</v>
      </c>
      <c r="G71" s="187">
        <v>0.27</v>
      </c>
      <c r="H71" s="181">
        <v>0</v>
      </c>
      <c r="I71" s="184">
        <v>0</v>
      </c>
      <c r="J71" s="187">
        <v>0</v>
      </c>
      <c r="K71" s="180">
        <v>8152000</v>
      </c>
      <c r="L71" s="118">
        <v>208000</v>
      </c>
      <c r="M71" s="443">
        <v>0.03</v>
      </c>
      <c r="N71" s="192">
        <v>8132000</v>
      </c>
      <c r="O71" s="191">
        <f t="shared" si="10"/>
        <v>0.9975466143277724</v>
      </c>
      <c r="P71" s="114">
        <f>Volume!K71</f>
        <v>126.4</v>
      </c>
      <c r="Q71" s="71">
        <f>Volume!J71</f>
        <v>125</v>
      </c>
      <c r="R71" s="273">
        <f t="shared" si="11"/>
        <v>101.9</v>
      </c>
      <c r="S71" s="108">
        <f t="shared" si="12"/>
        <v>101.65</v>
      </c>
      <c r="T71" s="115">
        <f t="shared" si="13"/>
        <v>7944000</v>
      </c>
      <c r="U71" s="108">
        <f t="shared" si="14"/>
        <v>2.6183282980866065</v>
      </c>
      <c r="V71" s="108">
        <f t="shared" si="15"/>
        <v>101.2</v>
      </c>
      <c r="W71" s="108">
        <f t="shared" si="16"/>
        <v>0.7</v>
      </c>
      <c r="X71" s="108">
        <f t="shared" si="17"/>
        <v>0</v>
      </c>
      <c r="Y71" s="108">
        <f t="shared" si="18"/>
        <v>100.41216</v>
      </c>
      <c r="Z71" s="273">
        <f t="shared" si="19"/>
        <v>1.4878400000000056</v>
      </c>
    </row>
    <row r="72" spans="1:26" s="8" customFormat="1" ht="15">
      <c r="A72" s="221" t="s">
        <v>196</v>
      </c>
      <c r="B72" s="339">
        <v>2707500</v>
      </c>
      <c r="C72" s="179">
        <v>77500</v>
      </c>
      <c r="D72" s="187">
        <v>0.03</v>
      </c>
      <c r="E72" s="189">
        <v>70000</v>
      </c>
      <c r="F72" s="183">
        <v>12500</v>
      </c>
      <c r="G72" s="187">
        <v>0.22</v>
      </c>
      <c r="H72" s="181">
        <v>7500</v>
      </c>
      <c r="I72" s="184">
        <v>0</v>
      </c>
      <c r="J72" s="187">
        <v>0</v>
      </c>
      <c r="K72" s="180">
        <v>2785000</v>
      </c>
      <c r="L72" s="118">
        <v>90000</v>
      </c>
      <c r="M72" s="443">
        <v>0.03</v>
      </c>
      <c r="N72" s="192">
        <v>2765000</v>
      </c>
      <c r="O72" s="191">
        <f t="shared" si="10"/>
        <v>0.992818671454219</v>
      </c>
      <c r="P72" s="114">
        <f>Volume!K72</f>
        <v>115.3</v>
      </c>
      <c r="Q72" s="71">
        <f>Volume!J72</f>
        <v>113.2</v>
      </c>
      <c r="R72" s="273">
        <f t="shared" si="11"/>
        <v>31.5262</v>
      </c>
      <c r="S72" s="108">
        <f t="shared" si="12"/>
        <v>31.2998</v>
      </c>
      <c r="T72" s="115">
        <f t="shared" si="13"/>
        <v>2695000</v>
      </c>
      <c r="U72" s="108">
        <f t="shared" si="14"/>
        <v>3.339517625231911</v>
      </c>
      <c r="V72" s="108">
        <f t="shared" si="15"/>
        <v>30.6489</v>
      </c>
      <c r="W72" s="108">
        <f t="shared" si="16"/>
        <v>0.7924</v>
      </c>
      <c r="X72" s="108">
        <f t="shared" si="17"/>
        <v>0.0849</v>
      </c>
      <c r="Y72" s="108">
        <f t="shared" si="18"/>
        <v>31.07335</v>
      </c>
      <c r="Z72" s="273">
        <f t="shared" si="19"/>
        <v>0.452849999999998</v>
      </c>
    </row>
    <row r="73" spans="1:26" s="8" customFormat="1" ht="15">
      <c r="A73" s="221" t="s">
        <v>162</v>
      </c>
      <c r="B73" s="180">
        <v>2764200</v>
      </c>
      <c r="C73" s="178">
        <v>20400</v>
      </c>
      <c r="D73" s="186">
        <v>0.01</v>
      </c>
      <c r="E73" s="180">
        <v>188700</v>
      </c>
      <c r="F73" s="118">
        <v>23800</v>
      </c>
      <c r="G73" s="186">
        <v>0.14</v>
      </c>
      <c r="H73" s="180">
        <v>30600</v>
      </c>
      <c r="I73" s="118">
        <v>0</v>
      </c>
      <c r="J73" s="186">
        <v>0</v>
      </c>
      <c r="K73" s="180">
        <v>2983500</v>
      </c>
      <c r="L73" s="118">
        <v>44200</v>
      </c>
      <c r="M73" s="135">
        <v>0.02</v>
      </c>
      <c r="N73" s="190">
        <v>2951200</v>
      </c>
      <c r="O73" s="191">
        <f t="shared" si="10"/>
        <v>0.9891737891737892</v>
      </c>
      <c r="P73" s="114">
        <f>Volume!K73</f>
        <v>179.5</v>
      </c>
      <c r="Q73" s="71">
        <f>Volume!J73</f>
        <v>180.5</v>
      </c>
      <c r="R73" s="273">
        <f t="shared" si="11"/>
        <v>53.852175</v>
      </c>
      <c r="S73" s="108">
        <f t="shared" si="12"/>
        <v>53.26916</v>
      </c>
      <c r="T73" s="115">
        <f t="shared" si="13"/>
        <v>2939300</v>
      </c>
      <c r="U73" s="108">
        <f t="shared" si="14"/>
        <v>1.5037593984962405</v>
      </c>
      <c r="V73" s="108">
        <f t="shared" si="15"/>
        <v>49.89381</v>
      </c>
      <c r="W73" s="108">
        <f t="shared" si="16"/>
        <v>3.406035</v>
      </c>
      <c r="X73" s="108">
        <f t="shared" si="17"/>
        <v>0.55233</v>
      </c>
      <c r="Y73" s="108">
        <f t="shared" si="18"/>
        <v>52.760435</v>
      </c>
      <c r="Z73" s="273">
        <f t="shared" si="19"/>
        <v>1.0917400000000015</v>
      </c>
    </row>
    <row r="74" spans="1:26" s="8" customFormat="1" ht="15">
      <c r="A74" s="221" t="s">
        <v>228</v>
      </c>
      <c r="B74" s="180">
        <v>3087600</v>
      </c>
      <c r="C74" s="178">
        <v>-91600</v>
      </c>
      <c r="D74" s="186">
        <v>-0.03</v>
      </c>
      <c r="E74" s="180">
        <v>109200</v>
      </c>
      <c r="F74" s="118">
        <v>10600</v>
      </c>
      <c r="G74" s="186">
        <v>0.11</v>
      </c>
      <c r="H74" s="180">
        <v>2200</v>
      </c>
      <c r="I74" s="118">
        <v>200</v>
      </c>
      <c r="J74" s="186">
        <v>0.1</v>
      </c>
      <c r="K74" s="180">
        <v>3199000</v>
      </c>
      <c r="L74" s="118">
        <v>-80800</v>
      </c>
      <c r="M74" s="135">
        <v>-0.02</v>
      </c>
      <c r="N74" s="190">
        <v>3189600</v>
      </c>
      <c r="O74" s="191">
        <f t="shared" si="10"/>
        <v>0.997061581744295</v>
      </c>
      <c r="P74" s="114">
        <f>Volume!K74</f>
        <v>1343.55</v>
      </c>
      <c r="Q74" s="71">
        <f>Volume!J74</f>
        <v>1322.15</v>
      </c>
      <c r="R74" s="273">
        <f t="shared" si="11"/>
        <v>422.95578500000005</v>
      </c>
      <c r="S74" s="108">
        <f t="shared" si="12"/>
        <v>421.71296400000006</v>
      </c>
      <c r="T74" s="115">
        <f t="shared" si="13"/>
        <v>3279800</v>
      </c>
      <c r="U74" s="108">
        <f t="shared" si="14"/>
        <v>-2.4635648515153363</v>
      </c>
      <c r="V74" s="108">
        <f t="shared" si="15"/>
        <v>408.22703400000006</v>
      </c>
      <c r="W74" s="108">
        <f t="shared" si="16"/>
        <v>14.437878</v>
      </c>
      <c r="X74" s="108">
        <f t="shared" si="17"/>
        <v>0.290873</v>
      </c>
      <c r="Y74" s="108">
        <f t="shared" si="18"/>
        <v>440.657529</v>
      </c>
      <c r="Z74" s="273">
        <f t="shared" si="19"/>
        <v>-17.701743999999962</v>
      </c>
    </row>
    <row r="75" spans="1:28" s="60" customFormat="1" ht="15">
      <c r="A75" s="221" t="s">
        <v>7</v>
      </c>
      <c r="B75" s="180">
        <v>2165800</v>
      </c>
      <c r="C75" s="178">
        <v>-40950</v>
      </c>
      <c r="D75" s="186">
        <v>-0.02</v>
      </c>
      <c r="E75" s="180">
        <v>88400</v>
      </c>
      <c r="F75" s="118">
        <v>21450</v>
      </c>
      <c r="G75" s="186">
        <v>0.32</v>
      </c>
      <c r="H75" s="180">
        <v>14300</v>
      </c>
      <c r="I75" s="118">
        <v>2600</v>
      </c>
      <c r="J75" s="186">
        <v>0.22</v>
      </c>
      <c r="K75" s="180">
        <v>2268500</v>
      </c>
      <c r="L75" s="118">
        <v>-16900</v>
      </c>
      <c r="M75" s="135">
        <v>-0.01</v>
      </c>
      <c r="N75" s="190">
        <v>2262000</v>
      </c>
      <c r="O75" s="191">
        <f t="shared" si="10"/>
        <v>0.997134670487106</v>
      </c>
      <c r="P75" s="114">
        <f>Volume!K75</f>
        <v>765</v>
      </c>
      <c r="Q75" s="71">
        <f>Volume!J75</f>
        <v>785.25</v>
      </c>
      <c r="R75" s="273">
        <f t="shared" si="11"/>
        <v>178.1339625</v>
      </c>
      <c r="S75" s="108">
        <f t="shared" si="12"/>
        <v>177.62355</v>
      </c>
      <c r="T75" s="115">
        <f t="shared" si="13"/>
        <v>2285400</v>
      </c>
      <c r="U75" s="108">
        <f t="shared" si="14"/>
        <v>-0.7394766780432309</v>
      </c>
      <c r="V75" s="108">
        <f t="shared" si="15"/>
        <v>170.069445</v>
      </c>
      <c r="W75" s="108">
        <f t="shared" si="16"/>
        <v>6.94161</v>
      </c>
      <c r="X75" s="108">
        <f t="shared" si="17"/>
        <v>1.1229075</v>
      </c>
      <c r="Y75" s="108">
        <f t="shared" si="18"/>
        <v>174.8331</v>
      </c>
      <c r="Z75" s="273">
        <f t="shared" si="19"/>
        <v>3.300862499999994</v>
      </c>
      <c r="AA75" s="81"/>
      <c r="AB75" s="80"/>
    </row>
    <row r="76" spans="1:26" s="8" customFormat="1" ht="15">
      <c r="A76" s="221" t="s">
        <v>187</v>
      </c>
      <c r="B76" s="339">
        <v>4090800</v>
      </c>
      <c r="C76" s="179">
        <v>-88800</v>
      </c>
      <c r="D76" s="187">
        <v>-0.02</v>
      </c>
      <c r="E76" s="189">
        <v>1200</v>
      </c>
      <c r="F76" s="183">
        <v>0</v>
      </c>
      <c r="G76" s="187">
        <v>0</v>
      </c>
      <c r="H76" s="181">
        <v>0</v>
      </c>
      <c r="I76" s="184">
        <v>0</v>
      </c>
      <c r="J76" s="187">
        <v>0</v>
      </c>
      <c r="K76" s="180">
        <v>4092000</v>
      </c>
      <c r="L76" s="118">
        <v>-88800</v>
      </c>
      <c r="M76" s="443">
        <v>-0.02</v>
      </c>
      <c r="N76" s="192">
        <v>4057200</v>
      </c>
      <c r="O76" s="191">
        <f t="shared" si="10"/>
        <v>0.9914956011730205</v>
      </c>
      <c r="P76" s="114">
        <f>Volume!K76</f>
        <v>424.1</v>
      </c>
      <c r="Q76" s="71">
        <f>Volume!J76</f>
        <v>427.1</v>
      </c>
      <c r="R76" s="273">
        <f t="shared" si="11"/>
        <v>174.76932</v>
      </c>
      <c r="S76" s="108">
        <f t="shared" si="12"/>
        <v>173.283012</v>
      </c>
      <c r="T76" s="115">
        <f t="shared" si="13"/>
        <v>4180800</v>
      </c>
      <c r="U76" s="108">
        <f t="shared" si="14"/>
        <v>-2.123995407577497</v>
      </c>
      <c r="V76" s="108">
        <f t="shared" si="15"/>
        <v>174.718068</v>
      </c>
      <c r="W76" s="108">
        <f t="shared" si="16"/>
        <v>0.051252</v>
      </c>
      <c r="X76" s="108">
        <f t="shared" si="17"/>
        <v>0</v>
      </c>
      <c r="Y76" s="108">
        <f t="shared" si="18"/>
        <v>177.307728</v>
      </c>
      <c r="Z76" s="273">
        <f t="shared" si="19"/>
        <v>-2.538408000000004</v>
      </c>
    </row>
    <row r="77" spans="1:26" s="8" customFormat="1" ht="15">
      <c r="A77" s="221" t="s">
        <v>242</v>
      </c>
      <c r="B77" s="180">
        <v>2494800</v>
      </c>
      <c r="C77" s="178">
        <v>286000</v>
      </c>
      <c r="D77" s="186">
        <v>0.13</v>
      </c>
      <c r="E77" s="180">
        <v>128400</v>
      </c>
      <c r="F77" s="118">
        <v>15200</v>
      </c>
      <c r="G77" s="186">
        <v>0.13</v>
      </c>
      <c r="H77" s="180">
        <v>17600</v>
      </c>
      <c r="I77" s="118">
        <v>4400</v>
      </c>
      <c r="J77" s="186">
        <v>0.33</v>
      </c>
      <c r="K77" s="180">
        <v>2640800</v>
      </c>
      <c r="L77" s="118">
        <v>305600</v>
      </c>
      <c r="M77" s="135">
        <v>0.13</v>
      </c>
      <c r="N77" s="190">
        <v>2624800</v>
      </c>
      <c r="O77" s="191">
        <f t="shared" si="10"/>
        <v>0.9939412299303242</v>
      </c>
      <c r="P77" s="114">
        <f>Volume!K77</f>
        <v>954.8</v>
      </c>
      <c r="Q77" s="71">
        <f>Volume!J77</f>
        <v>943.9</v>
      </c>
      <c r="R77" s="273">
        <f t="shared" si="11"/>
        <v>249.265112</v>
      </c>
      <c r="S77" s="108">
        <f t="shared" si="12"/>
        <v>247.754872</v>
      </c>
      <c r="T77" s="115">
        <f t="shared" si="13"/>
        <v>2335200</v>
      </c>
      <c r="U77" s="108">
        <f t="shared" si="14"/>
        <v>13.086673518328196</v>
      </c>
      <c r="V77" s="108">
        <f t="shared" si="15"/>
        <v>235.484172</v>
      </c>
      <c r="W77" s="108">
        <f t="shared" si="16"/>
        <v>12.119676</v>
      </c>
      <c r="X77" s="108">
        <f t="shared" si="17"/>
        <v>1.661264</v>
      </c>
      <c r="Y77" s="108">
        <f t="shared" si="18"/>
        <v>222.964896</v>
      </c>
      <c r="Z77" s="273">
        <f t="shared" si="19"/>
        <v>26.300215999999978</v>
      </c>
    </row>
    <row r="78" spans="1:28" s="60" customFormat="1" ht="15">
      <c r="A78" s="221" t="s">
        <v>225</v>
      </c>
      <c r="B78" s="180">
        <v>5445000</v>
      </c>
      <c r="C78" s="178">
        <v>203750</v>
      </c>
      <c r="D78" s="186">
        <v>0.04</v>
      </c>
      <c r="E78" s="180">
        <v>758750</v>
      </c>
      <c r="F78" s="118">
        <v>26250</v>
      </c>
      <c r="G78" s="186">
        <v>0.04</v>
      </c>
      <c r="H78" s="180">
        <v>138750</v>
      </c>
      <c r="I78" s="118">
        <v>6250</v>
      </c>
      <c r="J78" s="186">
        <v>0.05</v>
      </c>
      <c r="K78" s="180">
        <v>6342500</v>
      </c>
      <c r="L78" s="118">
        <v>236250</v>
      </c>
      <c r="M78" s="135">
        <v>0.04</v>
      </c>
      <c r="N78" s="190">
        <v>4750000</v>
      </c>
      <c r="O78" s="191">
        <f t="shared" si="10"/>
        <v>0.7489160425699646</v>
      </c>
      <c r="P78" s="114">
        <f>Volume!K78</f>
        <v>266.05</v>
      </c>
      <c r="Q78" s="71">
        <f>Volume!J78</f>
        <v>262.45</v>
      </c>
      <c r="R78" s="273">
        <f t="shared" si="11"/>
        <v>166.4589125</v>
      </c>
      <c r="S78" s="108">
        <f t="shared" si="12"/>
        <v>124.66375</v>
      </c>
      <c r="T78" s="115">
        <f t="shared" si="13"/>
        <v>6106250</v>
      </c>
      <c r="U78" s="108">
        <f t="shared" si="14"/>
        <v>3.868986693961105</v>
      </c>
      <c r="V78" s="108">
        <f t="shared" si="15"/>
        <v>142.904025</v>
      </c>
      <c r="W78" s="108">
        <f t="shared" si="16"/>
        <v>19.91339375</v>
      </c>
      <c r="X78" s="108">
        <f t="shared" si="17"/>
        <v>3.64149375</v>
      </c>
      <c r="Y78" s="108">
        <f t="shared" si="18"/>
        <v>162.45678125</v>
      </c>
      <c r="Z78" s="273">
        <f t="shared" si="19"/>
        <v>4.002131249999991</v>
      </c>
      <c r="AA78" s="81"/>
      <c r="AB78" s="80"/>
    </row>
    <row r="79" spans="1:26" s="8" customFormat="1" ht="15">
      <c r="A79" s="221" t="s">
        <v>188</v>
      </c>
      <c r="B79" s="339">
        <v>5928000</v>
      </c>
      <c r="C79" s="179">
        <v>-156800</v>
      </c>
      <c r="D79" s="187">
        <v>-0.03</v>
      </c>
      <c r="E79" s="189">
        <v>62400</v>
      </c>
      <c r="F79" s="183">
        <v>1600</v>
      </c>
      <c r="G79" s="187">
        <v>0.03</v>
      </c>
      <c r="H79" s="181">
        <v>0</v>
      </c>
      <c r="I79" s="184">
        <v>0</v>
      </c>
      <c r="J79" s="187">
        <v>0</v>
      </c>
      <c r="K79" s="180">
        <v>5990400</v>
      </c>
      <c r="L79" s="118">
        <v>-155200</v>
      </c>
      <c r="M79" s="443">
        <v>-0.03</v>
      </c>
      <c r="N79" s="192">
        <v>5955200</v>
      </c>
      <c r="O79" s="191">
        <f t="shared" si="10"/>
        <v>0.9941239316239316</v>
      </c>
      <c r="P79" s="114">
        <f>Volume!K79</f>
        <v>225.1</v>
      </c>
      <c r="Q79" s="71">
        <f>Volume!J79</f>
        <v>222.9</v>
      </c>
      <c r="R79" s="273">
        <f t="shared" si="11"/>
        <v>133.526016</v>
      </c>
      <c r="S79" s="108">
        <f t="shared" si="12"/>
        <v>132.741408</v>
      </c>
      <c r="T79" s="115">
        <f t="shared" si="13"/>
        <v>6145600</v>
      </c>
      <c r="U79" s="108">
        <f t="shared" si="14"/>
        <v>-2.5253840145795365</v>
      </c>
      <c r="V79" s="108">
        <f t="shared" si="15"/>
        <v>132.13512</v>
      </c>
      <c r="W79" s="108">
        <f t="shared" si="16"/>
        <v>1.390896</v>
      </c>
      <c r="X79" s="108">
        <f t="shared" si="17"/>
        <v>0</v>
      </c>
      <c r="Y79" s="108">
        <f t="shared" si="18"/>
        <v>138.337456</v>
      </c>
      <c r="Z79" s="273">
        <f t="shared" si="19"/>
        <v>-4.811440000000005</v>
      </c>
    </row>
    <row r="80" spans="1:26" s="8" customFormat="1" ht="15">
      <c r="A80" s="221" t="s">
        <v>163</v>
      </c>
      <c r="B80" s="180">
        <v>9451800</v>
      </c>
      <c r="C80" s="178">
        <v>160200</v>
      </c>
      <c r="D80" s="186">
        <v>0.02</v>
      </c>
      <c r="E80" s="180">
        <v>436100</v>
      </c>
      <c r="F80" s="118">
        <v>8900</v>
      </c>
      <c r="G80" s="186">
        <v>0.02</v>
      </c>
      <c r="H80" s="180">
        <v>71200</v>
      </c>
      <c r="I80" s="118">
        <v>0</v>
      </c>
      <c r="J80" s="186">
        <v>0</v>
      </c>
      <c r="K80" s="180">
        <v>9959100</v>
      </c>
      <c r="L80" s="118">
        <v>169100</v>
      </c>
      <c r="M80" s="135">
        <v>0.02</v>
      </c>
      <c r="N80" s="190">
        <v>9834500</v>
      </c>
      <c r="O80" s="191">
        <f t="shared" si="10"/>
        <v>0.9874888293118856</v>
      </c>
      <c r="P80" s="114">
        <f>Volume!K80</f>
        <v>40.8</v>
      </c>
      <c r="Q80" s="71">
        <f>Volume!J80</f>
        <v>40.3</v>
      </c>
      <c r="R80" s="273">
        <f t="shared" si="11"/>
        <v>40.135173</v>
      </c>
      <c r="S80" s="108">
        <f t="shared" si="12"/>
        <v>39.633035</v>
      </c>
      <c r="T80" s="115">
        <f t="shared" si="13"/>
        <v>9790000</v>
      </c>
      <c r="U80" s="108">
        <f t="shared" si="14"/>
        <v>1.7272727272727273</v>
      </c>
      <c r="V80" s="108">
        <f t="shared" si="15"/>
        <v>38.090754</v>
      </c>
      <c r="W80" s="108">
        <f t="shared" si="16"/>
        <v>1.757483</v>
      </c>
      <c r="X80" s="108">
        <f t="shared" si="17"/>
        <v>0.286936</v>
      </c>
      <c r="Y80" s="108">
        <f t="shared" si="18"/>
        <v>39.9432</v>
      </c>
      <c r="Z80" s="273">
        <f t="shared" si="19"/>
        <v>0.1919730000000044</v>
      </c>
    </row>
    <row r="81" spans="1:28" s="60" customFormat="1" ht="15">
      <c r="A81" s="221" t="s">
        <v>8</v>
      </c>
      <c r="B81" s="180">
        <v>19158400</v>
      </c>
      <c r="C81" s="178">
        <v>180800</v>
      </c>
      <c r="D81" s="186">
        <v>0.01</v>
      </c>
      <c r="E81" s="180">
        <v>3049600</v>
      </c>
      <c r="F81" s="118">
        <v>289600</v>
      </c>
      <c r="G81" s="186">
        <v>0.1</v>
      </c>
      <c r="H81" s="180">
        <v>384000</v>
      </c>
      <c r="I81" s="118">
        <v>30400</v>
      </c>
      <c r="J81" s="186">
        <v>0.09</v>
      </c>
      <c r="K81" s="180">
        <v>22592000</v>
      </c>
      <c r="L81" s="118">
        <v>500800</v>
      </c>
      <c r="M81" s="135">
        <v>0.02</v>
      </c>
      <c r="N81" s="190">
        <v>22331200</v>
      </c>
      <c r="O81" s="191">
        <f t="shared" si="10"/>
        <v>0.988456090651558</v>
      </c>
      <c r="P81" s="114">
        <f>Volume!K81</f>
        <v>137.55</v>
      </c>
      <c r="Q81" s="71">
        <f>Volume!J81</f>
        <v>139.8</v>
      </c>
      <c r="R81" s="273">
        <f t="shared" si="11"/>
        <v>315.83616000000006</v>
      </c>
      <c r="S81" s="108">
        <f t="shared" si="12"/>
        <v>312.19017600000006</v>
      </c>
      <c r="T81" s="115">
        <f t="shared" si="13"/>
        <v>22091200</v>
      </c>
      <c r="U81" s="108">
        <f t="shared" si="14"/>
        <v>2.266966031723039</v>
      </c>
      <c r="V81" s="108">
        <f t="shared" si="15"/>
        <v>267.834432</v>
      </c>
      <c r="W81" s="108">
        <f t="shared" si="16"/>
        <v>42.633408</v>
      </c>
      <c r="X81" s="108">
        <f t="shared" si="17"/>
        <v>5.368320000000001</v>
      </c>
      <c r="Y81" s="108">
        <f t="shared" si="18"/>
        <v>303.8644560000001</v>
      </c>
      <c r="Z81" s="273">
        <f t="shared" si="19"/>
        <v>11.971703999999988</v>
      </c>
      <c r="AA81" s="81"/>
      <c r="AB81" s="80"/>
    </row>
    <row r="82" spans="1:26" s="8" customFormat="1" ht="15">
      <c r="A82" s="221" t="s">
        <v>197</v>
      </c>
      <c r="B82" s="339">
        <v>32004000</v>
      </c>
      <c r="C82" s="179">
        <v>1456000</v>
      </c>
      <c r="D82" s="187">
        <v>0.05</v>
      </c>
      <c r="E82" s="189">
        <v>8428000</v>
      </c>
      <c r="F82" s="183">
        <v>196000</v>
      </c>
      <c r="G82" s="187">
        <v>0.02</v>
      </c>
      <c r="H82" s="181">
        <v>1288000</v>
      </c>
      <c r="I82" s="184">
        <v>168000</v>
      </c>
      <c r="J82" s="187">
        <v>0.15</v>
      </c>
      <c r="K82" s="180">
        <v>41720000</v>
      </c>
      <c r="L82" s="118">
        <v>1820000</v>
      </c>
      <c r="M82" s="443">
        <v>0.05</v>
      </c>
      <c r="N82" s="192">
        <v>40992000</v>
      </c>
      <c r="O82" s="191">
        <f t="shared" si="10"/>
        <v>0.9825503355704698</v>
      </c>
      <c r="P82" s="114">
        <f>Volume!K82</f>
        <v>13</v>
      </c>
      <c r="Q82" s="71">
        <f>Volume!J82</f>
        <v>13.55</v>
      </c>
      <c r="R82" s="273">
        <f t="shared" si="11"/>
        <v>56.5306</v>
      </c>
      <c r="S82" s="108">
        <f t="shared" si="12"/>
        <v>55.54416</v>
      </c>
      <c r="T82" s="115">
        <f t="shared" si="13"/>
        <v>39900000</v>
      </c>
      <c r="U82" s="108">
        <f t="shared" si="14"/>
        <v>4.56140350877193</v>
      </c>
      <c r="V82" s="108">
        <f t="shared" si="15"/>
        <v>43.36542</v>
      </c>
      <c r="W82" s="108">
        <f t="shared" si="16"/>
        <v>11.41994</v>
      </c>
      <c r="X82" s="108">
        <f t="shared" si="17"/>
        <v>1.74524</v>
      </c>
      <c r="Y82" s="108">
        <f t="shared" si="18"/>
        <v>51.87</v>
      </c>
      <c r="Z82" s="273">
        <f t="shared" si="19"/>
        <v>4.660600000000002</v>
      </c>
    </row>
    <row r="83" spans="1:28" s="60" customFormat="1" ht="15">
      <c r="A83" s="221" t="s">
        <v>220</v>
      </c>
      <c r="B83" s="180">
        <v>3677700</v>
      </c>
      <c r="C83" s="178">
        <v>320850</v>
      </c>
      <c r="D83" s="186">
        <v>0.1</v>
      </c>
      <c r="E83" s="180">
        <v>290950</v>
      </c>
      <c r="F83" s="118">
        <v>-1150</v>
      </c>
      <c r="G83" s="186">
        <v>0</v>
      </c>
      <c r="H83" s="180">
        <v>19550</v>
      </c>
      <c r="I83" s="118">
        <v>0</v>
      </c>
      <c r="J83" s="186">
        <v>0</v>
      </c>
      <c r="K83" s="180">
        <v>3988200</v>
      </c>
      <c r="L83" s="118">
        <v>319700</v>
      </c>
      <c r="M83" s="135">
        <v>0.09</v>
      </c>
      <c r="N83" s="190">
        <v>3880100</v>
      </c>
      <c r="O83" s="191">
        <f t="shared" si="10"/>
        <v>0.9728950403690888</v>
      </c>
      <c r="P83" s="114">
        <f>Volume!K83</f>
        <v>227.9</v>
      </c>
      <c r="Q83" s="71">
        <f>Volume!J83</f>
        <v>223.75</v>
      </c>
      <c r="R83" s="273">
        <f t="shared" si="11"/>
        <v>89.235975</v>
      </c>
      <c r="S83" s="108">
        <f t="shared" si="12"/>
        <v>86.8172375</v>
      </c>
      <c r="T83" s="115">
        <f t="shared" si="13"/>
        <v>3668500</v>
      </c>
      <c r="U83" s="108">
        <f t="shared" si="14"/>
        <v>8.714733542319749</v>
      </c>
      <c r="V83" s="108">
        <f t="shared" si="15"/>
        <v>82.2885375</v>
      </c>
      <c r="W83" s="108">
        <f t="shared" si="16"/>
        <v>6.51000625</v>
      </c>
      <c r="X83" s="108">
        <f t="shared" si="17"/>
        <v>0.43743125</v>
      </c>
      <c r="Y83" s="108">
        <f t="shared" si="18"/>
        <v>83.605115</v>
      </c>
      <c r="Z83" s="273">
        <f t="shared" si="19"/>
        <v>5.630859999999998</v>
      </c>
      <c r="AA83" s="81"/>
      <c r="AB83" s="80"/>
    </row>
    <row r="84" spans="1:26" s="8" customFormat="1" ht="15">
      <c r="A84" s="221" t="s">
        <v>189</v>
      </c>
      <c r="B84" s="339">
        <v>4969800</v>
      </c>
      <c r="C84" s="179">
        <v>-74800</v>
      </c>
      <c r="D84" s="187">
        <v>-0.01</v>
      </c>
      <c r="E84" s="189">
        <v>17600</v>
      </c>
      <c r="F84" s="183">
        <v>0</v>
      </c>
      <c r="G84" s="187">
        <v>0</v>
      </c>
      <c r="H84" s="181">
        <v>0</v>
      </c>
      <c r="I84" s="184">
        <v>0</v>
      </c>
      <c r="J84" s="187">
        <v>0</v>
      </c>
      <c r="K84" s="180">
        <v>4987400</v>
      </c>
      <c r="L84" s="118">
        <v>-74800</v>
      </c>
      <c r="M84" s="443">
        <v>-0.01</v>
      </c>
      <c r="N84" s="192">
        <v>4963200</v>
      </c>
      <c r="O84" s="191">
        <f t="shared" si="10"/>
        <v>0.9951477723864137</v>
      </c>
      <c r="P84" s="114">
        <f>Volume!K84</f>
        <v>236.7</v>
      </c>
      <c r="Q84" s="71">
        <f>Volume!J84</f>
        <v>233.5</v>
      </c>
      <c r="R84" s="273">
        <f t="shared" si="11"/>
        <v>116.45579</v>
      </c>
      <c r="S84" s="108">
        <f t="shared" si="12"/>
        <v>115.89072</v>
      </c>
      <c r="T84" s="115">
        <f t="shared" si="13"/>
        <v>5062200</v>
      </c>
      <c r="U84" s="108">
        <f t="shared" si="14"/>
        <v>-1.477618426770969</v>
      </c>
      <c r="V84" s="108">
        <f t="shared" si="15"/>
        <v>116.04483</v>
      </c>
      <c r="W84" s="108">
        <f t="shared" si="16"/>
        <v>0.41096</v>
      </c>
      <c r="X84" s="108">
        <f t="shared" si="17"/>
        <v>0</v>
      </c>
      <c r="Y84" s="108">
        <f t="shared" si="18"/>
        <v>119.822274</v>
      </c>
      <c r="Z84" s="273">
        <f t="shared" si="19"/>
        <v>-3.366484</v>
      </c>
    </row>
    <row r="85" spans="1:26" s="8" customFormat="1" ht="15">
      <c r="A85" s="221" t="s">
        <v>164</v>
      </c>
      <c r="B85" s="180">
        <v>5563700</v>
      </c>
      <c r="C85" s="178">
        <v>17700</v>
      </c>
      <c r="D85" s="186">
        <v>0</v>
      </c>
      <c r="E85" s="180">
        <v>241900</v>
      </c>
      <c r="F85" s="118">
        <v>5900</v>
      </c>
      <c r="G85" s="186">
        <v>0.03</v>
      </c>
      <c r="H85" s="180">
        <v>88500</v>
      </c>
      <c r="I85" s="118">
        <v>-5900</v>
      </c>
      <c r="J85" s="186">
        <v>-0.06</v>
      </c>
      <c r="K85" s="180">
        <v>5894100</v>
      </c>
      <c r="L85" s="118">
        <v>17700</v>
      </c>
      <c r="M85" s="135">
        <v>0</v>
      </c>
      <c r="N85" s="190">
        <v>5835100</v>
      </c>
      <c r="O85" s="191">
        <f t="shared" si="10"/>
        <v>0.98998998998999</v>
      </c>
      <c r="P85" s="114">
        <f>Volume!K85</f>
        <v>65.05</v>
      </c>
      <c r="Q85" s="71">
        <f>Volume!J85</f>
        <v>64.15</v>
      </c>
      <c r="R85" s="273">
        <f t="shared" si="11"/>
        <v>37.810651500000006</v>
      </c>
      <c r="S85" s="108">
        <f t="shared" si="12"/>
        <v>37.43216650000001</v>
      </c>
      <c r="T85" s="115">
        <f t="shared" si="13"/>
        <v>5876400</v>
      </c>
      <c r="U85" s="108">
        <f t="shared" si="14"/>
        <v>0.30120481927710846</v>
      </c>
      <c r="V85" s="108">
        <f t="shared" si="15"/>
        <v>35.69113550000001</v>
      </c>
      <c r="W85" s="108">
        <f t="shared" si="16"/>
        <v>1.5517885000000002</v>
      </c>
      <c r="X85" s="108">
        <f t="shared" si="17"/>
        <v>0.5677275</v>
      </c>
      <c r="Y85" s="108">
        <f t="shared" si="18"/>
        <v>38.225982</v>
      </c>
      <c r="Z85" s="273">
        <f t="shared" si="19"/>
        <v>-0.41533049999999605</v>
      </c>
    </row>
    <row r="86" spans="1:26" s="8" customFormat="1" ht="15">
      <c r="A86" s="221" t="s">
        <v>165</v>
      </c>
      <c r="B86" s="180">
        <v>1032460</v>
      </c>
      <c r="C86" s="178">
        <v>2090</v>
      </c>
      <c r="D86" s="186">
        <v>0</v>
      </c>
      <c r="E86" s="180">
        <v>2090</v>
      </c>
      <c r="F86" s="118">
        <v>2090</v>
      </c>
      <c r="G86" s="186">
        <v>0</v>
      </c>
      <c r="H86" s="180">
        <v>0</v>
      </c>
      <c r="I86" s="118">
        <v>0</v>
      </c>
      <c r="J86" s="186">
        <v>0</v>
      </c>
      <c r="K86" s="180">
        <v>1034550</v>
      </c>
      <c r="L86" s="118">
        <v>4180</v>
      </c>
      <c r="M86" s="135">
        <v>0</v>
      </c>
      <c r="N86" s="190">
        <v>1032460</v>
      </c>
      <c r="O86" s="191">
        <f t="shared" si="10"/>
        <v>0.997979797979798</v>
      </c>
      <c r="P86" s="114">
        <f>Volume!K86</f>
        <v>228.4</v>
      </c>
      <c r="Q86" s="71">
        <f>Volume!J86</f>
        <v>229.75</v>
      </c>
      <c r="R86" s="273">
        <f t="shared" si="11"/>
        <v>23.76878625</v>
      </c>
      <c r="S86" s="108">
        <f t="shared" si="12"/>
        <v>23.7207685</v>
      </c>
      <c r="T86" s="115">
        <f t="shared" si="13"/>
        <v>1030370</v>
      </c>
      <c r="U86" s="108">
        <f t="shared" si="14"/>
        <v>0.4056795131845842</v>
      </c>
      <c r="V86" s="108">
        <f t="shared" si="15"/>
        <v>23.7207685</v>
      </c>
      <c r="W86" s="108">
        <f t="shared" si="16"/>
        <v>0.04801775</v>
      </c>
      <c r="X86" s="108">
        <f t="shared" si="17"/>
        <v>0</v>
      </c>
      <c r="Y86" s="108">
        <f t="shared" si="18"/>
        <v>23.5336508</v>
      </c>
      <c r="Z86" s="273">
        <f t="shared" si="19"/>
        <v>0.23513545000000136</v>
      </c>
    </row>
    <row r="87" spans="1:28" s="60" customFormat="1" ht="15">
      <c r="A87" s="221" t="s">
        <v>138</v>
      </c>
      <c r="B87" s="180">
        <v>6906250</v>
      </c>
      <c r="C87" s="178">
        <v>-71500</v>
      </c>
      <c r="D87" s="186">
        <v>-0.01</v>
      </c>
      <c r="E87" s="180">
        <v>1878500</v>
      </c>
      <c r="F87" s="118">
        <v>312000</v>
      </c>
      <c r="G87" s="186">
        <v>0.2</v>
      </c>
      <c r="H87" s="180">
        <v>221000</v>
      </c>
      <c r="I87" s="118">
        <v>52000</v>
      </c>
      <c r="J87" s="186">
        <v>0.31</v>
      </c>
      <c r="K87" s="180">
        <v>9005750</v>
      </c>
      <c r="L87" s="118">
        <v>292500</v>
      </c>
      <c r="M87" s="135">
        <v>0.03</v>
      </c>
      <c r="N87" s="190">
        <v>8983000</v>
      </c>
      <c r="O87" s="191">
        <f t="shared" si="10"/>
        <v>0.997473836160231</v>
      </c>
      <c r="P87" s="114">
        <f>Volume!K87</f>
        <v>133.4</v>
      </c>
      <c r="Q87" s="71">
        <f>Volume!J87</f>
        <v>131.05</v>
      </c>
      <c r="R87" s="273">
        <f t="shared" si="11"/>
        <v>118.02035375</v>
      </c>
      <c r="S87" s="108">
        <f t="shared" si="12"/>
        <v>117.722215</v>
      </c>
      <c r="T87" s="115">
        <f t="shared" si="13"/>
        <v>8713250</v>
      </c>
      <c r="U87" s="108">
        <f t="shared" si="14"/>
        <v>3.3569563595673255</v>
      </c>
      <c r="V87" s="108">
        <f t="shared" si="15"/>
        <v>90.50640625000001</v>
      </c>
      <c r="W87" s="108">
        <f t="shared" si="16"/>
        <v>24.617742500000002</v>
      </c>
      <c r="X87" s="108">
        <f t="shared" si="17"/>
        <v>2.8962050000000006</v>
      </c>
      <c r="Y87" s="108">
        <f t="shared" si="18"/>
        <v>116.234755</v>
      </c>
      <c r="Z87" s="273">
        <f t="shared" si="19"/>
        <v>1.7855987499999912</v>
      </c>
      <c r="AA87" s="81"/>
      <c r="AB87" s="80"/>
    </row>
    <row r="88" spans="1:28" s="60" customFormat="1" ht="15">
      <c r="A88" s="221" t="s">
        <v>50</v>
      </c>
      <c r="B88" s="180">
        <v>6266700</v>
      </c>
      <c r="C88" s="178">
        <v>143550</v>
      </c>
      <c r="D88" s="186">
        <v>0.02</v>
      </c>
      <c r="E88" s="180">
        <v>558000</v>
      </c>
      <c r="F88" s="118">
        <v>41400</v>
      </c>
      <c r="G88" s="186">
        <v>0.08</v>
      </c>
      <c r="H88" s="180">
        <v>103050</v>
      </c>
      <c r="I88" s="118">
        <v>8100</v>
      </c>
      <c r="J88" s="186">
        <v>0.09</v>
      </c>
      <c r="K88" s="180">
        <v>6927750</v>
      </c>
      <c r="L88" s="118">
        <v>193050</v>
      </c>
      <c r="M88" s="135">
        <v>0.03</v>
      </c>
      <c r="N88" s="190">
        <v>6817950</v>
      </c>
      <c r="O88" s="191">
        <f t="shared" si="10"/>
        <v>0.9841506982786619</v>
      </c>
      <c r="P88" s="114">
        <f>Volume!K88</f>
        <v>860.8</v>
      </c>
      <c r="Q88" s="71">
        <f>Volume!J88</f>
        <v>856.9</v>
      </c>
      <c r="R88" s="273">
        <f t="shared" si="11"/>
        <v>593.6388975</v>
      </c>
      <c r="S88" s="108">
        <f t="shared" si="12"/>
        <v>584.2301355</v>
      </c>
      <c r="T88" s="115">
        <f t="shared" si="13"/>
        <v>6734700</v>
      </c>
      <c r="U88" s="108">
        <f t="shared" si="14"/>
        <v>2.866497394093278</v>
      </c>
      <c r="V88" s="108">
        <f t="shared" si="15"/>
        <v>536.993523</v>
      </c>
      <c r="W88" s="108">
        <f t="shared" si="16"/>
        <v>47.81502</v>
      </c>
      <c r="X88" s="108">
        <f t="shared" si="17"/>
        <v>8.8303545</v>
      </c>
      <c r="Y88" s="108">
        <f t="shared" si="18"/>
        <v>579.722976</v>
      </c>
      <c r="Z88" s="273">
        <f t="shared" si="19"/>
        <v>13.915921499999968</v>
      </c>
      <c r="AA88" s="81"/>
      <c r="AB88" s="80"/>
    </row>
    <row r="89" spans="1:26" s="8" customFormat="1" ht="15">
      <c r="A89" s="221" t="s">
        <v>190</v>
      </c>
      <c r="B89" s="339">
        <v>4624200</v>
      </c>
      <c r="C89" s="179">
        <v>32550</v>
      </c>
      <c r="D89" s="187">
        <v>0.01</v>
      </c>
      <c r="E89" s="189">
        <v>182700</v>
      </c>
      <c r="F89" s="183">
        <v>23100</v>
      </c>
      <c r="G89" s="187">
        <v>0.14</v>
      </c>
      <c r="H89" s="181">
        <v>1050</v>
      </c>
      <c r="I89" s="184">
        <v>0</v>
      </c>
      <c r="J89" s="187">
        <v>0</v>
      </c>
      <c r="K89" s="180">
        <v>4807950</v>
      </c>
      <c r="L89" s="118">
        <v>55650</v>
      </c>
      <c r="M89" s="443">
        <v>0.01</v>
      </c>
      <c r="N89" s="192">
        <v>4786950</v>
      </c>
      <c r="O89" s="191">
        <f t="shared" si="10"/>
        <v>0.9956322341122515</v>
      </c>
      <c r="P89" s="114">
        <f>Volume!K89</f>
        <v>209.75</v>
      </c>
      <c r="Q89" s="71">
        <f>Volume!J89</f>
        <v>210.65</v>
      </c>
      <c r="R89" s="273">
        <f t="shared" si="11"/>
        <v>101.27946675</v>
      </c>
      <c r="S89" s="108">
        <f t="shared" si="12"/>
        <v>100.83710175</v>
      </c>
      <c r="T89" s="115">
        <f t="shared" si="13"/>
        <v>4752300</v>
      </c>
      <c r="U89" s="108">
        <f t="shared" si="14"/>
        <v>1.171011931064958</v>
      </c>
      <c r="V89" s="108">
        <f t="shared" si="15"/>
        <v>97.408773</v>
      </c>
      <c r="W89" s="108">
        <f t="shared" si="16"/>
        <v>3.8485755</v>
      </c>
      <c r="X89" s="108">
        <f t="shared" si="17"/>
        <v>0.02211825</v>
      </c>
      <c r="Y89" s="108">
        <f t="shared" si="18"/>
        <v>99.6794925</v>
      </c>
      <c r="Z89" s="273">
        <f t="shared" si="19"/>
        <v>1.5999742500000025</v>
      </c>
    </row>
    <row r="90" spans="1:28" s="60" customFormat="1" ht="15">
      <c r="A90" s="221" t="s">
        <v>94</v>
      </c>
      <c r="B90" s="180">
        <v>3264000</v>
      </c>
      <c r="C90" s="178">
        <v>91200</v>
      </c>
      <c r="D90" s="186">
        <v>0.03</v>
      </c>
      <c r="E90" s="180">
        <v>16800</v>
      </c>
      <c r="F90" s="118">
        <v>4800</v>
      </c>
      <c r="G90" s="186">
        <v>0.4</v>
      </c>
      <c r="H90" s="180">
        <v>0</v>
      </c>
      <c r="I90" s="118">
        <v>0</v>
      </c>
      <c r="J90" s="186">
        <v>0</v>
      </c>
      <c r="K90" s="180">
        <v>3280800</v>
      </c>
      <c r="L90" s="118">
        <v>96000</v>
      </c>
      <c r="M90" s="135">
        <v>0.03</v>
      </c>
      <c r="N90" s="190">
        <v>3266400</v>
      </c>
      <c r="O90" s="191">
        <f t="shared" si="10"/>
        <v>0.9956108266276518</v>
      </c>
      <c r="P90" s="114">
        <f>Volume!K90</f>
        <v>244.85</v>
      </c>
      <c r="Q90" s="71">
        <f>Volume!J90</f>
        <v>239.75</v>
      </c>
      <c r="R90" s="273">
        <f t="shared" si="11"/>
        <v>78.65718</v>
      </c>
      <c r="S90" s="108">
        <f t="shared" si="12"/>
        <v>78.31194</v>
      </c>
      <c r="T90" s="115">
        <f t="shared" si="13"/>
        <v>3184800</v>
      </c>
      <c r="U90" s="108">
        <f t="shared" si="14"/>
        <v>3.014318010550113</v>
      </c>
      <c r="V90" s="108">
        <f t="shared" si="15"/>
        <v>78.2544</v>
      </c>
      <c r="W90" s="108">
        <f t="shared" si="16"/>
        <v>0.40278</v>
      </c>
      <c r="X90" s="108">
        <f t="shared" si="17"/>
        <v>0</v>
      </c>
      <c r="Y90" s="108">
        <f t="shared" si="18"/>
        <v>77.979828</v>
      </c>
      <c r="Z90" s="273">
        <f t="shared" si="19"/>
        <v>0.6773519999999991</v>
      </c>
      <c r="AA90" s="81"/>
      <c r="AB90" s="80"/>
    </row>
    <row r="91" spans="1:26" s="8" customFormat="1" ht="15">
      <c r="A91" s="221" t="s">
        <v>243</v>
      </c>
      <c r="B91" s="180">
        <v>1444300</v>
      </c>
      <c r="C91" s="178">
        <v>156000</v>
      </c>
      <c r="D91" s="186">
        <v>0.12</v>
      </c>
      <c r="E91" s="180">
        <v>1300</v>
      </c>
      <c r="F91" s="118">
        <v>0</v>
      </c>
      <c r="G91" s="186">
        <v>0</v>
      </c>
      <c r="H91" s="180">
        <v>0</v>
      </c>
      <c r="I91" s="118">
        <v>0</v>
      </c>
      <c r="J91" s="186">
        <v>0</v>
      </c>
      <c r="K91" s="180">
        <v>1445600</v>
      </c>
      <c r="L91" s="118">
        <v>156000</v>
      </c>
      <c r="M91" s="135">
        <v>0.12</v>
      </c>
      <c r="N91" s="190">
        <v>1439750</v>
      </c>
      <c r="O91" s="191">
        <f t="shared" si="10"/>
        <v>0.9959532374100719</v>
      </c>
      <c r="P91" s="114">
        <f>Volume!K91</f>
        <v>406.45</v>
      </c>
      <c r="Q91" s="71">
        <f>Volume!J91</f>
        <v>400.2</v>
      </c>
      <c r="R91" s="273">
        <f t="shared" si="11"/>
        <v>57.852912</v>
      </c>
      <c r="S91" s="108">
        <f t="shared" si="12"/>
        <v>57.618795</v>
      </c>
      <c r="T91" s="115">
        <f t="shared" si="13"/>
        <v>1289600</v>
      </c>
      <c r="U91" s="108">
        <f t="shared" si="14"/>
        <v>12.096774193548388</v>
      </c>
      <c r="V91" s="108">
        <f t="shared" si="15"/>
        <v>57.800886</v>
      </c>
      <c r="W91" s="108">
        <f t="shared" si="16"/>
        <v>0.052026</v>
      </c>
      <c r="X91" s="108">
        <f t="shared" si="17"/>
        <v>0</v>
      </c>
      <c r="Y91" s="108">
        <f t="shared" si="18"/>
        <v>52.415792</v>
      </c>
      <c r="Z91" s="273">
        <f t="shared" si="19"/>
        <v>5.43712</v>
      </c>
    </row>
    <row r="92" spans="1:28" s="60" customFormat="1" ht="15">
      <c r="A92" s="221" t="s">
        <v>95</v>
      </c>
      <c r="B92" s="180">
        <v>3796800</v>
      </c>
      <c r="C92" s="178">
        <v>-49200</v>
      </c>
      <c r="D92" s="186">
        <v>-0.01</v>
      </c>
      <c r="E92" s="180">
        <v>24000</v>
      </c>
      <c r="F92" s="118">
        <v>0</v>
      </c>
      <c r="G92" s="186">
        <v>0</v>
      </c>
      <c r="H92" s="180">
        <v>0</v>
      </c>
      <c r="I92" s="118">
        <v>0</v>
      </c>
      <c r="J92" s="186">
        <v>0</v>
      </c>
      <c r="K92" s="180">
        <v>3820800</v>
      </c>
      <c r="L92" s="118">
        <v>-49200</v>
      </c>
      <c r="M92" s="135">
        <v>-0.01</v>
      </c>
      <c r="N92" s="190">
        <v>3807600</v>
      </c>
      <c r="O92" s="191">
        <f t="shared" si="10"/>
        <v>0.9965452261306532</v>
      </c>
      <c r="P92" s="114">
        <f>Volume!K92</f>
        <v>515.85</v>
      </c>
      <c r="Q92" s="71">
        <f>Volume!J92</f>
        <v>513.05</v>
      </c>
      <c r="R92" s="273">
        <f t="shared" si="11"/>
        <v>196.026144</v>
      </c>
      <c r="S92" s="108">
        <f t="shared" si="12"/>
        <v>195.34891799999997</v>
      </c>
      <c r="T92" s="115">
        <f t="shared" si="13"/>
        <v>3870000</v>
      </c>
      <c r="U92" s="108">
        <f t="shared" si="14"/>
        <v>-1.2713178294573644</v>
      </c>
      <c r="V92" s="108">
        <f t="shared" si="15"/>
        <v>194.79482399999998</v>
      </c>
      <c r="W92" s="108">
        <f t="shared" si="16"/>
        <v>1.2313199999999997</v>
      </c>
      <c r="X92" s="108">
        <f t="shared" si="17"/>
        <v>0</v>
      </c>
      <c r="Y92" s="108">
        <f t="shared" si="18"/>
        <v>199.63395</v>
      </c>
      <c r="Z92" s="273">
        <f t="shared" si="19"/>
        <v>-3.6078060000000107</v>
      </c>
      <c r="AA92" s="81"/>
      <c r="AB92" s="80"/>
    </row>
    <row r="93" spans="1:28" s="60" customFormat="1" ht="15">
      <c r="A93" s="221" t="s">
        <v>244</v>
      </c>
      <c r="B93" s="180">
        <v>7938000</v>
      </c>
      <c r="C93" s="178">
        <v>-58800</v>
      </c>
      <c r="D93" s="186">
        <v>-0.01</v>
      </c>
      <c r="E93" s="180">
        <v>470400</v>
      </c>
      <c r="F93" s="118">
        <v>2800</v>
      </c>
      <c r="G93" s="186">
        <v>0.01</v>
      </c>
      <c r="H93" s="180">
        <v>64400</v>
      </c>
      <c r="I93" s="118">
        <v>5600</v>
      </c>
      <c r="J93" s="186">
        <v>0.1</v>
      </c>
      <c r="K93" s="180">
        <v>8472800</v>
      </c>
      <c r="L93" s="118">
        <v>-50400</v>
      </c>
      <c r="M93" s="135">
        <v>-0.01</v>
      </c>
      <c r="N93" s="190">
        <v>8422400</v>
      </c>
      <c r="O93" s="191">
        <f t="shared" si="10"/>
        <v>0.9940515532055518</v>
      </c>
      <c r="P93" s="114">
        <f>Volume!K93</f>
        <v>127.15</v>
      </c>
      <c r="Q93" s="71">
        <f>Volume!J93</f>
        <v>126</v>
      </c>
      <c r="R93" s="273">
        <f t="shared" si="11"/>
        <v>106.75728</v>
      </c>
      <c r="S93" s="108">
        <f t="shared" si="12"/>
        <v>106.12224</v>
      </c>
      <c r="T93" s="115">
        <f t="shared" si="13"/>
        <v>8523200</v>
      </c>
      <c r="U93" s="108">
        <f t="shared" si="14"/>
        <v>-0.5913272010512484</v>
      </c>
      <c r="V93" s="108">
        <f t="shared" si="15"/>
        <v>100.0188</v>
      </c>
      <c r="W93" s="108">
        <f t="shared" si="16"/>
        <v>5.92704</v>
      </c>
      <c r="X93" s="108">
        <f t="shared" si="17"/>
        <v>0.81144</v>
      </c>
      <c r="Y93" s="108">
        <f t="shared" si="18"/>
        <v>108.372488</v>
      </c>
      <c r="Z93" s="273">
        <f t="shared" si="19"/>
        <v>-1.6152080000000097</v>
      </c>
      <c r="AA93" s="81"/>
      <c r="AB93" s="80"/>
    </row>
    <row r="94" spans="1:28" s="60" customFormat="1" ht="15">
      <c r="A94" s="221" t="s">
        <v>245</v>
      </c>
      <c r="B94" s="180">
        <v>2421900</v>
      </c>
      <c r="C94" s="178">
        <v>-275700</v>
      </c>
      <c r="D94" s="186">
        <v>-0.1</v>
      </c>
      <c r="E94" s="180">
        <v>30600</v>
      </c>
      <c r="F94" s="118">
        <v>3000</v>
      </c>
      <c r="G94" s="186">
        <v>0.11</v>
      </c>
      <c r="H94" s="180">
        <v>1500</v>
      </c>
      <c r="I94" s="118">
        <v>600</v>
      </c>
      <c r="J94" s="186">
        <v>0.67</v>
      </c>
      <c r="K94" s="180">
        <v>2454000</v>
      </c>
      <c r="L94" s="118">
        <v>-272100</v>
      </c>
      <c r="M94" s="135">
        <v>-0.1</v>
      </c>
      <c r="N94" s="190">
        <v>2434800</v>
      </c>
      <c r="O94" s="191">
        <f t="shared" si="10"/>
        <v>0.9921760391198045</v>
      </c>
      <c r="P94" s="114">
        <f>Volume!K94</f>
        <v>845</v>
      </c>
      <c r="Q94" s="71">
        <f>Volume!J94</f>
        <v>873.1</v>
      </c>
      <c r="R94" s="273">
        <f t="shared" si="11"/>
        <v>214.25874</v>
      </c>
      <c r="S94" s="108">
        <f t="shared" si="12"/>
        <v>212.582388</v>
      </c>
      <c r="T94" s="115">
        <f t="shared" si="13"/>
        <v>2726100</v>
      </c>
      <c r="U94" s="108">
        <f t="shared" si="14"/>
        <v>-9.981291955540883</v>
      </c>
      <c r="V94" s="108">
        <f t="shared" si="15"/>
        <v>211.456089</v>
      </c>
      <c r="W94" s="108">
        <f t="shared" si="16"/>
        <v>2.671686</v>
      </c>
      <c r="X94" s="108">
        <f t="shared" si="17"/>
        <v>0.130965</v>
      </c>
      <c r="Y94" s="108">
        <f t="shared" si="18"/>
        <v>230.35545</v>
      </c>
      <c r="Z94" s="273">
        <f t="shared" si="19"/>
        <v>-16.09671</v>
      </c>
      <c r="AA94" s="81"/>
      <c r="AB94" s="80"/>
    </row>
    <row r="95" spans="1:28" s="60" customFormat="1" ht="15">
      <c r="A95" s="221" t="s">
        <v>246</v>
      </c>
      <c r="B95" s="180">
        <v>8704800</v>
      </c>
      <c r="C95" s="178">
        <v>59200</v>
      </c>
      <c r="D95" s="186">
        <v>0.01</v>
      </c>
      <c r="E95" s="180">
        <v>435200</v>
      </c>
      <c r="F95" s="118">
        <v>11200</v>
      </c>
      <c r="G95" s="186">
        <v>0.03</v>
      </c>
      <c r="H95" s="180">
        <v>56000</v>
      </c>
      <c r="I95" s="118">
        <v>800</v>
      </c>
      <c r="J95" s="186">
        <v>0.01</v>
      </c>
      <c r="K95" s="180">
        <v>9196000</v>
      </c>
      <c r="L95" s="118">
        <v>71200</v>
      </c>
      <c r="M95" s="135">
        <v>0.01</v>
      </c>
      <c r="N95" s="190">
        <v>9126400</v>
      </c>
      <c r="O95" s="191">
        <f t="shared" si="10"/>
        <v>0.992431491953023</v>
      </c>
      <c r="P95" s="114">
        <f>Volume!K95</f>
        <v>403.45</v>
      </c>
      <c r="Q95" s="71">
        <f>Volume!J95</f>
        <v>402.2</v>
      </c>
      <c r="R95" s="273">
        <f t="shared" si="11"/>
        <v>369.86312</v>
      </c>
      <c r="S95" s="108">
        <f t="shared" si="12"/>
        <v>367.063808</v>
      </c>
      <c r="T95" s="115">
        <f t="shared" si="13"/>
        <v>9124800</v>
      </c>
      <c r="U95" s="108">
        <f t="shared" si="14"/>
        <v>0.780291074872874</v>
      </c>
      <c r="V95" s="108">
        <f t="shared" si="15"/>
        <v>350.107056</v>
      </c>
      <c r="W95" s="108">
        <f t="shared" si="16"/>
        <v>17.503744</v>
      </c>
      <c r="X95" s="108">
        <f t="shared" si="17"/>
        <v>2.25232</v>
      </c>
      <c r="Y95" s="108">
        <f t="shared" si="18"/>
        <v>368.140056</v>
      </c>
      <c r="Z95" s="273">
        <f t="shared" si="19"/>
        <v>1.7230639999999653</v>
      </c>
      <c r="AA95" s="81"/>
      <c r="AB95" s="80"/>
    </row>
    <row r="96" spans="1:28" s="60" customFormat="1" ht="15">
      <c r="A96" s="221" t="s">
        <v>254</v>
      </c>
      <c r="B96" s="180">
        <v>15475600</v>
      </c>
      <c r="C96" s="178">
        <v>121800</v>
      </c>
      <c r="D96" s="186">
        <v>0.01</v>
      </c>
      <c r="E96" s="180">
        <v>1159200</v>
      </c>
      <c r="F96" s="118">
        <v>46200</v>
      </c>
      <c r="G96" s="186">
        <v>0.04</v>
      </c>
      <c r="H96" s="180">
        <v>99400</v>
      </c>
      <c r="I96" s="118">
        <v>3500</v>
      </c>
      <c r="J96" s="186">
        <v>0.04</v>
      </c>
      <c r="K96" s="180">
        <v>16734200</v>
      </c>
      <c r="L96" s="118">
        <v>171500</v>
      </c>
      <c r="M96" s="135">
        <v>0.01</v>
      </c>
      <c r="N96" s="190">
        <v>16685900</v>
      </c>
      <c r="O96" s="191">
        <f t="shared" si="10"/>
        <v>0.9971136953066175</v>
      </c>
      <c r="P96" s="114">
        <f>Volume!K96</f>
        <v>389.3</v>
      </c>
      <c r="Q96" s="71">
        <f>Volume!J96</f>
        <v>386.65</v>
      </c>
      <c r="R96" s="273">
        <f t="shared" si="11"/>
        <v>647.027843</v>
      </c>
      <c r="S96" s="108">
        <f t="shared" si="12"/>
        <v>645.1603235</v>
      </c>
      <c r="T96" s="115">
        <f t="shared" si="13"/>
        <v>16562700</v>
      </c>
      <c r="U96" s="108">
        <f t="shared" si="14"/>
        <v>1.0354591944550102</v>
      </c>
      <c r="V96" s="108">
        <f t="shared" si="15"/>
        <v>598.364074</v>
      </c>
      <c r="W96" s="108">
        <f t="shared" si="16"/>
        <v>44.820468</v>
      </c>
      <c r="X96" s="108">
        <f t="shared" si="17"/>
        <v>3.843301</v>
      </c>
      <c r="Y96" s="108">
        <f t="shared" si="18"/>
        <v>644.785911</v>
      </c>
      <c r="Z96" s="273">
        <f t="shared" si="19"/>
        <v>2.241931999999906</v>
      </c>
      <c r="AA96" s="81"/>
      <c r="AB96" s="80"/>
    </row>
    <row r="97" spans="1:28" s="60" customFormat="1" ht="15">
      <c r="A97" s="221" t="s">
        <v>113</v>
      </c>
      <c r="B97" s="180">
        <v>5040200</v>
      </c>
      <c r="C97" s="178">
        <v>-285450</v>
      </c>
      <c r="D97" s="186">
        <v>-0.05</v>
      </c>
      <c r="E97" s="180">
        <v>345400</v>
      </c>
      <c r="F97" s="118">
        <v>11550</v>
      </c>
      <c r="G97" s="186">
        <v>0.03</v>
      </c>
      <c r="H97" s="180">
        <v>30250</v>
      </c>
      <c r="I97" s="118">
        <v>4950</v>
      </c>
      <c r="J97" s="186">
        <v>0.2</v>
      </c>
      <c r="K97" s="180">
        <v>5415850</v>
      </c>
      <c r="L97" s="118">
        <v>-268950</v>
      </c>
      <c r="M97" s="135">
        <v>-0.05</v>
      </c>
      <c r="N97" s="190">
        <v>5383950</v>
      </c>
      <c r="O97" s="191">
        <f t="shared" si="10"/>
        <v>0.9941098811820859</v>
      </c>
      <c r="P97" s="114">
        <f>Volume!K97</f>
        <v>515</v>
      </c>
      <c r="Q97" s="71">
        <f>Volume!J97</f>
        <v>506.85</v>
      </c>
      <c r="R97" s="273">
        <f t="shared" si="11"/>
        <v>274.50235725</v>
      </c>
      <c r="S97" s="108">
        <f t="shared" si="12"/>
        <v>272.88550575</v>
      </c>
      <c r="T97" s="115">
        <f t="shared" si="13"/>
        <v>5684800</v>
      </c>
      <c r="U97" s="108">
        <f t="shared" si="14"/>
        <v>-4.731037151702786</v>
      </c>
      <c r="V97" s="108">
        <f t="shared" si="15"/>
        <v>255.462537</v>
      </c>
      <c r="W97" s="108">
        <f t="shared" si="16"/>
        <v>17.506599</v>
      </c>
      <c r="X97" s="108">
        <f t="shared" si="17"/>
        <v>1.53322125</v>
      </c>
      <c r="Y97" s="108">
        <f t="shared" si="18"/>
        <v>292.7672</v>
      </c>
      <c r="Z97" s="273">
        <f t="shared" si="19"/>
        <v>-18.264842750000014</v>
      </c>
      <c r="AA97" s="81"/>
      <c r="AB97" s="80"/>
    </row>
    <row r="98" spans="1:26" s="8" customFormat="1" ht="15">
      <c r="A98" s="221" t="s">
        <v>166</v>
      </c>
      <c r="B98" s="180">
        <v>6247450</v>
      </c>
      <c r="C98" s="178">
        <v>-145200</v>
      </c>
      <c r="D98" s="186">
        <v>-0.02</v>
      </c>
      <c r="E98" s="180">
        <v>334400</v>
      </c>
      <c r="F98" s="118">
        <v>30250</v>
      </c>
      <c r="G98" s="186">
        <v>0.1</v>
      </c>
      <c r="H98" s="180">
        <v>25850</v>
      </c>
      <c r="I98" s="118">
        <v>1650</v>
      </c>
      <c r="J98" s="186">
        <v>0.07</v>
      </c>
      <c r="K98" s="180">
        <v>6607700</v>
      </c>
      <c r="L98" s="118">
        <v>-113300</v>
      </c>
      <c r="M98" s="135">
        <v>-0.02</v>
      </c>
      <c r="N98" s="190">
        <v>6593400</v>
      </c>
      <c r="O98" s="191">
        <f t="shared" si="10"/>
        <v>0.9978358581654736</v>
      </c>
      <c r="P98" s="114">
        <f>Volume!K98</f>
        <v>608.9</v>
      </c>
      <c r="Q98" s="71">
        <f>Volume!J98</f>
        <v>599.75</v>
      </c>
      <c r="R98" s="273">
        <f t="shared" si="11"/>
        <v>396.2968075</v>
      </c>
      <c r="S98" s="108">
        <f t="shared" si="12"/>
        <v>395.439165</v>
      </c>
      <c r="T98" s="115">
        <f t="shared" si="13"/>
        <v>6721000</v>
      </c>
      <c r="U98" s="108">
        <f t="shared" si="14"/>
        <v>-1.6857610474631752</v>
      </c>
      <c r="V98" s="108">
        <f t="shared" si="15"/>
        <v>374.69081375</v>
      </c>
      <c r="W98" s="108">
        <f t="shared" si="16"/>
        <v>20.05564</v>
      </c>
      <c r="X98" s="108">
        <f t="shared" si="17"/>
        <v>1.55035375</v>
      </c>
      <c r="Y98" s="108">
        <f t="shared" si="18"/>
        <v>409.24169</v>
      </c>
      <c r="Z98" s="273">
        <f t="shared" si="19"/>
        <v>-12.944882500000006</v>
      </c>
    </row>
    <row r="99" spans="1:28" s="60" customFormat="1" ht="15">
      <c r="A99" s="221" t="s">
        <v>221</v>
      </c>
      <c r="B99" s="180">
        <v>10280100</v>
      </c>
      <c r="C99" s="178">
        <v>-89100</v>
      </c>
      <c r="D99" s="186">
        <v>-0.01</v>
      </c>
      <c r="E99" s="180">
        <v>3109500</v>
      </c>
      <c r="F99" s="118">
        <v>156300</v>
      </c>
      <c r="G99" s="186">
        <v>0.05</v>
      </c>
      <c r="H99" s="180">
        <v>1223700</v>
      </c>
      <c r="I99" s="118">
        <v>15900</v>
      </c>
      <c r="J99" s="186">
        <v>0.01</v>
      </c>
      <c r="K99" s="180">
        <v>14613300</v>
      </c>
      <c r="L99" s="118">
        <v>83100</v>
      </c>
      <c r="M99" s="135">
        <v>0.01</v>
      </c>
      <c r="N99" s="190">
        <v>14221200</v>
      </c>
      <c r="O99" s="191">
        <f t="shared" si="10"/>
        <v>0.9731682782123134</v>
      </c>
      <c r="P99" s="114">
        <f>Volume!K99</f>
        <v>1304.5</v>
      </c>
      <c r="Q99" s="71">
        <f>Volume!J99</f>
        <v>1291.3</v>
      </c>
      <c r="R99" s="273">
        <f t="shared" si="11"/>
        <v>1887.015429</v>
      </c>
      <c r="S99" s="108">
        <f t="shared" si="12"/>
        <v>1836.383556</v>
      </c>
      <c r="T99" s="115">
        <f t="shared" si="13"/>
        <v>14530200</v>
      </c>
      <c r="U99" s="108">
        <f t="shared" si="14"/>
        <v>0.5719122930173018</v>
      </c>
      <c r="V99" s="108">
        <f t="shared" si="15"/>
        <v>1327.469313</v>
      </c>
      <c r="W99" s="108">
        <f t="shared" si="16"/>
        <v>401.529735</v>
      </c>
      <c r="X99" s="108">
        <f t="shared" si="17"/>
        <v>158.016381</v>
      </c>
      <c r="Y99" s="108">
        <f t="shared" si="18"/>
        <v>1895.46459</v>
      </c>
      <c r="Z99" s="273">
        <f t="shared" si="19"/>
        <v>-8.449161000000004</v>
      </c>
      <c r="AA99" s="81"/>
      <c r="AB99" s="80"/>
    </row>
    <row r="100" spans="1:28" s="60" customFormat="1" ht="15">
      <c r="A100" s="221" t="s">
        <v>235</v>
      </c>
      <c r="B100" s="180">
        <v>31128200</v>
      </c>
      <c r="C100" s="178">
        <v>231150</v>
      </c>
      <c r="D100" s="186">
        <v>0.01</v>
      </c>
      <c r="E100" s="180">
        <v>3376800</v>
      </c>
      <c r="F100" s="118">
        <v>298150</v>
      </c>
      <c r="G100" s="186">
        <v>0.1</v>
      </c>
      <c r="H100" s="180">
        <v>616400</v>
      </c>
      <c r="I100" s="118">
        <v>16750</v>
      </c>
      <c r="J100" s="186">
        <v>0.03</v>
      </c>
      <c r="K100" s="180">
        <v>35121400</v>
      </c>
      <c r="L100" s="118">
        <v>546050</v>
      </c>
      <c r="M100" s="135">
        <v>0.02</v>
      </c>
      <c r="N100" s="190">
        <v>33238700</v>
      </c>
      <c r="O100" s="191">
        <f t="shared" si="10"/>
        <v>0.9463945059137734</v>
      </c>
      <c r="P100" s="114">
        <f>Volume!K100</f>
        <v>67.05</v>
      </c>
      <c r="Q100" s="71">
        <f>Volume!J100</f>
        <v>66.25</v>
      </c>
      <c r="R100" s="273">
        <f t="shared" si="11"/>
        <v>232.679275</v>
      </c>
      <c r="S100" s="108">
        <f t="shared" si="12"/>
        <v>220.2063875</v>
      </c>
      <c r="T100" s="115">
        <f t="shared" si="13"/>
        <v>34575350</v>
      </c>
      <c r="U100" s="108">
        <f t="shared" si="14"/>
        <v>1.5793043309756807</v>
      </c>
      <c r="V100" s="108">
        <f t="shared" si="15"/>
        <v>206.224325</v>
      </c>
      <c r="W100" s="108">
        <f t="shared" si="16"/>
        <v>22.3713</v>
      </c>
      <c r="X100" s="108">
        <f t="shared" si="17"/>
        <v>4.08365</v>
      </c>
      <c r="Y100" s="108">
        <f t="shared" si="18"/>
        <v>231.82772175</v>
      </c>
      <c r="Z100" s="273">
        <f t="shared" si="19"/>
        <v>0.8515532499999949</v>
      </c>
      <c r="AA100" s="81"/>
      <c r="AB100" s="80"/>
    </row>
    <row r="101" spans="1:28" s="60" customFormat="1" ht="15">
      <c r="A101" s="221" t="s">
        <v>255</v>
      </c>
      <c r="B101" s="180">
        <v>24305400</v>
      </c>
      <c r="C101" s="178">
        <v>175500</v>
      </c>
      <c r="D101" s="186">
        <v>0.01</v>
      </c>
      <c r="E101" s="180">
        <v>3942000</v>
      </c>
      <c r="F101" s="118">
        <v>245700</v>
      </c>
      <c r="G101" s="186">
        <v>0.07</v>
      </c>
      <c r="H101" s="180">
        <v>693900</v>
      </c>
      <c r="I101" s="118">
        <v>-5400</v>
      </c>
      <c r="J101" s="186">
        <v>-0.01</v>
      </c>
      <c r="K101" s="180">
        <v>28941300</v>
      </c>
      <c r="L101" s="118">
        <v>415800</v>
      </c>
      <c r="M101" s="135">
        <v>0.01</v>
      </c>
      <c r="N101" s="190">
        <v>28730700</v>
      </c>
      <c r="O101" s="191">
        <f t="shared" si="10"/>
        <v>0.9927232017912119</v>
      </c>
      <c r="P101" s="114">
        <f>Volume!K101</f>
        <v>87.45</v>
      </c>
      <c r="Q101" s="71">
        <f>Volume!J101</f>
        <v>86.75</v>
      </c>
      <c r="R101" s="273">
        <f t="shared" si="11"/>
        <v>251.0657775</v>
      </c>
      <c r="S101" s="108">
        <f t="shared" si="12"/>
        <v>249.2388225</v>
      </c>
      <c r="T101" s="115">
        <f t="shared" si="13"/>
        <v>28525500</v>
      </c>
      <c r="U101" s="108">
        <f t="shared" si="14"/>
        <v>1.4576431613819214</v>
      </c>
      <c r="V101" s="108">
        <f t="shared" si="15"/>
        <v>210.849345</v>
      </c>
      <c r="W101" s="108">
        <f t="shared" si="16"/>
        <v>34.19685</v>
      </c>
      <c r="X101" s="108">
        <f t="shared" si="17"/>
        <v>6.0195825</v>
      </c>
      <c r="Y101" s="108">
        <f t="shared" si="18"/>
        <v>249.4554975</v>
      </c>
      <c r="Z101" s="273">
        <f t="shared" si="19"/>
        <v>1.6102799999999888</v>
      </c>
      <c r="AA101" s="81"/>
      <c r="AB101" s="80"/>
    </row>
    <row r="102" spans="1:28" s="60" customFormat="1" ht="15">
      <c r="A102" s="221" t="s">
        <v>222</v>
      </c>
      <c r="B102" s="180">
        <v>6483000</v>
      </c>
      <c r="C102" s="178">
        <v>291000</v>
      </c>
      <c r="D102" s="186">
        <v>0.05</v>
      </c>
      <c r="E102" s="180">
        <v>774600</v>
      </c>
      <c r="F102" s="118">
        <v>138000</v>
      </c>
      <c r="G102" s="186">
        <v>0.22</v>
      </c>
      <c r="H102" s="180">
        <v>95400</v>
      </c>
      <c r="I102" s="118">
        <v>11400</v>
      </c>
      <c r="J102" s="186">
        <v>0.14</v>
      </c>
      <c r="K102" s="180">
        <v>7353000</v>
      </c>
      <c r="L102" s="118">
        <v>440400</v>
      </c>
      <c r="M102" s="135">
        <v>0.06</v>
      </c>
      <c r="N102" s="190">
        <v>7306200</v>
      </c>
      <c r="O102" s="191">
        <f t="shared" si="10"/>
        <v>0.9936352509179927</v>
      </c>
      <c r="P102" s="114">
        <f>Volume!K102</f>
        <v>422.95</v>
      </c>
      <c r="Q102" s="71">
        <f>Volume!J102</f>
        <v>417.75</v>
      </c>
      <c r="R102" s="273">
        <f t="shared" si="11"/>
        <v>307.171575</v>
      </c>
      <c r="S102" s="108">
        <f t="shared" si="12"/>
        <v>305.216505</v>
      </c>
      <c r="T102" s="115">
        <f t="shared" si="13"/>
        <v>6912600</v>
      </c>
      <c r="U102" s="108">
        <f t="shared" si="14"/>
        <v>6.370974741775888</v>
      </c>
      <c r="V102" s="108">
        <f t="shared" si="15"/>
        <v>270.827325</v>
      </c>
      <c r="W102" s="108">
        <f t="shared" si="16"/>
        <v>32.358915</v>
      </c>
      <c r="X102" s="108">
        <f t="shared" si="17"/>
        <v>3.985335</v>
      </c>
      <c r="Y102" s="108">
        <f t="shared" si="18"/>
        <v>292.368417</v>
      </c>
      <c r="Z102" s="273">
        <f t="shared" si="19"/>
        <v>14.803157999999996</v>
      </c>
      <c r="AA102" s="81"/>
      <c r="AB102" s="80"/>
    </row>
    <row r="103" spans="1:28" s="60" customFormat="1" ht="15">
      <c r="A103" s="221" t="s">
        <v>223</v>
      </c>
      <c r="B103" s="180">
        <v>5553500</v>
      </c>
      <c r="C103" s="178">
        <v>255000</v>
      </c>
      <c r="D103" s="186">
        <v>0.05</v>
      </c>
      <c r="E103" s="180">
        <v>558000</v>
      </c>
      <c r="F103" s="118">
        <v>34000</v>
      </c>
      <c r="G103" s="186">
        <v>0.06</v>
      </c>
      <c r="H103" s="180">
        <v>374500</v>
      </c>
      <c r="I103" s="118">
        <v>-7500</v>
      </c>
      <c r="J103" s="186">
        <v>-0.02</v>
      </c>
      <c r="K103" s="180">
        <v>6486000</v>
      </c>
      <c r="L103" s="118">
        <v>281500</v>
      </c>
      <c r="M103" s="135">
        <v>0.05</v>
      </c>
      <c r="N103" s="190">
        <v>6453000</v>
      </c>
      <c r="O103" s="191">
        <f t="shared" si="10"/>
        <v>0.9949121184088807</v>
      </c>
      <c r="P103" s="114">
        <f>Volume!K103</f>
        <v>1109.35</v>
      </c>
      <c r="Q103" s="71">
        <f>Volume!J103</f>
        <v>1103.75</v>
      </c>
      <c r="R103" s="273">
        <f t="shared" si="11"/>
        <v>715.89225</v>
      </c>
      <c r="S103" s="108">
        <f t="shared" si="12"/>
        <v>712.249875</v>
      </c>
      <c r="T103" s="115">
        <f t="shared" si="13"/>
        <v>6204500</v>
      </c>
      <c r="U103" s="108">
        <f t="shared" si="14"/>
        <v>4.537029575308244</v>
      </c>
      <c r="V103" s="108">
        <f t="shared" si="15"/>
        <v>612.9675625</v>
      </c>
      <c r="W103" s="108">
        <f t="shared" si="16"/>
        <v>61.58925</v>
      </c>
      <c r="X103" s="108">
        <f t="shared" si="17"/>
        <v>41.3354375</v>
      </c>
      <c r="Y103" s="108">
        <f t="shared" si="18"/>
        <v>688.2962074999999</v>
      </c>
      <c r="Z103" s="273">
        <f t="shared" si="19"/>
        <v>27.596042500000067</v>
      </c>
      <c r="AA103" s="81"/>
      <c r="AB103" s="80"/>
    </row>
    <row r="104" spans="1:26" s="8" customFormat="1" ht="15">
      <c r="A104" s="221" t="s">
        <v>51</v>
      </c>
      <c r="B104" s="180">
        <v>2588800</v>
      </c>
      <c r="C104" s="178">
        <v>-129600</v>
      </c>
      <c r="D104" s="186">
        <v>-0.05</v>
      </c>
      <c r="E104" s="180">
        <v>208000</v>
      </c>
      <c r="F104" s="118">
        <v>-1600</v>
      </c>
      <c r="G104" s="186">
        <v>-0.01</v>
      </c>
      <c r="H104" s="180">
        <v>19200</v>
      </c>
      <c r="I104" s="118">
        <v>0</v>
      </c>
      <c r="J104" s="186">
        <v>0</v>
      </c>
      <c r="K104" s="180">
        <v>2816000</v>
      </c>
      <c r="L104" s="118">
        <v>-131200</v>
      </c>
      <c r="M104" s="135">
        <v>-0.04</v>
      </c>
      <c r="N104" s="190">
        <v>2808000</v>
      </c>
      <c r="O104" s="191">
        <f t="shared" si="10"/>
        <v>0.9971590909090909</v>
      </c>
      <c r="P104" s="114">
        <f>Volume!K104</f>
        <v>170</v>
      </c>
      <c r="Q104" s="71">
        <f>Volume!J104</f>
        <v>171.5</v>
      </c>
      <c r="R104" s="273">
        <f t="shared" si="11"/>
        <v>48.2944</v>
      </c>
      <c r="S104" s="108">
        <f t="shared" si="12"/>
        <v>48.1572</v>
      </c>
      <c r="T104" s="115">
        <f t="shared" si="13"/>
        <v>2947200</v>
      </c>
      <c r="U104" s="108">
        <f t="shared" si="14"/>
        <v>-4.451682953311618</v>
      </c>
      <c r="V104" s="108">
        <f t="shared" si="15"/>
        <v>44.39792</v>
      </c>
      <c r="W104" s="108">
        <f t="shared" si="16"/>
        <v>3.5672</v>
      </c>
      <c r="X104" s="108">
        <f t="shared" si="17"/>
        <v>0.32928</v>
      </c>
      <c r="Y104" s="108">
        <f t="shared" si="18"/>
        <v>50.1024</v>
      </c>
      <c r="Z104" s="273">
        <f t="shared" si="19"/>
        <v>-1.8079999999999998</v>
      </c>
    </row>
    <row r="105" spans="1:26" s="8" customFormat="1" ht="15">
      <c r="A105" s="221" t="s">
        <v>247</v>
      </c>
      <c r="B105" s="180">
        <v>1588125</v>
      </c>
      <c r="C105" s="178">
        <v>61500</v>
      </c>
      <c r="D105" s="186">
        <v>0.04</v>
      </c>
      <c r="E105" s="180">
        <v>9375</v>
      </c>
      <c r="F105" s="118">
        <v>0</v>
      </c>
      <c r="G105" s="186">
        <v>0</v>
      </c>
      <c r="H105" s="180">
        <v>0</v>
      </c>
      <c r="I105" s="118">
        <v>0</v>
      </c>
      <c r="J105" s="186">
        <v>0</v>
      </c>
      <c r="K105" s="180">
        <v>1597500</v>
      </c>
      <c r="L105" s="118">
        <v>61500</v>
      </c>
      <c r="M105" s="135">
        <v>0.04</v>
      </c>
      <c r="N105" s="190">
        <v>1586250</v>
      </c>
      <c r="O105" s="191">
        <f t="shared" si="10"/>
        <v>0.9929577464788732</v>
      </c>
      <c r="P105" s="114">
        <f>Volume!K105</f>
        <v>1257.35</v>
      </c>
      <c r="Q105" s="71">
        <f>Volume!J105</f>
        <v>1233.25</v>
      </c>
      <c r="R105" s="273">
        <f t="shared" si="11"/>
        <v>197.0116875</v>
      </c>
      <c r="S105" s="108">
        <f t="shared" si="12"/>
        <v>195.62428125</v>
      </c>
      <c r="T105" s="115">
        <f t="shared" si="13"/>
        <v>1536000</v>
      </c>
      <c r="U105" s="108">
        <f t="shared" si="14"/>
        <v>4.00390625</v>
      </c>
      <c r="V105" s="108">
        <f t="shared" si="15"/>
        <v>195.855515625</v>
      </c>
      <c r="W105" s="108">
        <f t="shared" si="16"/>
        <v>1.156171875</v>
      </c>
      <c r="X105" s="108">
        <f t="shared" si="17"/>
        <v>0</v>
      </c>
      <c r="Y105" s="108">
        <f t="shared" si="18"/>
        <v>193.12895999999998</v>
      </c>
      <c r="Z105" s="273">
        <f t="shared" si="19"/>
        <v>3.8827275000000157</v>
      </c>
    </row>
    <row r="106" spans="1:26" s="8" customFormat="1" ht="15">
      <c r="A106" s="221" t="s">
        <v>198</v>
      </c>
      <c r="B106" s="339">
        <v>6897000</v>
      </c>
      <c r="C106" s="179">
        <v>-534000</v>
      </c>
      <c r="D106" s="187">
        <v>-0.07</v>
      </c>
      <c r="E106" s="189">
        <v>402000</v>
      </c>
      <c r="F106" s="183">
        <v>1500</v>
      </c>
      <c r="G106" s="187">
        <v>0</v>
      </c>
      <c r="H106" s="181">
        <v>76500</v>
      </c>
      <c r="I106" s="184">
        <v>0</v>
      </c>
      <c r="J106" s="187">
        <v>0</v>
      </c>
      <c r="K106" s="180">
        <v>7375500</v>
      </c>
      <c r="L106" s="118">
        <v>-532500</v>
      </c>
      <c r="M106" s="443">
        <v>-0.07</v>
      </c>
      <c r="N106" s="192">
        <v>7342500</v>
      </c>
      <c r="O106" s="191">
        <f t="shared" si="10"/>
        <v>0.9955257270693513</v>
      </c>
      <c r="P106" s="114">
        <f>Volume!K106</f>
        <v>248</v>
      </c>
      <c r="Q106" s="71">
        <f>Volume!J106</f>
        <v>244.45</v>
      </c>
      <c r="R106" s="273">
        <f t="shared" si="11"/>
        <v>180.2940975</v>
      </c>
      <c r="S106" s="108">
        <f t="shared" si="12"/>
        <v>179.4874125</v>
      </c>
      <c r="T106" s="115">
        <f t="shared" si="13"/>
        <v>7908000</v>
      </c>
      <c r="U106" s="108">
        <f t="shared" si="14"/>
        <v>-6.733687405159332</v>
      </c>
      <c r="V106" s="108">
        <f t="shared" si="15"/>
        <v>168.597165</v>
      </c>
      <c r="W106" s="108">
        <f t="shared" si="16"/>
        <v>9.82689</v>
      </c>
      <c r="X106" s="108">
        <f t="shared" si="17"/>
        <v>1.8700425</v>
      </c>
      <c r="Y106" s="108">
        <f t="shared" si="18"/>
        <v>196.1184</v>
      </c>
      <c r="Z106" s="273">
        <f t="shared" si="19"/>
        <v>-15.824302500000016</v>
      </c>
    </row>
    <row r="107" spans="1:26" s="8" customFormat="1" ht="15">
      <c r="A107" s="221" t="s">
        <v>199</v>
      </c>
      <c r="B107" s="339">
        <v>449650</v>
      </c>
      <c r="C107" s="179">
        <v>6800</v>
      </c>
      <c r="D107" s="187">
        <v>0.02</v>
      </c>
      <c r="E107" s="189">
        <v>0</v>
      </c>
      <c r="F107" s="183">
        <v>0</v>
      </c>
      <c r="G107" s="187">
        <v>0</v>
      </c>
      <c r="H107" s="181">
        <v>0</v>
      </c>
      <c r="I107" s="184">
        <v>0</v>
      </c>
      <c r="J107" s="187">
        <v>0</v>
      </c>
      <c r="K107" s="180">
        <v>449650</v>
      </c>
      <c r="L107" s="118">
        <v>6800</v>
      </c>
      <c r="M107" s="443">
        <v>0.02</v>
      </c>
      <c r="N107" s="192">
        <v>436900</v>
      </c>
      <c r="O107" s="191">
        <f t="shared" si="10"/>
        <v>0.9716446124763705</v>
      </c>
      <c r="P107" s="114">
        <f>Volume!K107</f>
        <v>304.25</v>
      </c>
      <c r="Q107" s="71">
        <f>Volume!J107</f>
        <v>299.7</v>
      </c>
      <c r="R107" s="273">
        <f t="shared" si="11"/>
        <v>13.4760105</v>
      </c>
      <c r="S107" s="108">
        <f t="shared" si="12"/>
        <v>13.093893</v>
      </c>
      <c r="T107" s="115">
        <f t="shared" si="13"/>
        <v>442850</v>
      </c>
      <c r="U107" s="108">
        <f t="shared" si="14"/>
        <v>1.5355086372360844</v>
      </c>
      <c r="V107" s="108">
        <f t="shared" si="15"/>
        <v>13.4760105</v>
      </c>
      <c r="W107" s="108">
        <f t="shared" si="16"/>
        <v>0</v>
      </c>
      <c r="X107" s="108">
        <f t="shared" si="17"/>
        <v>0</v>
      </c>
      <c r="Y107" s="108">
        <f t="shared" si="18"/>
        <v>13.47371125</v>
      </c>
      <c r="Z107" s="273">
        <f t="shared" si="19"/>
        <v>0.002299250000000086</v>
      </c>
    </row>
    <row r="108" spans="1:26" s="8" customFormat="1" ht="15">
      <c r="A108" s="221" t="s">
        <v>167</v>
      </c>
      <c r="B108" s="180">
        <v>8592500</v>
      </c>
      <c r="C108" s="178">
        <v>-1785875</v>
      </c>
      <c r="D108" s="186">
        <v>-0.17</v>
      </c>
      <c r="E108" s="180">
        <v>147875</v>
      </c>
      <c r="F108" s="118">
        <v>20125</v>
      </c>
      <c r="G108" s="186">
        <v>0.16</v>
      </c>
      <c r="H108" s="180">
        <v>27125</v>
      </c>
      <c r="I108" s="118">
        <v>6125</v>
      </c>
      <c r="J108" s="186">
        <v>0.29</v>
      </c>
      <c r="K108" s="180">
        <v>8767500</v>
      </c>
      <c r="L108" s="118">
        <v>-1759625</v>
      </c>
      <c r="M108" s="135">
        <v>-0.17</v>
      </c>
      <c r="N108" s="190">
        <v>8717625</v>
      </c>
      <c r="O108" s="191">
        <f t="shared" si="10"/>
        <v>0.994311377245509</v>
      </c>
      <c r="P108" s="114">
        <f>Volume!K108</f>
        <v>534.75</v>
      </c>
      <c r="Q108" s="71">
        <f>Volume!J108</f>
        <v>556.75</v>
      </c>
      <c r="R108" s="273">
        <f t="shared" si="11"/>
        <v>488.1305625</v>
      </c>
      <c r="S108" s="108">
        <f t="shared" si="12"/>
        <v>485.353771875</v>
      </c>
      <c r="T108" s="115">
        <f t="shared" si="13"/>
        <v>10527125</v>
      </c>
      <c r="U108" s="108">
        <f t="shared" si="14"/>
        <v>-16.71515252264982</v>
      </c>
      <c r="V108" s="108">
        <f t="shared" si="15"/>
        <v>478.3874375</v>
      </c>
      <c r="W108" s="108">
        <f t="shared" si="16"/>
        <v>8.232940625</v>
      </c>
      <c r="X108" s="108">
        <f t="shared" si="17"/>
        <v>1.510184375</v>
      </c>
      <c r="Y108" s="108">
        <f t="shared" si="18"/>
        <v>562.938009375</v>
      </c>
      <c r="Z108" s="273">
        <f t="shared" si="19"/>
        <v>-74.80744687499998</v>
      </c>
    </row>
    <row r="109" spans="1:26" s="8" customFormat="1" ht="15">
      <c r="A109" s="221" t="s">
        <v>168</v>
      </c>
      <c r="B109" s="180">
        <v>1410300</v>
      </c>
      <c r="C109" s="178">
        <v>15750</v>
      </c>
      <c r="D109" s="186">
        <v>0.01</v>
      </c>
      <c r="E109" s="180">
        <v>0</v>
      </c>
      <c r="F109" s="118">
        <v>0</v>
      </c>
      <c r="G109" s="186">
        <v>0</v>
      </c>
      <c r="H109" s="180">
        <v>0</v>
      </c>
      <c r="I109" s="118">
        <v>0</v>
      </c>
      <c r="J109" s="186">
        <v>0</v>
      </c>
      <c r="K109" s="180">
        <v>1410300</v>
      </c>
      <c r="L109" s="118">
        <v>15750</v>
      </c>
      <c r="M109" s="135">
        <v>0.01</v>
      </c>
      <c r="N109" s="190">
        <v>1388250</v>
      </c>
      <c r="O109" s="191">
        <f t="shared" si="10"/>
        <v>0.9843650287172941</v>
      </c>
      <c r="P109" s="185">
        <f>Volume!K109</f>
        <v>904.7</v>
      </c>
      <c r="Q109" s="15">
        <f>Volume!J109</f>
        <v>905.2</v>
      </c>
      <c r="R109" s="273">
        <f t="shared" si="11"/>
        <v>127.660356</v>
      </c>
      <c r="S109" s="108">
        <f t="shared" si="12"/>
        <v>125.66439</v>
      </c>
      <c r="T109" s="115">
        <f t="shared" si="13"/>
        <v>1394550</v>
      </c>
      <c r="U109" s="108">
        <f t="shared" si="14"/>
        <v>1.1293965795417877</v>
      </c>
      <c r="V109" s="108">
        <f t="shared" si="15"/>
        <v>127.660356</v>
      </c>
      <c r="W109" s="108">
        <f t="shared" si="16"/>
        <v>0</v>
      </c>
      <c r="X109" s="108">
        <f t="shared" si="17"/>
        <v>0</v>
      </c>
      <c r="Y109" s="108">
        <f t="shared" si="18"/>
        <v>126.1649385</v>
      </c>
      <c r="Z109" s="273">
        <f t="shared" si="19"/>
        <v>1.4954174999999879</v>
      </c>
    </row>
    <row r="110" spans="1:26" s="8" customFormat="1" ht="15">
      <c r="A110" s="221" t="s">
        <v>233</v>
      </c>
      <c r="B110" s="180">
        <v>172250</v>
      </c>
      <c r="C110" s="178">
        <v>20750</v>
      </c>
      <c r="D110" s="186">
        <v>0.14</v>
      </c>
      <c r="E110" s="180">
        <v>1000</v>
      </c>
      <c r="F110" s="118">
        <v>-250</v>
      </c>
      <c r="G110" s="186">
        <v>-0.2</v>
      </c>
      <c r="H110" s="180">
        <v>250</v>
      </c>
      <c r="I110" s="118">
        <v>0</v>
      </c>
      <c r="J110" s="186">
        <v>0</v>
      </c>
      <c r="K110" s="180">
        <v>173500</v>
      </c>
      <c r="L110" s="118">
        <v>20500</v>
      </c>
      <c r="M110" s="135">
        <v>0.13</v>
      </c>
      <c r="N110" s="190">
        <v>171750</v>
      </c>
      <c r="O110" s="191">
        <f t="shared" si="10"/>
        <v>0.9899135446685879</v>
      </c>
      <c r="P110" s="185">
        <f>Volume!K110</f>
        <v>1264.65</v>
      </c>
      <c r="Q110" s="15">
        <f>Volume!J110</f>
        <v>1295.95</v>
      </c>
      <c r="R110" s="273">
        <f t="shared" si="11"/>
        <v>22.4847325</v>
      </c>
      <c r="S110" s="108">
        <f t="shared" si="12"/>
        <v>22.25794125</v>
      </c>
      <c r="T110" s="115">
        <f t="shared" si="13"/>
        <v>153000</v>
      </c>
      <c r="U110" s="108">
        <f t="shared" si="14"/>
        <v>13.398692810457517</v>
      </c>
      <c r="V110" s="108">
        <f t="shared" si="15"/>
        <v>22.32273875</v>
      </c>
      <c r="W110" s="108">
        <f t="shared" si="16"/>
        <v>0.129595</v>
      </c>
      <c r="X110" s="108">
        <f t="shared" si="17"/>
        <v>0.03239875</v>
      </c>
      <c r="Y110" s="108">
        <f t="shared" si="18"/>
        <v>19.349145</v>
      </c>
      <c r="Z110" s="273">
        <f t="shared" si="19"/>
        <v>3.1355874999999997</v>
      </c>
    </row>
    <row r="111" spans="1:28" s="60" customFormat="1" ht="15">
      <c r="A111" s="221" t="s">
        <v>248</v>
      </c>
      <c r="B111" s="180">
        <v>1414800</v>
      </c>
      <c r="C111" s="178">
        <v>-101600</v>
      </c>
      <c r="D111" s="186">
        <v>-0.07</v>
      </c>
      <c r="E111" s="180">
        <v>25200</v>
      </c>
      <c r="F111" s="118">
        <v>3400</v>
      </c>
      <c r="G111" s="186">
        <v>0.16</v>
      </c>
      <c r="H111" s="180">
        <v>2200</v>
      </c>
      <c r="I111" s="118">
        <v>1000</v>
      </c>
      <c r="J111" s="186">
        <v>0.83</v>
      </c>
      <c r="K111" s="180">
        <v>1442200</v>
      </c>
      <c r="L111" s="118">
        <v>-97200</v>
      </c>
      <c r="M111" s="135">
        <v>-0.06</v>
      </c>
      <c r="N111" s="190">
        <v>1415200</v>
      </c>
      <c r="O111" s="191">
        <f t="shared" si="10"/>
        <v>0.9812786021356261</v>
      </c>
      <c r="P111" s="185">
        <f>Volume!K111</f>
        <v>1317.35</v>
      </c>
      <c r="Q111" s="15">
        <f>Volume!J111</f>
        <v>1362.85</v>
      </c>
      <c r="R111" s="273">
        <f t="shared" si="11"/>
        <v>196.55022699999998</v>
      </c>
      <c r="S111" s="108">
        <f t="shared" si="12"/>
        <v>192.87053199999997</v>
      </c>
      <c r="T111" s="115">
        <f t="shared" si="13"/>
        <v>1539400</v>
      </c>
      <c r="U111" s="108">
        <f t="shared" si="14"/>
        <v>-6.314148369494609</v>
      </c>
      <c r="V111" s="108">
        <f t="shared" si="15"/>
        <v>192.81601799999999</v>
      </c>
      <c r="W111" s="108">
        <f t="shared" si="16"/>
        <v>3.434382</v>
      </c>
      <c r="X111" s="108">
        <f t="shared" si="17"/>
        <v>0.299827</v>
      </c>
      <c r="Y111" s="108">
        <f t="shared" si="18"/>
        <v>202.79285899999996</v>
      </c>
      <c r="Z111" s="273">
        <f t="shared" si="19"/>
        <v>-6.242631999999986</v>
      </c>
      <c r="AA111" s="81"/>
      <c r="AB111" s="80"/>
    </row>
    <row r="112" spans="1:26" s="8" customFormat="1" ht="15">
      <c r="A112" s="221" t="s">
        <v>105</v>
      </c>
      <c r="B112" s="180">
        <v>19220400</v>
      </c>
      <c r="C112" s="178">
        <v>-220400</v>
      </c>
      <c r="D112" s="186">
        <v>-0.01</v>
      </c>
      <c r="E112" s="180">
        <v>2660000</v>
      </c>
      <c r="F112" s="118">
        <v>167200</v>
      </c>
      <c r="G112" s="186">
        <v>0.07</v>
      </c>
      <c r="H112" s="180">
        <v>243200</v>
      </c>
      <c r="I112" s="118">
        <v>15200</v>
      </c>
      <c r="J112" s="186">
        <v>0.07</v>
      </c>
      <c r="K112" s="180">
        <v>22123600</v>
      </c>
      <c r="L112" s="118">
        <v>-38000</v>
      </c>
      <c r="M112" s="135">
        <v>0</v>
      </c>
      <c r="N112" s="190">
        <v>21941200</v>
      </c>
      <c r="O112" s="191">
        <f t="shared" si="10"/>
        <v>0.9917554105118516</v>
      </c>
      <c r="P112" s="185">
        <f>Volume!K112</f>
        <v>78.55</v>
      </c>
      <c r="Q112" s="15">
        <f>Volume!J112</f>
        <v>79.05</v>
      </c>
      <c r="R112" s="273">
        <f t="shared" si="11"/>
        <v>174.887058</v>
      </c>
      <c r="S112" s="108">
        <f t="shared" si="12"/>
        <v>173.445186</v>
      </c>
      <c r="T112" s="115">
        <f t="shared" si="13"/>
        <v>22161600</v>
      </c>
      <c r="U112" s="108">
        <f t="shared" si="14"/>
        <v>-0.17146776406035666</v>
      </c>
      <c r="V112" s="108">
        <f t="shared" si="15"/>
        <v>151.937262</v>
      </c>
      <c r="W112" s="108">
        <f t="shared" si="16"/>
        <v>21.0273</v>
      </c>
      <c r="X112" s="108">
        <f t="shared" si="17"/>
        <v>1.922496</v>
      </c>
      <c r="Y112" s="108">
        <f t="shared" si="18"/>
        <v>174.079368</v>
      </c>
      <c r="Z112" s="273">
        <f t="shared" si="19"/>
        <v>0.807690000000008</v>
      </c>
    </row>
    <row r="113" spans="1:28" s="60" customFormat="1" ht="15">
      <c r="A113" s="221" t="s">
        <v>169</v>
      </c>
      <c r="B113" s="180">
        <v>1830600</v>
      </c>
      <c r="C113" s="178">
        <v>-49950</v>
      </c>
      <c r="D113" s="186">
        <v>-0.03</v>
      </c>
      <c r="E113" s="180">
        <v>37800</v>
      </c>
      <c r="F113" s="118">
        <v>6750</v>
      </c>
      <c r="G113" s="186">
        <v>0.22</v>
      </c>
      <c r="H113" s="180">
        <v>9450</v>
      </c>
      <c r="I113" s="118">
        <v>0</v>
      </c>
      <c r="J113" s="186">
        <v>0</v>
      </c>
      <c r="K113" s="180">
        <v>1877850</v>
      </c>
      <c r="L113" s="118">
        <v>-43200</v>
      </c>
      <c r="M113" s="135">
        <v>-0.02</v>
      </c>
      <c r="N113" s="190">
        <v>1850850</v>
      </c>
      <c r="O113" s="191">
        <f t="shared" si="10"/>
        <v>0.9856218547807333</v>
      </c>
      <c r="P113" s="185">
        <f>Volume!K113</f>
        <v>226.55</v>
      </c>
      <c r="Q113" s="15">
        <f>Volume!J113</f>
        <v>230.4</v>
      </c>
      <c r="R113" s="273">
        <f t="shared" si="11"/>
        <v>43.265664</v>
      </c>
      <c r="S113" s="108">
        <f t="shared" si="12"/>
        <v>42.643584</v>
      </c>
      <c r="T113" s="115">
        <f t="shared" si="13"/>
        <v>1921050</v>
      </c>
      <c r="U113" s="108">
        <f t="shared" si="14"/>
        <v>-2.2487702037947996</v>
      </c>
      <c r="V113" s="108">
        <f t="shared" si="15"/>
        <v>42.177024</v>
      </c>
      <c r="W113" s="108">
        <f t="shared" si="16"/>
        <v>0.870912</v>
      </c>
      <c r="X113" s="108">
        <f t="shared" si="17"/>
        <v>0.217728</v>
      </c>
      <c r="Y113" s="108">
        <f t="shared" si="18"/>
        <v>43.52138775</v>
      </c>
      <c r="Z113" s="273">
        <f t="shared" si="19"/>
        <v>-0.25572375000000136</v>
      </c>
      <c r="AA113" s="81"/>
      <c r="AB113" s="80"/>
    </row>
    <row r="114" spans="1:28" s="60" customFormat="1" ht="15">
      <c r="A114" s="221" t="s">
        <v>226</v>
      </c>
      <c r="B114" s="180">
        <v>7455964</v>
      </c>
      <c r="C114" s="178">
        <v>-330424</v>
      </c>
      <c r="D114" s="186">
        <v>-0.04</v>
      </c>
      <c r="E114" s="180">
        <v>575976</v>
      </c>
      <c r="F114" s="118">
        <v>14420</v>
      </c>
      <c r="G114" s="186">
        <v>0.03</v>
      </c>
      <c r="H114" s="180">
        <v>82812</v>
      </c>
      <c r="I114" s="118">
        <v>5356</v>
      </c>
      <c r="J114" s="186">
        <v>0.07</v>
      </c>
      <c r="K114" s="180">
        <v>8114752</v>
      </c>
      <c r="L114" s="118">
        <v>-310648</v>
      </c>
      <c r="M114" s="135">
        <v>-0.04</v>
      </c>
      <c r="N114" s="190">
        <v>8086736</v>
      </c>
      <c r="O114" s="191">
        <f t="shared" si="10"/>
        <v>0.9965475223395613</v>
      </c>
      <c r="P114" s="185">
        <f>Volume!K114</f>
        <v>816</v>
      </c>
      <c r="Q114" s="15">
        <f>Volume!J114</f>
        <v>818.7</v>
      </c>
      <c r="R114" s="273">
        <f t="shared" si="11"/>
        <v>664.35474624</v>
      </c>
      <c r="S114" s="108">
        <f t="shared" si="12"/>
        <v>662.0610763200001</v>
      </c>
      <c r="T114" s="115">
        <f t="shared" si="13"/>
        <v>8425400</v>
      </c>
      <c r="U114" s="108">
        <f t="shared" si="14"/>
        <v>-3.6870415647921764</v>
      </c>
      <c r="V114" s="108">
        <f t="shared" si="15"/>
        <v>610.41977268</v>
      </c>
      <c r="W114" s="108">
        <f t="shared" si="16"/>
        <v>47.15515512</v>
      </c>
      <c r="X114" s="108">
        <f t="shared" si="17"/>
        <v>6.779818440000001</v>
      </c>
      <c r="Y114" s="108">
        <f t="shared" si="18"/>
        <v>687.51264</v>
      </c>
      <c r="Z114" s="273">
        <f t="shared" si="19"/>
        <v>-23.15789375999998</v>
      </c>
      <c r="AA114" s="81"/>
      <c r="AB114" s="80"/>
    </row>
    <row r="115" spans="1:28" s="60" customFormat="1" ht="15">
      <c r="A115" s="221" t="s">
        <v>249</v>
      </c>
      <c r="B115" s="180">
        <v>1341600</v>
      </c>
      <c r="C115" s="178">
        <v>-44800</v>
      </c>
      <c r="D115" s="186">
        <v>-0.03</v>
      </c>
      <c r="E115" s="180">
        <v>17600</v>
      </c>
      <c r="F115" s="118">
        <v>800</v>
      </c>
      <c r="G115" s="186">
        <v>0.05</v>
      </c>
      <c r="H115" s="180">
        <v>4800</v>
      </c>
      <c r="I115" s="118">
        <v>800</v>
      </c>
      <c r="J115" s="186">
        <v>0.2</v>
      </c>
      <c r="K115" s="180">
        <v>1364000</v>
      </c>
      <c r="L115" s="118">
        <v>-43200</v>
      </c>
      <c r="M115" s="135">
        <v>-0.03</v>
      </c>
      <c r="N115" s="190">
        <v>1347200</v>
      </c>
      <c r="O115" s="191">
        <f t="shared" si="10"/>
        <v>0.987683284457478</v>
      </c>
      <c r="P115" s="185">
        <f>Volume!K115</f>
        <v>554.6</v>
      </c>
      <c r="Q115" s="15">
        <f>Volume!J115</f>
        <v>548.05</v>
      </c>
      <c r="R115" s="273">
        <f t="shared" si="11"/>
        <v>74.75401999999998</v>
      </c>
      <c r="S115" s="108">
        <f t="shared" si="12"/>
        <v>73.83329599999999</v>
      </c>
      <c r="T115" s="115">
        <f t="shared" si="13"/>
        <v>1407200</v>
      </c>
      <c r="U115" s="108">
        <f t="shared" si="14"/>
        <v>-3.069926094371802</v>
      </c>
      <c r="V115" s="108">
        <f t="shared" si="15"/>
        <v>73.52638799999998</v>
      </c>
      <c r="W115" s="108">
        <f t="shared" si="16"/>
        <v>0.964568</v>
      </c>
      <c r="X115" s="108">
        <f t="shared" si="17"/>
        <v>0.263064</v>
      </c>
      <c r="Y115" s="108">
        <f t="shared" si="18"/>
        <v>78.043312</v>
      </c>
      <c r="Z115" s="273">
        <f t="shared" si="19"/>
        <v>-3.2892920000000174</v>
      </c>
      <c r="AA115" s="81"/>
      <c r="AB115" s="80"/>
    </row>
    <row r="116" spans="1:28" s="60" customFormat="1" ht="15">
      <c r="A116" s="221" t="s">
        <v>203</v>
      </c>
      <c r="B116" s="180">
        <v>29679750</v>
      </c>
      <c r="C116" s="178">
        <v>299700</v>
      </c>
      <c r="D116" s="186">
        <v>0.01</v>
      </c>
      <c r="E116" s="180">
        <v>5038875</v>
      </c>
      <c r="F116" s="118">
        <v>395550</v>
      </c>
      <c r="G116" s="186">
        <v>0.09</v>
      </c>
      <c r="H116" s="180">
        <v>1004400</v>
      </c>
      <c r="I116" s="118">
        <v>16875</v>
      </c>
      <c r="J116" s="186">
        <v>0.02</v>
      </c>
      <c r="K116" s="180">
        <v>35723025</v>
      </c>
      <c r="L116" s="118">
        <v>712125</v>
      </c>
      <c r="M116" s="135">
        <v>0.02</v>
      </c>
      <c r="N116" s="190">
        <v>35382825</v>
      </c>
      <c r="O116" s="191">
        <f t="shared" si="10"/>
        <v>0.9904767303440848</v>
      </c>
      <c r="P116" s="185">
        <f>Volume!K116</f>
        <v>506.4</v>
      </c>
      <c r="Q116" s="15">
        <f>Volume!J116</f>
        <v>497.2</v>
      </c>
      <c r="R116" s="273">
        <f t="shared" si="11"/>
        <v>1776.148803</v>
      </c>
      <c r="S116" s="108">
        <f t="shared" si="12"/>
        <v>1759.234059</v>
      </c>
      <c r="T116" s="115">
        <f t="shared" si="13"/>
        <v>35010900</v>
      </c>
      <c r="U116" s="108">
        <f t="shared" si="14"/>
        <v>2.034009408498496</v>
      </c>
      <c r="V116" s="108">
        <f t="shared" si="15"/>
        <v>1475.67717</v>
      </c>
      <c r="W116" s="108">
        <f t="shared" si="16"/>
        <v>250.532865</v>
      </c>
      <c r="X116" s="108">
        <f t="shared" si="17"/>
        <v>49.938768</v>
      </c>
      <c r="Y116" s="108">
        <f t="shared" si="18"/>
        <v>1772.951976</v>
      </c>
      <c r="Z116" s="273">
        <f t="shared" si="19"/>
        <v>3.1968269999999848</v>
      </c>
      <c r="AA116" s="81"/>
      <c r="AB116" s="80"/>
    </row>
    <row r="117" spans="1:28" s="60" customFormat="1" ht="15">
      <c r="A117" s="221" t="s">
        <v>224</v>
      </c>
      <c r="B117" s="180">
        <v>2400200</v>
      </c>
      <c r="C117" s="178">
        <v>96800</v>
      </c>
      <c r="D117" s="186">
        <v>0.04</v>
      </c>
      <c r="E117" s="180">
        <v>64900</v>
      </c>
      <c r="F117" s="118">
        <v>4400</v>
      </c>
      <c r="G117" s="186">
        <v>0.07</v>
      </c>
      <c r="H117" s="180">
        <v>2200</v>
      </c>
      <c r="I117" s="118">
        <v>550</v>
      </c>
      <c r="J117" s="186">
        <v>0.33</v>
      </c>
      <c r="K117" s="180">
        <v>2467300</v>
      </c>
      <c r="L117" s="118">
        <v>101750</v>
      </c>
      <c r="M117" s="135">
        <v>0.04</v>
      </c>
      <c r="N117" s="190">
        <v>2452725</v>
      </c>
      <c r="O117" s="191">
        <f t="shared" si="10"/>
        <v>0.994092732946946</v>
      </c>
      <c r="P117" s="185">
        <f>Volume!K117</f>
        <v>741.8</v>
      </c>
      <c r="Q117" s="15">
        <f>Volume!J117</f>
        <v>734.35</v>
      </c>
      <c r="R117" s="273">
        <f t="shared" si="11"/>
        <v>181.1861755</v>
      </c>
      <c r="S117" s="108">
        <f t="shared" si="12"/>
        <v>180.115860375</v>
      </c>
      <c r="T117" s="115">
        <f t="shared" si="13"/>
        <v>2365550</v>
      </c>
      <c r="U117" s="108">
        <f t="shared" si="14"/>
        <v>4.301325273192281</v>
      </c>
      <c r="V117" s="108">
        <f t="shared" si="15"/>
        <v>176.258687</v>
      </c>
      <c r="W117" s="108">
        <f t="shared" si="16"/>
        <v>4.7659315</v>
      </c>
      <c r="X117" s="108">
        <f t="shared" si="17"/>
        <v>0.161557</v>
      </c>
      <c r="Y117" s="108">
        <f t="shared" si="18"/>
        <v>175.476499</v>
      </c>
      <c r="Z117" s="273">
        <f t="shared" si="19"/>
        <v>5.7096765000000005</v>
      </c>
      <c r="AA117" s="81"/>
      <c r="AB117" s="80"/>
    </row>
    <row r="118" spans="1:26" s="8" customFormat="1" ht="15">
      <c r="A118" s="221" t="s">
        <v>134</v>
      </c>
      <c r="B118" s="180">
        <v>3691750</v>
      </c>
      <c r="C118" s="178">
        <v>206750</v>
      </c>
      <c r="D118" s="186">
        <v>0.06</v>
      </c>
      <c r="E118" s="180">
        <v>201500</v>
      </c>
      <c r="F118" s="118">
        <v>26750</v>
      </c>
      <c r="G118" s="186">
        <v>0.15</v>
      </c>
      <c r="H118" s="180">
        <v>3750</v>
      </c>
      <c r="I118" s="118">
        <v>250</v>
      </c>
      <c r="J118" s="186">
        <v>0.07</v>
      </c>
      <c r="K118" s="180">
        <v>3897000</v>
      </c>
      <c r="L118" s="118">
        <v>233750</v>
      </c>
      <c r="M118" s="135">
        <v>0.06</v>
      </c>
      <c r="N118" s="190">
        <v>3863750</v>
      </c>
      <c r="O118" s="191">
        <f t="shared" si="10"/>
        <v>0.9914677957403131</v>
      </c>
      <c r="P118" s="185">
        <f>Volume!K118</f>
        <v>1059.4</v>
      </c>
      <c r="Q118" s="15">
        <f>Volume!J118</f>
        <v>1065.15</v>
      </c>
      <c r="R118" s="273">
        <f t="shared" si="11"/>
        <v>415.08895500000006</v>
      </c>
      <c r="S118" s="108">
        <f t="shared" si="12"/>
        <v>411.54733125000007</v>
      </c>
      <c r="T118" s="115">
        <f t="shared" si="13"/>
        <v>3663250</v>
      </c>
      <c r="U118" s="108">
        <f t="shared" si="14"/>
        <v>6.3809458813894775</v>
      </c>
      <c r="V118" s="108">
        <f t="shared" si="15"/>
        <v>393.22675125000006</v>
      </c>
      <c r="W118" s="108">
        <f t="shared" si="16"/>
        <v>21.462772500000003</v>
      </c>
      <c r="X118" s="108">
        <f t="shared" si="17"/>
        <v>0.39943125000000007</v>
      </c>
      <c r="Y118" s="108">
        <f t="shared" si="18"/>
        <v>388.08470500000004</v>
      </c>
      <c r="Z118" s="273">
        <f t="shared" si="19"/>
        <v>27.004250000000013</v>
      </c>
    </row>
    <row r="119" spans="1:26" s="8" customFormat="1" ht="15">
      <c r="A119" s="221" t="s">
        <v>250</v>
      </c>
      <c r="B119" s="180">
        <v>1846623</v>
      </c>
      <c r="C119" s="178">
        <v>-17673</v>
      </c>
      <c r="D119" s="186">
        <v>-0.01</v>
      </c>
      <c r="E119" s="180">
        <v>13563</v>
      </c>
      <c r="F119" s="118">
        <v>2055</v>
      </c>
      <c r="G119" s="186">
        <v>0.18</v>
      </c>
      <c r="H119" s="180">
        <v>2055</v>
      </c>
      <c r="I119" s="118">
        <v>0</v>
      </c>
      <c r="J119" s="186">
        <v>0</v>
      </c>
      <c r="K119" s="180">
        <v>1862241</v>
      </c>
      <c r="L119" s="118">
        <v>-15618</v>
      </c>
      <c r="M119" s="135">
        <v>-0.01</v>
      </c>
      <c r="N119" s="190">
        <v>1860597</v>
      </c>
      <c r="O119" s="191">
        <f t="shared" si="10"/>
        <v>0.9991171926726992</v>
      </c>
      <c r="P119" s="185">
        <f>Volume!K119</f>
        <v>767.15</v>
      </c>
      <c r="Q119" s="15">
        <f>Volume!J119</f>
        <v>770.2</v>
      </c>
      <c r="R119" s="273">
        <f t="shared" si="11"/>
        <v>143.42980182</v>
      </c>
      <c r="S119" s="108">
        <f t="shared" si="12"/>
        <v>143.30318094</v>
      </c>
      <c r="T119" s="115">
        <f t="shared" si="13"/>
        <v>1877859</v>
      </c>
      <c r="U119" s="108">
        <f t="shared" si="14"/>
        <v>-0.8316918362880281</v>
      </c>
      <c r="V119" s="108">
        <f t="shared" si="15"/>
        <v>142.22690346000002</v>
      </c>
      <c r="W119" s="108">
        <f t="shared" si="16"/>
        <v>1.0446222600000001</v>
      </c>
      <c r="X119" s="108">
        <f t="shared" si="17"/>
        <v>0.1582761</v>
      </c>
      <c r="Y119" s="108">
        <f t="shared" si="18"/>
        <v>144.05995318499998</v>
      </c>
      <c r="Z119" s="273">
        <f t="shared" si="19"/>
        <v>-0.630151364999989</v>
      </c>
    </row>
    <row r="120" spans="1:28" s="60" customFormat="1" ht="13.5" customHeight="1">
      <c r="A120" s="221" t="s">
        <v>191</v>
      </c>
      <c r="B120" s="180">
        <v>5764300</v>
      </c>
      <c r="C120" s="178">
        <v>79650</v>
      </c>
      <c r="D120" s="186">
        <v>0.01</v>
      </c>
      <c r="E120" s="180">
        <v>76700</v>
      </c>
      <c r="F120" s="118">
        <v>5900</v>
      </c>
      <c r="G120" s="186">
        <v>0.08</v>
      </c>
      <c r="H120" s="180">
        <v>11800</v>
      </c>
      <c r="I120" s="118">
        <v>0</v>
      </c>
      <c r="J120" s="186">
        <v>0</v>
      </c>
      <c r="K120" s="180">
        <v>5852800</v>
      </c>
      <c r="L120" s="118">
        <v>85550</v>
      </c>
      <c r="M120" s="135">
        <v>0.01</v>
      </c>
      <c r="N120" s="190">
        <v>5817400</v>
      </c>
      <c r="O120" s="191">
        <f t="shared" si="10"/>
        <v>0.9939516129032258</v>
      </c>
      <c r="P120" s="185">
        <f>Volume!K120</f>
        <v>105.35</v>
      </c>
      <c r="Q120" s="15">
        <f>Volume!J120</f>
        <v>107.5</v>
      </c>
      <c r="R120" s="273">
        <f t="shared" si="11"/>
        <v>62.9176</v>
      </c>
      <c r="S120" s="108">
        <f t="shared" si="12"/>
        <v>62.53705</v>
      </c>
      <c r="T120" s="115">
        <f t="shared" si="13"/>
        <v>5767250</v>
      </c>
      <c r="U120" s="108">
        <f t="shared" si="14"/>
        <v>1.4833759590792839</v>
      </c>
      <c r="V120" s="108">
        <f t="shared" si="15"/>
        <v>61.966225</v>
      </c>
      <c r="W120" s="108">
        <f t="shared" si="16"/>
        <v>0.824525</v>
      </c>
      <c r="X120" s="108">
        <f t="shared" si="17"/>
        <v>0.12685</v>
      </c>
      <c r="Y120" s="108">
        <f t="shared" si="18"/>
        <v>60.75797875</v>
      </c>
      <c r="Z120" s="273">
        <f t="shared" si="19"/>
        <v>2.1596212500000007</v>
      </c>
      <c r="AA120" s="81"/>
      <c r="AB120" s="80"/>
    </row>
    <row r="121" spans="1:26" s="8" customFormat="1" ht="15">
      <c r="A121" s="221" t="s">
        <v>96</v>
      </c>
      <c r="B121" s="180">
        <v>5023200</v>
      </c>
      <c r="C121" s="178">
        <v>33600</v>
      </c>
      <c r="D121" s="186">
        <v>0.01</v>
      </c>
      <c r="E121" s="180">
        <v>84000</v>
      </c>
      <c r="F121" s="118">
        <v>4200</v>
      </c>
      <c r="G121" s="186">
        <v>0.05</v>
      </c>
      <c r="H121" s="180">
        <v>8400</v>
      </c>
      <c r="I121" s="118">
        <v>0</v>
      </c>
      <c r="J121" s="186">
        <v>0</v>
      </c>
      <c r="K121" s="180">
        <v>5115600</v>
      </c>
      <c r="L121" s="118">
        <v>37800</v>
      </c>
      <c r="M121" s="135">
        <v>0.01</v>
      </c>
      <c r="N121" s="190">
        <v>5098800</v>
      </c>
      <c r="O121" s="191">
        <f t="shared" si="10"/>
        <v>0.9967159277504105</v>
      </c>
      <c r="P121" s="185">
        <f>Volume!K121</f>
        <v>131.8</v>
      </c>
      <c r="Q121" s="15">
        <f>Volume!J121</f>
        <v>128.8</v>
      </c>
      <c r="R121" s="273">
        <f t="shared" si="11"/>
        <v>65.888928</v>
      </c>
      <c r="S121" s="108">
        <f t="shared" si="12"/>
        <v>65.672544</v>
      </c>
      <c r="T121" s="115">
        <f t="shared" si="13"/>
        <v>5077800</v>
      </c>
      <c r="U121" s="108">
        <f t="shared" si="14"/>
        <v>0.7444168734491315</v>
      </c>
      <c r="V121" s="108">
        <f t="shared" si="15"/>
        <v>64.698816</v>
      </c>
      <c r="W121" s="108">
        <f t="shared" si="16"/>
        <v>1.0819200000000002</v>
      </c>
      <c r="X121" s="108">
        <f t="shared" si="17"/>
        <v>0.108192</v>
      </c>
      <c r="Y121" s="108">
        <f t="shared" si="18"/>
        <v>66.925404</v>
      </c>
      <c r="Z121" s="273">
        <f t="shared" si="19"/>
        <v>-1.0364759999999933</v>
      </c>
    </row>
    <row r="122" spans="1:26" s="8" customFormat="1" ht="15">
      <c r="A122" s="221" t="s">
        <v>170</v>
      </c>
      <c r="B122" s="180">
        <v>393300</v>
      </c>
      <c r="C122" s="178">
        <v>24300</v>
      </c>
      <c r="D122" s="186">
        <v>0.07</v>
      </c>
      <c r="E122" s="180">
        <v>1800</v>
      </c>
      <c r="F122" s="118">
        <v>0</v>
      </c>
      <c r="G122" s="186">
        <v>0</v>
      </c>
      <c r="H122" s="180">
        <v>0</v>
      </c>
      <c r="I122" s="118">
        <v>0</v>
      </c>
      <c r="J122" s="186">
        <v>0</v>
      </c>
      <c r="K122" s="180">
        <v>395100</v>
      </c>
      <c r="L122" s="118">
        <v>24300</v>
      </c>
      <c r="M122" s="135">
        <v>0.07</v>
      </c>
      <c r="N122" s="190">
        <v>391500</v>
      </c>
      <c r="O122" s="191">
        <f t="shared" si="10"/>
        <v>0.9908883826879271</v>
      </c>
      <c r="P122" s="185">
        <f>Volume!K122</f>
        <v>438.05</v>
      </c>
      <c r="Q122" s="15">
        <f>Volume!J122</f>
        <v>424.85</v>
      </c>
      <c r="R122" s="273">
        <f t="shared" si="11"/>
        <v>16.7858235</v>
      </c>
      <c r="S122" s="108">
        <f t="shared" si="12"/>
        <v>16.6328775</v>
      </c>
      <c r="T122" s="115">
        <f t="shared" si="13"/>
        <v>370800</v>
      </c>
      <c r="U122" s="108">
        <f t="shared" si="14"/>
        <v>6.553398058252427</v>
      </c>
      <c r="V122" s="108">
        <f t="shared" si="15"/>
        <v>16.7093505</v>
      </c>
      <c r="W122" s="108">
        <f t="shared" si="16"/>
        <v>0.076473</v>
      </c>
      <c r="X122" s="108">
        <f t="shared" si="17"/>
        <v>0</v>
      </c>
      <c r="Y122" s="108">
        <f t="shared" si="18"/>
        <v>16.242894</v>
      </c>
      <c r="Z122" s="273">
        <f t="shared" si="19"/>
        <v>0.5429294999999996</v>
      </c>
    </row>
    <row r="123" spans="1:26" s="8" customFormat="1" ht="15">
      <c r="A123" s="221" t="s">
        <v>171</v>
      </c>
      <c r="B123" s="180">
        <v>7031100</v>
      </c>
      <c r="C123" s="178">
        <v>434700</v>
      </c>
      <c r="D123" s="186">
        <v>0.07</v>
      </c>
      <c r="E123" s="180">
        <v>455400</v>
      </c>
      <c r="F123" s="118">
        <v>48300</v>
      </c>
      <c r="G123" s="186">
        <v>0.12</v>
      </c>
      <c r="H123" s="180">
        <v>48300</v>
      </c>
      <c r="I123" s="118">
        <v>0</v>
      </c>
      <c r="J123" s="186">
        <v>0</v>
      </c>
      <c r="K123" s="180">
        <v>7534800</v>
      </c>
      <c r="L123" s="118">
        <v>483000</v>
      </c>
      <c r="M123" s="135">
        <v>0.07</v>
      </c>
      <c r="N123" s="190">
        <v>7424400</v>
      </c>
      <c r="O123" s="191">
        <f t="shared" si="10"/>
        <v>0.9853479853479854</v>
      </c>
      <c r="P123" s="185">
        <f>Volume!K123</f>
        <v>54.6</v>
      </c>
      <c r="Q123" s="15">
        <f>Volume!J123</f>
        <v>53.15</v>
      </c>
      <c r="R123" s="273">
        <f t="shared" si="11"/>
        <v>40.047462</v>
      </c>
      <c r="S123" s="108">
        <f t="shared" si="12"/>
        <v>39.460686</v>
      </c>
      <c r="T123" s="115">
        <f t="shared" si="13"/>
        <v>7051800</v>
      </c>
      <c r="U123" s="108">
        <f t="shared" si="14"/>
        <v>6.8493150684931505</v>
      </c>
      <c r="V123" s="108">
        <f t="shared" si="15"/>
        <v>37.3702965</v>
      </c>
      <c r="W123" s="108">
        <f t="shared" si="16"/>
        <v>2.420451</v>
      </c>
      <c r="X123" s="108">
        <f t="shared" si="17"/>
        <v>0.2567145</v>
      </c>
      <c r="Y123" s="108">
        <f t="shared" si="18"/>
        <v>38.502828</v>
      </c>
      <c r="Z123" s="273">
        <f t="shared" si="19"/>
        <v>1.544634000000002</v>
      </c>
    </row>
    <row r="124" spans="1:28" s="60" customFormat="1" ht="14.25" customHeight="1">
      <c r="A124" s="221" t="s">
        <v>172</v>
      </c>
      <c r="B124" s="180">
        <v>3968475</v>
      </c>
      <c r="C124" s="178">
        <v>331275</v>
      </c>
      <c r="D124" s="186">
        <v>0.09</v>
      </c>
      <c r="E124" s="180">
        <v>101850</v>
      </c>
      <c r="F124" s="118">
        <v>2100</v>
      </c>
      <c r="G124" s="186">
        <v>0.02</v>
      </c>
      <c r="H124" s="180">
        <v>17325</v>
      </c>
      <c r="I124" s="118">
        <v>6825</v>
      </c>
      <c r="J124" s="186">
        <v>0.65</v>
      </c>
      <c r="K124" s="180">
        <v>4087650</v>
      </c>
      <c r="L124" s="118">
        <v>340200</v>
      </c>
      <c r="M124" s="135">
        <v>0.09</v>
      </c>
      <c r="N124" s="190">
        <v>4075050</v>
      </c>
      <c r="O124" s="191">
        <f t="shared" si="10"/>
        <v>0.9969175443103006</v>
      </c>
      <c r="P124" s="185">
        <f>Volume!K124</f>
        <v>445.35</v>
      </c>
      <c r="Q124" s="15">
        <f>Volume!J124</f>
        <v>453.15</v>
      </c>
      <c r="R124" s="273">
        <f t="shared" si="11"/>
        <v>185.23185975</v>
      </c>
      <c r="S124" s="108">
        <f t="shared" si="12"/>
        <v>184.66089075</v>
      </c>
      <c r="T124" s="115">
        <f t="shared" si="13"/>
        <v>3747450</v>
      </c>
      <c r="U124" s="108">
        <f t="shared" si="14"/>
        <v>9.078173157747269</v>
      </c>
      <c r="V124" s="108">
        <f t="shared" si="15"/>
        <v>179.831444625</v>
      </c>
      <c r="W124" s="108">
        <f t="shared" si="16"/>
        <v>4.61533275</v>
      </c>
      <c r="X124" s="108">
        <f t="shared" si="17"/>
        <v>0.785082375</v>
      </c>
      <c r="Y124" s="108">
        <f t="shared" si="18"/>
        <v>166.89268575</v>
      </c>
      <c r="Z124" s="273">
        <f t="shared" si="19"/>
        <v>18.339174000000014</v>
      </c>
      <c r="AA124" s="81"/>
      <c r="AB124" s="80"/>
    </row>
    <row r="125" spans="1:26" s="8" customFormat="1" ht="15">
      <c r="A125" s="221" t="s">
        <v>52</v>
      </c>
      <c r="B125" s="180">
        <v>4128000</v>
      </c>
      <c r="C125" s="178">
        <v>209400</v>
      </c>
      <c r="D125" s="186">
        <v>0.05</v>
      </c>
      <c r="E125" s="180">
        <v>66000</v>
      </c>
      <c r="F125" s="118">
        <v>4200</v>
      </c>
      <c r="G125" s="186">
        <v>0.07</v>
      </c>
      <c r="H125" s="180">
        <v>4800</v>
      </c>
      <c r="I125" s="118">
        <v>2400</v>
      </c>
      <c r="J125" s="186">
        <v>1</v>
      </c>
      <c r="K125" s="180">
        <v>4198800</v>
      </c>
      <c r="L125" s="118">
        <v>216000</v>
      </c>
      <c r="M125" s="135">
        <v>0.05</v>
      </c>
      <c r="N125" s="190">
        <v>4144200</v>
      </c>
      <c r="O125" s="191">
        <f t="shared" si="10"/>
        <v>0.9869962846527579</v>
      </c>
      <c r="P125" s="185">
        <f>Volume!K125</f>
        <v>532</v>
      </c>
      <c r="Q125" s="15">
        <f>Volume!J125</f>
        <v>530.95</v>
      </c>
      <c r="R125" s="273">
        <f t="shared" si="11"/>
        <v>222.935286</v>
      </c>
      <c r="S125" s="108">
        <f t="shared" si="12"/>
        <v>220.036299</v>
      </c>
      <c r="T125" s="115">
        <f t="shared" si="13"/>
        <v>3982800</v>
      </c>
      <c r="U125" s="108">
        <f t="shared" si="14"/>
        <v>5.423320277191925</v>
      </c>
      <c r="V125" s="108">
        <f t="shared" si="15"/>
        <v>219.17616</v>
      </c>
      <c r="W125" s="108">
        <f t="shared" si="16"/>
        <v>3.50427</v>
      </c>
      <c r="X125" s="108">
        <f t="shared" si="17"/>
        <v>0.254856</v>
      </c>
      <c r="Y125" s="108">
        <f t="shared" si="18"/>
        <v>211.88496</v>
      </c>
      <c r="Z125" s="273">
        <f t="shared" si="19"/>
        <v>11.050325999999984</v>
      </c>
    </row>
    <row r="126" spans="1:27" s="3" customFormat="1" ht="15" customHeight="1">
      <c r="A126" s="221" t="s">
        <v>173</v>
      </c>
      <c r="B126" s="180">
        <v>1030200</v>
      </c>
      <c r="C126" s="178">
        <v>-118800</v>
      </c>
      <c r="D126" s="186">
        <v>-0.1</v>
      </c>
      <c r="E126" s="180">
        <v>9000</v>
      </c>
      <c r="F126" s="118">
        <v>1800</v>
      </c>
      <c r="G126" s="186">
        <v>0.25</v>
      </c>
      <c r="H126" s="180">
        <v>12000</v>
      </c>
      <c r="I126" s="118">
        <v>0</v>
      </c>
      <c r="J126" s="186">
        <v>0</v>
      </c>
      <c r="K126" s="180">
        <v>1051200</v>
      </c>
      <c r="L126" s="118">
        <v>-117000</v>
      </c>
      <c r="M126" s="135">
        <v>-0.1</v>
      </c>
      <c r="N126" s="190">
        <v>1048200</v>
      </c>
      <c r="O126" s="191">
        <f t="shared" si="10"/>
        <v>0.9971461187214612</v>
      </c>
      <c r="P126" s="185">
        <f>Volume!K126</f>
        <v>408.9</v>
      </c>
      <c r="Q126" s="15">
        <f>Volume!J126</f>
        <v>414.9</v>
      </c>
      <c r="R126" s="273">
        <f t="shared" si="11"/>
        <v>43.614288</v>
      </c>
      <c r="S126" s="108">
        <f t="shared" si="12"/>
        <v>43.489818</v>
      </c>
      <c r="T126" s="115">
        <f t="shared" si="13"/>
        <v>1168200</v>
      </c>
      <c r="U126" s="108">
        <f t="shared" si="14"/>
        <v>-10.015408320493066</v>
      </c>
      <c r="V126" s="108">
        <f t="shared" si="15"/>
        <v>42.742998</v>
      </c>
      <c r="W126" s="108">
        <f t="shared" si="16"/>
        <v>0.37341</v>
      </c>
      <c r="X126" s="108">
        <f t="shared" si="17"/>
        <v>0.49788</v>
      </c>
      <c r="Y126" s="108">
        <f t="shared" si="18"/>
        <v>47.767698</v>
      </c>
      <c r="Z126" s="273">
        <f t="shared" si="19"/>
        <v>-4.153410000000001</v>
      </c>
      <c r="AA126" s="78"/>
    </row>
    <row r="127" spans="1:27" s="3" customFormat="1" ht="15" customHeight="1" thickBot="1">
      <c r="A127" s="222" t="s">
        <v>229</v>
      </c>
      <c r="B127" s="340">
        <v>9886800</v>
      </c>
      <c r="C127" s="341">
        <v>-489300</v>
      </c>
      <c r="D127" s="188">
        <v>-0.05</v>
      </c>
      <c r="E127" s="340">
        <v>526400</v>
      </c>
      <c r="F127" s="342">
        <v>80500</v>
      </c>
      <c r="G127" s="188">
        <v>0.18</v>
      </c>
      <c r="H127" s="340">
        <v>205100</v>
      </c>
      <c r="I127" s="342">
        <v>20300</v>
      </c>
      <c r="J127" s="188">
        <v>0.11</v>
      </c>
      <c r="K127" s="340">
        <v>10618300</v>
      </c>
      <c r="L127" s="342">
        <v>-388500</v>
      </c>
      <c r="M127" s="444">
        <v>-0.04</v>
      </c>
      <c r="N127" s="343">
        <v>10447500</v>
      </c>
      <c r="O127" s="441">
        <f t="shared" si="10"/>
        <v>0.9839145625947656</v>
      </c>
      <c r="P127" s="185">
        <f>Volume!K127</f>
        <v>337.75</v>
      </c>
      <c r="Q127" s="15">
        <f>Volume!J127</f>
        <v>326.9</v>
      </c>
      <c r="R127" s="273">
        <f t="shared" si="11"/>
        <v>347.11222699999996</v>
      </c>
      <c r="S127" s="108">
        <f t="shared" si="12"/>
        <v>341.528775</v>
      </c>
      <c r="T127" s="115">
        <f t="shared" si="13"/>
        <v>11006800</v>
      </c>
      <c r="U127" s="108">
        <f t="shared" si="14"/>
        <v>-3.529636224879166</v>
      </c>
      <c r="V127" s="108">
        <f t="shared" si="15"/>
        <v>323.199492</v>
      </c>
      <c r="W127" s="108">
        <f t="shared" si="16"/>
        <v>17.208016</v>
      </c>
      <c r="X127" s="108">
        <f t="shared" si="17"/>
        <v>6.704718999999999</v>
      </c>
      <c r="Y127" s="108">
        <f t="shared" si="18"/>
        <v>371.75467</v>
      </c>
      <c r="Z127" s="274">
        <f t="shared" si="19"/>
        <v>-24.642443000000014</v>
      </c>
      <c r="AA127" s="78"/>
    </row>
    <row r="128" spans="1:27" s="3" customFormat="1" ht="15" customHeight="1" hidden="1" thickBot="1">
      <c r="A128" s="74"/>
      <c r="B128" s="178">
        <f>SUM(B4:B127)</f>
        <v>962007428</v>
      </c>
      <c r="C128" s="178">
        <f>SUM(C4:C127)</f>
        <v>7686224</v>
      </c>
      <c r="D128" s="421">
        <f>C128/B128</f>
        <v>0.007989776145470678</v>
      </c>
      <c r="E128" s="178">
        <f>SUM(E4:E127)</f>
        <v>126959563</v>
      </c>
      <c r="F128" s="178">
        <f>SUM(F4:F127)</f>
        <v>10262960</v>
      </c>
      <c r="G128" s="421">
        <f>F128/E128</f>
        <v>0.08083644711347975</v>
      </c>
      <c r="H128" s="178">
        <f>SUM(H4:H127)</f>
        <v>41178186</v>
      </c>
      <c r="I128" s="178">
        <f>SUM(I4:I127)</f>
        <v>2974630</v>
      </c>
      <c r="J128" s="421">
        <f>I128/H128</f>
        <v>0.07223800485043222</v>
      </c>
      <c r="K128" s="178">
        <f>SUM(K4:K127)</f>
        <v>1130145177</v>
      </c>
      <c r="L128" s="178">
        <f>SUM(L4:L127)</f>
        <v>20923814</v>
      </c>
      <c r="M128" s="421">
        <f>L128/K128</f>
        <v>0.018514270932467998</v>
      </c>
      <c r="N128" s="340">
        <f>SUM(N4:N126)</f>
        <v>1098645463</v>
      </c>
      <c r="O128" s="432"/>
      <c r="P128" s="185"/>
      <c r="Q128" s="15"/>
      <c r="R128" s="274">
        <f>SUM(R4:R127)</f>
        <v>46127.06330645001</v>
      </c>
      <c r="S128" s="108">
        <f>SUM(S4:S127)</f>
        <v>43805.611015209994</v>
      </c>
      <c r="T128" s="115">
        <f>SUM(T4:T127)</f>
        <v>1109221363</v>
      </c>
      <c r="U128" s="351"/>
      <c r="V128" s="108">
        <f>SUM(V4:V127)</f>
        <v>33726.943437024995</v>
      </c>
      <c r="W128" s="108">
        <f>SUM(W4:W127)</f>
        <v>6074.21345652</v>
      </c>
      <c r="X128" s="108">
        <f>SUM(X4:X127)</f>
        <v>6325.906412904999</v>
      </c>
      <c r="Y128" s="108">
        <f>SUM(Y4:Y127)</f>
        <v>45689.34132511002</v>
      </c>
      <c r="Z128" s="108">
        <f>SUM(Z4:Z127)</f>
        <v>437.72198133999717</v>
      </c>
      <c r="AA128" s="78"/>
    </row>
    <row r="129" spans="2:27" s="3" customFormat="1" ht="15" customHeight="1" hidden="1" thickBot="1">
      <c r="B129" s="6"/>
      <c r="C129" s="6"/>
      <c r="D129" s="135"/>
      <c r="E129" s="2">
        <f>H128/E128</f>
        <v>0.3243409557104414</v>
      </c>
      <c r="F129" s="6"/>
      <c r="G129" s="64"/>
      <c r="H129" s="6"/>
      <c r="I129" s="6"/>
      <c r="J129" s="64"/>
      <c r="K129" s="6"/>
      <c r="L129" s="6"/>
      <c r="M129" s="64"/>
      <c r="O129" s="191"/>
      <c r="P129" s="114"/>
      <c r="Q129" s="71"/>
      <c r="R129" s="108"/>
      <c r="S129" s="108"/>
      <c r="T129" s="115"/>
      <c r="U129" s="108"/>
      <c r="V129" s="108"/>
      <c r="W129" s="108"/>
      <c r="X129" s="108"/>
      <c r="Y129" s="108"/>
      <c r="Z129" s="108"/>
      <c r="AA129" s="78"/>
    </row>
    <row r="130" spans="2:27" s="3" customFormat="1" ht="15" customHeight="1">
      <c r="B130" s="6"/>
      <c r="C130" s="6"/>
      <c r="D130" s="135"/>
      <c r="E130" s="2"/>
      <c r="F130" s="6"/>
      <c r="G130" s="64"/>
      <c r="H130" s="6"/>
      <c r="I130" s="6"/>
      <c r="J130" s="64"/>
      <c r="K130" s="6"/>
      <c r="L130" s="6"/>
      <c r="M130" s="64"/>
      <c r="O130" s="113"/>
      <c r="P130" s="114"/>
      <c r="Q130" s="71"/>
      <c r="R130" s="108"/>
      <c r="S130" s="108"/>
      <c r="T130" s="115"/>
      <c r="U130" s="108"/>
      <c r="V130" s="108"/>
      <c r="W130" s="108"/>
      <c r="X130" s="108"/>
      <c r="Y130" s="108"/>
      <c r="Z130" s="108"/>
      <c r="AA130" s="2"/>
    </row>
    <row r="131" spans="1:25" ht="14.25">
      <c r="A131" s="3"/>
      <c r="B131" s="6"/>
      <c r="C131" s="6"/>
      <c r="D131" s="135"/>
      <c r="E131" s="6"/>
      <c r="F131" s="6"/>
      <c r="G131" s="64"/>
      <c r="H131" s="6"/>
      <c r="I131" s="6"/>
      <c r="J131" s="64"/>
      <c r="K131" s="6"/>
      <c r="L131" s="6"/>
      <c r="M131" s="64"/>
      <c r="N131" s="3"/>
      <c r="O131" s="113"/>
      <c r="P131" s="3"/>
      <c r="Q131" s="3"/>
      <c r="R131" s="2"/>
      <c r="S131" s="2"/>
      <c r="T131" s="82"/>
      <c r="U131" s="3"/>
      <c r="V131" s="3"/>
      <c r="W131" s="3"/>
      <c r="X131" s="3"/>
      <c r="Y131" s="3"/>
    </row>
    <row r="132" spans="1:6" ht="13.5" thickBot="1">
      <c r="A132" s="65" t="s">
        <v>124</v>
      </c>
      <c r="B132" s="129"/>
      <c r="C132" s="132"/>
      <c r="D132" s="136"/>
      <c r="F132" s="127"/>
    </row>
    <row r="133" spans="1:8" ht="13.5" thickBot="1">
      <c r="A133" s="227" t="s">
        <v>123</v>
      </c>
      <c r="B133" s="426" t="s">
        <v>121</v>
      </c>
      <c r="C133" s="427" t="s">
        <v>84</v>
      </c>
      <c r="D133" s="428" t="s">
        <v>122</v>
      </c>
      <c r="F133" s="133"/>
      <c r="G133" s="64"/>
      <c r="H133" s="6"/>
    </row>
    <row r="134" spans="1:8" ht="12.75">
      <c r="A134" s="422" t="s">
        <v>10</v>
      </c>
      <c r="B134" s="429">
        <f>B128/10000000</f>
        <v>96.2007428</v>
      </c>
      <c r="C134" s="430">
        <f>C128/10000000</f>
        <v>0.7686224</v>
      </c>
      <c r="D134" s="431">
        <f>D128</f>
        <v>0.007989776145470678</v>
      </c>
      <c r="F134" s="133"/>
      <c r="H134" s="6"/>
    </row>
    <row r="135" spans="1:7" ht="12.75">
      <c r="A135" s="423" t="s">
        <v>101</v>
      </c>
      <c r="B135" s="224">
        <f>E128/10000000</f>
        <v>12.6959563</v>
      </c>
      <c r="C135" s="223">
        <f>F128/10000000</f>
        <v>1.026296</v>
      </c>
      <c r="D135" s="303">
        <f>G128</f>
        <v>0.08083644711347975</v>
      </c>
      <c r="F135" s="133"/>
      <c r="G135" s="64"/>
    </row>
    <row r="136" spans="1:6" ht="12.75">
      <c r="A136" s="424" t="s">
        <v>99</v>
      </c>
      <c r="B136" s="224">
        <f>H128/10000000</f>
        <v>4.1178186</v>
      </c>
      <c r="C136" s="223">
        <f>I128/10000000</f>
        <v>0.297463</v>
      </c>
      <c r="D136" s="303">
        <f>J128</f>
        <v>0.07223800485043222</v>
      </c>
      <c r="F136" s="133"/>
    </row>
    <row r="137" spans="1:6" ht="13.5" thickBot="1">
      <c r="A137" s="425" t="s">
        <v>100</v>
      </c>
      <c r="B137" s="225">
        <f>K128/10000000</f>
        <v>113.0145177</v>
      </c>
      <c r="C137" s="226">
        <f>L128/10000000</f>
        <v>2.0923814</v>
      </c>
      <c r="D137" s="304">
        <f>M128</f>
        <v>0.018514270932467998</v>
      </c>
      <c r="F137" s="134"/>
    </row>
    <row r="171" ht="12.75">
      <c r="B171" s="130"/>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30"/>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F150" sqref="F150"/>
    </sheetView>
  </sheetViews>
  <sheetFormatPr defaultColWidth="9.140625" defaultRowHeight="12.75"/>
  <cols>
    <col min="1" max="1" width="14.421875" style="381" customWidth="1"/>
    <col min="2" max="2" width="11.421875" style="385" customWidth="1"/>
    <col min="3" max="3" width="11.00390625" style="27" customWidth="1"/>
    <col min="4" max="4" width="11.00390625" style="385" customWidth="1"/>
    <col min="5" max="5" width="9.140625" style="27" customWidth="1"/>
    <col min="6" max="6" width="11.7109375" style="385" customWidth="1"/>
    <col min="7" max="7" width="9.28125" style="27" customWidth="1"/>
    <col min="8" max="8" width="12.00390625" style="385" customWidth="1"/>
    <col min="9" max="9" width="9.140625" style="27" customWidth="1"/>
    <col min="10" max="10" width="8.57421875" style="26" customWidth="1"/>
    <col min="11" max="11" width="9.140625" style="26" customWidth="1"/>
    <col min="12" max="12" width="8.7109375" style="26" customWidth="1"/>
    <col min="13" max="13" width="7.7109375" style="27" customWidth="1"/>
    <col min="14" max="15" width="9.57421875" style="26" hidden="1" customWidth="1"/>
    <col min="16" max="16" width="9.140625" style="26" hidden="1" customWidth="1"/>
    <col min="17" max="17" width="9.140625" style="26" customWidth="1"/>
    <col min="18" max="18" width="9.140625" style="71" customWidth="1"/>
    <col min="19" max="16384" width="9.140625" style="26" customWidth="1"/>
  </cols>
  <sheetData>
    <row r="1" spans="1:13" s="364" customFormat="1" ht="22.5" customHeight="1" thickBot="1">
      <c r="A1" s="356" t="s">
        <v>127</v>
      </c>
      <c r="B1" s="357"/>
      <c r="C1" s="358"/>
      <c r="D1" s="359"/>
      <c r="E1" s="360"/>
      <c r="F1" s="359"/>
      <c r="G1" s="360"/>
      <c r="H1" s="359"/>
      <c r="I1" s="360"/>
      <c r="J1" s="361"/>
      <c r="K1" s="361"/>
      <c r="L1" s="362"/>
      <c r="M1" s="363"/>
    </row>
    <row r="2" spans="1:13" s="366" customFormat="1" ht="15.75" customHeight="1" thickBot="1">
      <c r="A2" s="365"/>
      <c r="B2" s="483" t="s">
        <v>133</v>
      </c>
      <c r="C2" s="484"/>
      <c r="D2" s="485"/>
      <c r="E2" s="485"/>
      <c r="F2" s="485"/>
      <c r="G2" s="485"/>
      <c r="H2" s="485"/>
      <c r="I2" s="485"/>
      <c r="J2" s="486" t="s">
        <v>125</v>
      </c>
      <c r="K2" s="487"/>
      <c r="L2" s="487"/>
      <c r="M2" s="488"/>
    </row>
    <row r="3" spans="1:16" s="366" customFormat="1" ht="14.25" thickBot="1">
      <c r="A3" s="367"/>
      <c r="B3" s="386" t="s">
        <v>10</v>
      </c>
      <c r="C3" s="368" t="s">
        <v>60</v>
      </c>
      <c r="D3" s="386" t="s">
        <v>25</v>
      </c>
      <c r="E3" s="368" t="s">
        <v>60</v>
      </c>
      <c r="F3" s="386" t="s">
        <v>26</v>
      </c>
      <c r="G3" s="368" t="s">
        <v>60</v>
      </c>
      <c r="H3" s="386" t="s">
        <v>11</v>
      </c>
      <c r="I3" s="368" t="s">
        <v>60</v>
      </c>
      <c r="J3" s="309" t="s">
        <v>13</v>
      </c>
      <c r="K3" s="310" t="s">
        <v>14</v>
      </c>
      <c r="L3" s="310" t="s">
        <v>126</v>
      </c>
      <c r="M3" s="368" t="s">
        <v>122</v>
      </c>
      <c r="N3" s="369" t="s">
        <v>137</v>
      </c>
      <c r="O3" s="34" t="s">
        <v>25</v>
      </c>
      <c r="P3" s="34" t="s">
        <v>26</v>
      </c>
    </row>
    <row r="4" spans="1:16" ht="13.5">
      <c r="A4" s="399" t="s">
        <v>200</v>
      </c>
      <c r="B4" s="387">
        <v>960</v>
      </c>
      <c r="C4" s="388">
        <v>0.21</v>
      </c>
      <c r="D4" s="387">
        <v>0</v>
      </c>
      <c r="E4" s="388">
        <v>0</v>
      </c>
      <c r="F4" s="387">
        <v>0</v>
      </c>
      <c r="G4" s="388">
        <v>0</v>
      </c>
      <c r="H4" s="387">
        <v>960</v>
      </c>
      <c r="I4" s="390">
        <v>0.21</v>
      </c>
      <c r="J4" s="312">
        <v>5535.75</v>
      </c>
      <c r="K4" s="306">
        <v>5561.9</v>
      </c>
      <c r="L4" s="372">
        <f aca="true" t="shared" si="0" ref="L4:L65">J4-K4</f>
        <v>-26.149999999999636</v>
      </c>
      <c r="M4" s="373">
        <f aca="true" t="shared" si="1" ref="M4:M65">L4/K4*100</f>
        <v>-0.47016307376974836</v>
      </c>
      <c r="N4" s="81">
        <f>Margins!B4</f>
        <v>100</v>
      </c>
      <c r="O4" s="26">
        <f>D4*N4</f>
        <v>0</v>
      </c>
      <c r="P4" s="26">
        <f>F4*N4</f>
        <v>0</v>
      </c>
    </row>
    <row r="5" spans="1:18" ht="13.5">
      <c r="A5" s="400" t="s">
        <v>88</v>
      </c>
      <c r="B5" s="189">
        <v>167</v>
      </c>
      <c r="C5" s="370">
        <v>0.52</v>
      </c>
      <c r="D5" s="189">
        <v>0</v>
      </c>
      <c r="E5" s="370">
        <v>0</v>
      </c>
      <c r="F5" s="189">
        <v>0</v>
      </c>
      <c r="G5" s="370">
        <v>0</v>
      </c>
      <c r="H5" s="189">
        <v>167</v>
      </c>
      <c r="I5" s="371">
        <v>0.52</v>
      </c>
      <c r="J5" s="313">
        <v>4846.95</v>
      </c>
      <c r="K5" s="71">
        <v>4828.15</v>
      </c>
      <c r="L5" s="144">
        <f t="shared" si="0"/>
        <v>18.800000000000182</v>
      </c>
      <c r="M5" s="374">
        <f t="shared" si="1"/>
        <v>0.389383097045456</v>
      </c>
      <c r="N5" s="81">
        <f>Margins!B5</f>
        <v>50</v>
      </c>
      <c r="O5" s="26">
        <f aca="true" t="shared" si="2" ref="O5:O66">D5*N5</f>
        <v>0</v>
      </c>
      <c r="P5" s="26">
        <f aca="true" t="shared" si="3" ref="P5:P66">F5*N5</f>
        <v>0</v>
      </c>
      <c r="R5" s="26"/>
    </row>
    <row r="6" spans="1:16" ht="13.5">
      <c r="A6" s="400" t="s">
        <v>9</v>
      </c>
      <c r="B6" s="189">
        <v>178218</v>
      </c>
      <c r="C6" s="370">
        <v>0.36</v>
      </c>
      <c r="D6" s="189">
        <v>23047</v>
      </c>
      <c r="E6" s="370">
        <v>0.13</v>
      </c>
      <c r="F6" s="189">
        <v>31910</v>
      </c>
      <c r="G6" s="370">
        <v>0.27</v>
      </c>
      <c r="H6" s="189">
        <v>233175</v>
      </c>
      <c r="I6" s="371">
        <v>0.32</v>
      </c>
      <c r="J6" s="313">
        <v>3798.75</v>
      </c>
      <c r="K6" s="71">
        <v>3809.25</v>
      </c>
      <c r="L6" s="144">
        <f t="shared" si="0"/>
        <v>-10.5</v>
      </c>
      <c r="M6" s="374">
        <f t="shared" si="1"/>
        <v>-0.2756448119708604</v>
      </c>
      <c r="N6" s="81">
        <f>Margins!B6</f>
        <v>100</v>
      </c>
      <c r="O6" s="26">
        <f t="shared" si="2"/>
        <v>2304700</v>
      </c>
      <c r="P6" s="26">
        <f t="shared" si="3"/>
        <v>3191000</v>
      </c>
    </row>
    <row r="7" spans="1:16" ht="13.5">
      <c r="A7" s="400" t="s">
        <v>150</v>
      </c>
      <c r="B7" s="189">
        <v>2076</v>
      </c>
      <c r="C7" s="370">
        <v>0.24</v>
      </c>
      <c r="D7" s="189">
        <v>4</v>
      </c>
      <c r="E7" s="370">
        <v>1</v>
      </c>
      <c r="F7" s="189">
        <v>0</v>
      </c>
      <c r="G7" s="370">
        <v>0</v>
      </c>
      <c r="H7" s="189">
        <v>2080</v>
      </c>
      <c r="I7" s="371">
        <v>0.25</v>
      </c>
      <c r="J7" s="313">
        <v>3411.8</v>
      </c>
      <c r="K7" s="71">
        <v>3466.75</v>
      </c>
      <c r="L7" s="144">
        <f t="shared" si="0"/>
        <v>-54.94999999999982</v>
      </c>
      <c r="M7" s="374">
        <f t="shared" si="1"/>
        <v>-1.5850580514891417</v>
      </c>
      <c r="N7" s="81">
        <f>Margins!B7</f>
        <v>100</v>
      </c>
      <c r="O7" s="26">
        <f t="shared" si="2"/>
        <v>400</v>
      </c>
      <c r="P7" s="26">
        <f t="shared" si="3"/>
        <v>0</v>
      </c>
    </row>
    <row r="8" spans="1:18" ht="13.5">
      <c r="A8" s="400" t="s">
        <v>0</v>
      </c>
      <c r="B8" s="189">
        <v>7935</v>
      </c>
      <c r="C8" s="370">
        <v>-0.21</v>
      </c>
      <c r="D8" s="189">
        <v>109</v>
      </c>
      <c r="E8" s="370">
        <v>-0.54</v>
      </c>
      <c r="F8" s="189">
        <v>19</v>
      </c>
      <c r="G8" s="370">
        <v>-0.7</v>
      </c>
      <c r="H8" s="189">
        <v>8063</v>
      </c>
      <c r="I8" s="371">
        <v>-0.22</v>
      </c>
      <c r="J8" s="313">
        <v>1007.25</v>
      </c>
      <c r="K8" s="71">
        <v>1019.2</v>
      </c>
      <c r="L8" s="144">
        <f t="shared" si="0"/>
        <v>-11.950000000000045</v>
      </c>
      <c r="M8" s="374">
        <f t="shared" si="1"/>
        <v>-1.172488226059659</v>
      </c>
      <c r="N8" s="81">
        <f>Margins!B8</f>
        <v>375</v>
      </c>
      <c r="O8" s="26">
        <f t="shared" si="2"/>
        <v>40875</v>
      </c>
      <c r="P8" s="26">
        <f t="shared" si="3"/>
        <v>7125</v>
      </c>
      <c r="R8" s="375"/>
    </row>
    <row r="9" spans="1:18" ht="13.5">
      <c r="A9" s="400" t="s">
        <v>151</v>
      </c>
      <c r="B9" s="189">
        <v>141</v>
      </c>
      <c r="C9" s="370">
        <v>-0.35</v>
      </c>
      <c r="D9" s="189">
        <v>4</v>
      </c>
      <c r="E9" s="370">
        <v>-0.69</v>
      </c>
      <c r="F9" s="189">
        <v>1</v>
      </c>
      <c r="G9" s="370">
        <v>0</v>
      </c>
      <c r="H9" s="189">
        <v>146</v>
      </c>
      <c r="I9" s="371">
        <v>-0.37</v>
      </c>
      <c r="J9" s="313">
        <v>88.95</v>
      </c>
      <c r="K9" s="71">
        <v>88.8</v>
      </c>
      <c r="L9" s="144">
        <f t="shared" si="0"/>
        <v>0.15000000000000568</v>
      </c>
      <c r="M9" s="374">
        <f t="shared" si="1"/>
        <v>0.16891891891892533</v>
      </c>
      <c r="N9" s="81">
        <f>Margins!B9</f>
        <v>4900</v>
      </c>
      <c r="O9" s="26">
        <f t="shared" si="2"/>
        <v>19600</v>
      </c>
      <c r="P9" s="26">
        <f t="shared" si="3"/>
        <v>4900</v>
      </c>
      <c r="R9" s="375"/>
    </row>
    <row r="10" spans="1:18" ht="13.5">
      <c r="A10" s="400" t="s">
        <v>192</v>
      </c>
      <c r="B10" s="389">
        <v>334</v>
      </c>
      <c r="C10" s="402">
        <v>2.01</v>
      </c>
      <c r="D10" s="189">
        <v>20</v>
      </c>
      <c r="E10" s="370">
        <v>4</v>
      </c>
      <c r="F10" s="189">
        <v>3</v>
      </c>
      <c r="G10" s="370">
        <v>2</v>
      </c>
      <c r="H10" s="189">
        <v>357</v>
      </c>
      <c r="I10" s="371">
        <v>2.08</v>
      </c>
      <c r="J10" s="313">
        <v>71.9</v>
      </c>
      <c r="K10" s="71">
        <v>71.15</v>
      </c>
      <c r="L10" s="144">
        <f t="shared" si="0"/>
        <v>0.75</v>
      </c>
      <c r="M10" s="374">
        <f t="shared" si="1"/>
        <v>1.0541110330288124</v>
      </c>
      <c r="N10" s="81">
        <f>Margins!B10</f>
        <v>6700</v>
      </c>
      <c r="O10" s="26">
        <f t="shared" si="2"/>
        <v>134000</v>
      </c>
      <c r="P10" s="26">
        <f t="shared" si="3"/>
        <v>20100</v>
      </c>
      <c r="R10" s="26"/>
    </row>
    <row r="11" spans="1:18" ht="13.5">
      <c r="A11" s="400" t="s">
        <v>89</v>
      </c>
      <c r="B11" s="189">
        <v>1067</v>
      </c>
      <c r="C11" s="370">
        <v>-0.48</v>
      </c>
      <c r="D11" s="189">
        <v>48</v>
      </c>
      <c r="E11" s="370">
        <v>-0.53</v>
      </c>
      <c r="F11" s="189">
        <v>0</v>
      </c>
      <c r="G11" s="370">
        <v>-1</v>
      </c>
      <c r="H11" s="189">
        <v>1115</v>
      </c>
      <c r="I11" s="371">
        <v>-0.48</v>
      </c>
      <c r="J11" s="313">
        <v>92.95</v>
      </c>
      <c r="K11" s="71">
        <v>95.15</v>
      </c>
      <c r="L11" s="144">
        <f t="shared" si="0"/>
        <v>-2.200000000000003</v>
      </c>
      <c r="M11" s="374">
        <f t="shared" si="1"/>
        <v>-2.3121387283237023</v>
      </c>
      <c r="N11" s="81">
        <f>Margins!B11</f>
        <v>4600</v>
      </c>
      <c r="O11" s="26">
        <f t="shared" si="2"/>
        <v>220800</v>
      </c>
      <c r="P11" s="26">
        <f t="shared" si="3"/>
        <v>0</v>
      </c>
      <c r="R11" s="375"/>
    </row>
    <row r="12" spans="1:16" ht="13.5">
      <c r="A12" s="400" t="s">
        <v>102</v>
      </c>
      <c r="B12" s="189">
        <v>1599</v>
      </c>
      <c r="C12" s="370">
        <v>0.52</v>
      </c>
      <c r="D12" s="189">
        <v>165</v>
      </c>
      <c r="E12" s="370">
        <v>0.39</v>
      </c>
      <c r="F12" s="189">
        <v>18</v>
      </c>
      <c r="G12" s="370">
        <v>0.38</v>
      </c>
      <c r="H12" s="189">
        <v>1782</v>
      </c>
      <c r="I12" s="371">
        <v>0.5</v>
      </c>
      <c r="J12" s="313">
        <v>58.9</v>
      </c>
      <c r="K12" s="71">
        <v>58</v>
      </c>
      <c r="L12" s="144">
        <f t="shared" si="0"/>
        <v>0.8999999999999986</v>
      </c>
      <c r="M12" s="374">
        <f t="shared" si="1"/>
        <v>1.551724137931032</v>
      </c>
      <c r="N12" s="81">
        <f>Margins!B12</f>
        <v>4300</v>
      </c>
      <c r="O12" s="26">
        <f t="shared" si="2"/>
        <v>709500</v>
      </c>
      <c r="P12" s="26">
        <f t="shared" si="3"/>
        <v>77400</v>
      </c>
    </row>
    <row r="13" spans="1:16" ht="13.5">
      <c r="A13" s="400" t="s">
        <v>152</v>
      </c>
      <c r="B13" s="189">
        <v>3209</v>
      </c>
      <c r="C13" s="370">
        <v>0.63</v>
      </c>
      <c r="D13" s="189">
        <v>427</v>
      </c>
      <c r="E13" s="370">
        <v>0.67</v>
      </c>
      <c r="F13" s="189">
        <v>42</v>
      </c>
      <c r="G13" s="370">
        <v>0.24</v>
      </c>
      <c r="H13" s="189">
        <v>3678</v>
      </c>
      <c r="I13" s="371">
        <v>0.63</v>
      </c>
      <c r="J13" s="313">
        <v>44.3</v>
      </c>
      <c r="K13" s="71">
        <v>44.2</v>
      </c>
      <c r="L13" s="144">
        <f t="shared" si="0"/>
        <v>0.09999999999999432</v>
      </c>
      <c r="M13" s="374">
        <f t="shared" si="1"/>
        <v>0.22624434389138987</v>
      </c>
      <c r="N13" s="81">
        <f>Margins!B13</f>
        <v>9550</v>
      </c>
      <c r="O13" s="26">
        <f t="shared" si="2"/>
        <v>4077850</v>
      </c>
      <c r="P13" s="26">
        <f t="shared" si="3"/>
        <v>401100</v>
      </c>
    </row>
    <row r="14" spans="1:18" ht="13.5">
      <c r="A14" s="400" t="s">
        <v>174</v>
      </c>
      <c r="B14" s="389">
        <v>1080</v>
      </c>
      <c r="C14" s="402">
        <v>-0.31</v>
      </c>
      <c r="D14" s="189">
        <v>0</v>
      </c>
      <c r="E14" s="370">
        <v>0</v>
      </c>
      <c r="F14" s="189">
        <v>0</v>
      </c>
      <c r="G14" s="370">
        <v>0</v>
      </c>
      <c r="H14" s="189">
        <v>1080</v>
      </c>
      <c r="I14" s="371">
        <v>-0.31</v>
      </c>
      <c r="J14" s="313">
        <v>614.65</v>
      </c>
      <c r="K14" s="71">
        <v>618.2</v>
      </c>
      <c r="L14" s="144">
        <f t="shared" si="0"/>
        <v>-3.550000000000068</v>
      </c>
      <c r="M14" s="374">
        <f t="shared" si="1"/>
        <v>-0.5742478162407098</v>
      </c>
      <c r="N14" s="81">
        <f>Margins!B14</f>
        <v>350</v>
      </c>
      <c r="O14" s="26">
        <f t="shared" si="2"/>
        <v>0</v>
      </c>
      <c r="P14" s="26">
        <f t="shared" si="3"/>
        <v>0</v>
      </c>
      <c r="R14" s="26"/>
    </row>
    <row r="15" spans="1:16" ht="13.5">
      <c r="A15" s="400" t="s">
        <v>211</v>
      </c>
      <c r="B15" s="189">
        <v>5592</v>
      </c>
      <c r="C15" s="370">
        <v>0.43</v>
      </c>
      <c r="D15" s="189">
        <v>50</v>
      </c>
      <c r="E15" s="370">
        <v>4</v>
      </c>
      <c r="F15" s="189">
        <v>0</v>
      </c>
      <c r="G15" s="370">
        <v>0</v>
      </c>
      <c r="H15" s="189">
        <v>5642</v>
      </c>
      <c r="I15" s="371">
        <v>0.44</v>
      </c>
      <c r="J15" s="313">
        <v>2722.15</v>
      </c>
      <c r="K15" s="71">
        <v>2801.4</v>
      </c>
      <c r="L15" s="144">
        <f t="shared" si="0"/>
        <v>-79.25</v>
      </c>
      <c r="M15" s="374">
        <f t="shared" si="1"/>
        <v>-2.828942671521382</v>
      </c>
      <c r="N15" s="81">
        <f>Margins!B15</f>
        <v>100</v>
      </c>
      <c r="O15" s="26">
        <f t="shared" si="2"/>
        <v>5000</v>
      </c>
      <c r="P15" s="26">
        <f t="shared" si="3"/>
        <v>0</v>
      </c>
    </row>
    <row r="16" spans="1:16" ht="13.5">
      <c r="A16" s="400" t="s">
        <v>90</v>
      </c>
      <c r="B16" s="189">
        <v>1039</v>
      </c>
      <c r="C16" s="370">
        <v>-0.07</v>
      </c>
      <c r="D16" s="189">
        <v>13</v>
      </c>
      <c r="E16" s="370">
        <v>-0.13</v>
      </c>
      <c r="F16" s="189">
        <v>350</v>
      </c>
      <c r="G16" s="370">
        <v>0</v>
      </c>
      <c r="H16" s="189">
        <v>1402</v>
      </c>
      <c r="I16" s="371">
        <v>0.24</v>
      </c>
      <c r="J16" s="313">
        <v>258.5</v>
      </c>
      <c r="K16" s="71">
        <v>263.9</v>
      </c>
      <c r="L16" s="144">
        <f t="shared" si="0"/>
        <v>-5.399999999999977</v>
      </c>
      <c r="M16" s="374">
        <f t="shared" si="1"/>
        <v>-2.046229632436521</v>
      </c>
      <c r="N16" s="81">
        <f>Margins!B16</f>
        <v>1400</v>
      </c>
      <c r="O16" s="26">
        <f t="shared" si="2"/>
        <v>18200</v>
      </c>
      <c r="P16" s="26">
        <f t="shared" si="3"/>
        <v>490000</v>
      </c>
    </row>
    <row r="17" spans="1:16" ht="13.5">
      <c r="A17" s="400" t="s">
        <v>91</v>
      </c>
      <c r="B17" s="189">
        <v>2347</v>
      </c>
      <c r="C17" s="370">
        <v>-0.2</v>
      </c>
      <c r="D17" s="189">
        <v>23</v>
      </c>
      <c r="E17" s="370">
        <v>-0.73</v>
      </c>
      <c r="F17" s="189">
        <v>1</v>
      </c>
      <c r="G17" s="370">
        <v>-0.95</v>
      </c>
      <c r="H17" s="189">
        <v>2371</v>
      </c>
      <c r="I17" s="371">
        <v>-0.22</v>
      </c>
      <c r="J17" s="313">
        <v>176.1</v>
      </c>
      <c r="K17" s="71">
        <v>176.45</v>
      </c>
      <c r="L17" s="144">
        <f t="shared" si="0"/>
        <v>-0.3499999999999943</v>
      </c>
      <c r="M17" s="374">
        <f t="shared" si="1"/>
        <v>-0.19835647492207104</v>
      </c>
      <c r="N17" s="81">
        <f>Margins!B17</f>
        <v>3800</v>
      </c>
      <c r="O17" s="26">
        <f t="shared" si="2"/>
        <v>87400</v>
      </c>
      <c r="P17" s="26">
        <f t="shared" si="3"/>
        <v>3800</v>
      </c>
    </row>
    <row r="18" spans="1:16" ht="13.5">
      <c r="A18" s="400" t="s">
        <v>44</v>
      </c>
      <c r="B18" s="189">
        <v>1102</v>
      </c>
      <c r="C18" s="370">
        <v>-0.17</v>
      </c>
      <c r="D18" s="189">
        <v>1</v>
      </c>
      <c r="E18" s="370">
        <v>0</v>
      </c>
      <c r="F18" s="189">
        <v>0</v>
      </c>
      <c r="G18" s="370">
        <v>0</v>
      </c>
      <c r="H18" s="189">
        <v>1103</v>
      </c>
      <c r="I18" s="371">
        <v>-0.17</v>
      </c>
      <c r="J18" s="313">
        <v>1116.7</v>
      </c>
      <c r="K18" s="71">
        <v>1128</v>
      </c>
      <c r="L18" s="144">
        <f t="shared" si="0"/>
        <v>-11.299999999999955</v>
      </c>
      <c r="M18" s="374">
        <f t="shared" si="1"/>
        <v>-1.001773049645386</v>
      </c>
      <c r="N18" s="81">
        <f>Margins!B18</f>
        <v>275</v>
      </c>
      <c r="O18" s="26">
        <f t="shared" si="2"/>
        <v>275</v>
      </c>
      <c r="P18" s="26">
        <f t="shared" si="3"/>
        <v>0</v>
      </c>
    </row>
    <row r="19" spans="1:18" s="364" customFormat="1" ht="13.5">
      <c r="A19" s="400" t="s">
        <v>153</v>
      </c>
      <c r="B19" s="189">
        <v>3761</v>
      </c>
      <c r="C19" s="370">
        <v>-0.42</v>
      </c>
      <c r="D19" s="189">
        <v>26</v>
      </c>
      <c r="E19" s="370">
        <v>-0.24</v>
      </c>
      <c r="F19" s="189">
        <v>0</v>
      </c>
      <c r="G19" s="370">
        <v>0</v>
      </c>
      <c r="H19" s="189">
        <v>3787</v>
      </c>
      <c r="I19" s="371">
        <v>-0.42</v>
      </c>
      <c r="J19" s="313">
        <v>376.4</v>
      </c>
      <c r="K19" s="71">
        <v>381.35</v>
      </c>
      <c r="L19" s="144">
        <f t="shared" si="0"/>
        <v>-4.9500000000000455</v>
      </c>
      <c r="M19" s="374">
        <f t="shared" si="1"/>
        <v>-1.2980201914252119</v>
      </c>
      <c r="N19" s="81">
        <f>Margins!B19</f>
        <v>1000</v>
      </c>
      <c r="O19" s="26">
        <f t="shared" si="2"/>
        <v>26000</v>
      </c>
      <c r="P19" s="26">
        <f t="shared" si="3"/>
        <v>0</v>
      </c>
      <c r="R19" s="15"/>
    </row>
    <row r="20" spans="1:18" s="364" customFormat="1" ht="13.5">
      <c r="A20" s="400" t="s">
        <v>251</v>
      </c>
      <c r="B20" s="189">
        <v>3358</v>
      </c>
      <c r="C20" s="370">
        <v>1.27</v>
      </c>
      <c r="D20" s="189">
        <v>26</v>
      </c>
      <c r="E20" s="370">
        <v>3.33</v>
      </c>
      <c r="F20" s="189">
        <v>5</v>
      </c>
      <c r="G20" s="370">
        <v>0</v>
      </c>
      <c r="H20" s="189">
        <v>3389</v>
      </c>
      <c r="I20" s="371">
        <v>1.29</v>
      </c>
      <c r="J20" s="313">
        <v>543.8</v>
      </c>
      <c r="K20" s="71">
        <v>543.7</v>
      </c>
      <c r="L20" s="144">
        <f t="shared" si="0"/>
        <v>0.09999999999990905</v>
      </c>
      <c r="M20" s="374">
        <f t="shared" si="1"/>
        <v>0.0183924958616717</v>
      </c>
      <c r="N20" s="81">
        <f>Margins!B20</f>
        <v>1000</v>
      </c>
      <c r="O20" s="26">
        <f t="shared" si="2"/>
        <v>26000</v>
      </c>
      <c r="P20" s="26">
        <f t="shared" si="3"/>
        <v>5000</v>
      </c>
      <c r="R20" s="15"/>
    </row>
    <row r="21" spans="1:16" ht="13.5">
      <c r="A21" s="400" t="s">
        <v>1</v>
      </c>
      <c r="B21" s="189">
        <v>2608</v>
      </c>
      <c r="C21" s="370">
        <v>-0.19</v>
      </c>
      <c r="D21" s="189">
        <v>9</v>
      </c>
      <c r="E21" s="370">
        <v>0.29</v>
      </c>
      <c r="F21" s="189">
        <v>1</v>
      </c>
      <c r="G21" s="370">
        <v>-0.5</v>
      </c>
      <c r="H21" s="189">
        <v>2618</v>
      </c>
      <c r="I21" s="371">
        <v>-0.19</v>
      </c>
      <c r="J21" s="313">
        <v>2435.75</v>
      </c>
      <c r="K21" s="71">
        <v>2472.95</v>
      </c>
      <c r="L21" s="144">
        <f t="shared" si="0"/>
        <v>-37.19999999999982</v>
      </c>
      <c r="M21" s="374">
        <f t="shared" si="1"/>
        <v>-1.5042762692330949</v>
      </c>
      <c r="N21" s="81">
        <f>Margins!B21</f>
        <v>150</v>
      </c>
      <c r="O21" s="26">
        <f t="shared" si="2"/>
        <v>1350</v>
      </c>
      <c r="P21" s="26">
        <f t="shared" si="3"/>
        <v>150</v>
      </c>
    </row>
    <row r="22" spans="1:18" ht="13.5">
      <c r="A22" s="400" t="s">
        <v>175</v>
      </c>
      <c r="B22" s="389">
        <v>176</v>
      </c>
      <c r="C22" s="402">
        <v>0.01</v>
      </c>
      <c r="D22" s="189">
        <v>5</v>
      </c>
      <c r="E22" s="370">
        <v>-0.5</v>
      </c>
      <c r="F22" s="189">
        <v>0</v>
      </c>
      <c r="G22" s="370">
        <v>0</v>
      </c>
      <c r="H22" s="189">
        <v>181</v>
      </c>
      <c r="I22" s="371">
        <v>-0.02</v>
      </c>
      <c r="J22" s="313">
        <v>121.1</v>
      </c>
      <c r="K22" s="71">
        <v>122.15</v>
      </c>
      <c r="L22" s="144">
        <f t="shared" si="0"/>
        <v>-1.0500000000000114</v>
      </c>
      <c r="M22" s="374">
        <f t="shared" si="1"/>
        <v>-0.859598853868204</v>
      </c>
      <c r="N22" s="81">
        <f>Margins!B22</f>
        <v>1900</v>
      </c>
      <c r="O22" s="26">
        <f t="shared" si="2"/>
        <v>9500</v>
      </c>
      <c r="P22" s="26">
        <f t="shared" si="3"/>
        <v>0</v>
      </c>
      <c r="R22" s="26"/>
    </row>
    <row r="23" spans="1:18" ht="13.5">
      <c r="A23" s="400" t="s">
        <v>176</v>
      </c>
      <c r="B23" s="389">
        <v>59</v>
      </c>
      <c r="C23" s="402">
        <v>-0.23</v>
      </c>
      <c r="D23" s="189">
        <v>8</v>
      </c>
      <c r="E23" s="370">
        <v>0.14</v>
      </c>
      <c r="F23" s="189">
        <v>0</v>
      </c>
      <c r="G23" s="370">
        <v>-1</v>
      </c>
      <c r="H23" s="189">
        <v>67</v>
      </c>
      <c r="I23" s="371">
        <v>-0.21</v>
      </c>
      <c r="J23" s="313">
        <v>55.45</v>
      </c>
      <c r="K23" s="71">
        <v>55.85</v>
      </c>
      <c r="L23" s="144">
        <f t="shared" si="0"/>
        <v>-0.3999999999999986</v>
      </c>
      <c r="M23" s="374">
        <f t="shared" si="1"/>
        <v>-0.7162041181736769</v>
      </c>
      <c r="N23" s="81">
        <f>Margins!B23</f>
        <v>4500</v>
      </c>
      <c r="O23" s="26">
        <f t="shared" si="2"/>
        <v>36000</v>
      </c>
      <c r="P23" s="26">
        <f t="shared" si="3"/>
        <v>0</v>
      </c>
      <c r="R23" s="26"/>
    </row>
    <row r="24" spans="1:16" ht="13.5">
      <c r="A24" s="400" t="s">
        <v>2</v>
      </c>
      <c r="B24" s="189">
        <v>894</v>
      </c>
      <c r="C24" s="370">
        <v>-0.04</v>
      </c>
      <c r="D24" s="189">
        <v>19</v>
      </c>
      <c r="E24" s="370">
        <v>0.58</v>
      </c>
      <c r="F24" s="189">
        <v>0</v>
      </c>
      <c r="G24" s="370">
        <v>0</v>
      </c>
      <c r="H24" s="189">
        <v>913</v>
      </c>
      <c r="I24" s="371">
        <v>-0.04</v>
      </c>
      <c r="J24" s="313">
        <v>391.15</v>
      </c>
      <c r="K24" s="71">
        <v>403.15</v>
      </c>
      <c r="L24" s="144">
        <f t="shared" si="0"/>
        <v>-12</v>
      </c>
      <c r="M24" s="374">
        <f t="shared" si="1"/>
        <v>-2.9765595932035227</v>
      </c>
      <c r="N24" s="81">
        <f>Margins!B24</f>
        <v>1100</v>
      </c>
      <c r="O24" s="26">
        <f t="shared" si="2"/>
        <v>20900</v>
      </c>
      <c r="P24" s="26">
        <f t="shared" si="3"/>
        <v>0</v>
      </c>
    </row>
    <row r="25" spans="1:16" ht="13.5">
      <c r="A25" s="400" t="s">
        <v>92</v>
      </c>
      <c r="B25" s="189">
        <v>413</v>
      </c>
      <c r="C25" s="370">
        <v>-0.21</v>
      </c>
      <c r="D25" s="189">
        <v>0</v>
      </c>
      <c r="E25" s="370">
        <v>-1</v>
      </c>
      <c r="F25" s="189">
        <v>0</v>
      </c>
      <c r="G25" s="370">
        <v>0</v>
      </c>
      <c r="H25" s="189">
        <v>413</v>
      </c>
      <c r="I25" s="371">
        <v>-0.21</v>
      </c>
      <c r="J25" s="313">
        <v>289.4</v>
      </c>
      <c r="K25" s="71">
        <v>290.95</v>
      </c>
      <c r="L25" s="144">
        <f t="shared" si="0"/>
        <v>-1.5500000000000114</v>
      </c>
      <c r="M25" s="374">
        <f t="shared" si="1"/>
        <v>-0.5327375837772852</v>
      </c>
      <c r="N25" s="81">
        <f>Margins!B25</f>
        <v>1600</v>
      </c>
      <c r="O25" s="26">
        <f t="shared" si="2"/>
        <v>0</v>
      </c>
      <c r="P25" s="26">
        <f t="shared" si="3"/>
        <v>0</v>
      </c>
    </row>
    <row r="26" spans="1:16" ht="13.5">
      <c r="A26" s="400" t="s">
        <v>154</v>
      </c>
      <c r="B26" s="189">
        <v>16848</v>
      </c>
      <c r="C26" s="370">
        <v>1.5</v>
      </c>
      <c r="D26" s="189">
        <v>300</v>
      </c>
      <c r="E26" s="370">
        <v>1.94</v>
      </c>
      <c r="F26" s="189">
        <v>29</v>
      </c>
      <c r="G26" s="370">
        <v>13.5</v>
      </c>
      <c r="H26" s="189">
        <v>17177</v>
      </c>
      <c r="I26" s="371">
        <v>1.51</v>
      </c>
      <c r="J26" s="313">
        <v>579.3</v>
      </c>
      <c r="K26" s="71">
        <v>563.9</v>
      </c>
      <c r="L26" s="144">
        <f t="shared" si="0"/>
        <v>15.399999999999977</v>
      </c>
      <c r="M26" s="374">
        <f t="shared" si="1"/>
        <v>2.7309806703316153</v>
      </c>
      <c r="N26" s="81">
        <f>Margins!B26</f>
        <v>850</v>
      </c>
      <c r="O26" s="26">
        <f t="shared" si="2"/>
        <v>255000</v>
      </c>
      <c r="P26" s="26">
        <f t="shared" si="3"/>
        <v>24650</v>
      </c>
    </row>
    <row r="27" spans="1:18" ht="13.5">
      <c r="A27" s="400" t="s">
        <v>177</v>
      </c>
      <c r="B27" s="389">
        <v>410</v>
      </c>
      <c r="C27" s="402">
        <v>-0.6</v>
      </c>
      <c r="D27" s="189">
        <v>1</v>
      </c>
      <c r="E27" s="370">
        <v>-0.5</v>
      </c>
      <c r="F27" s="189">
        <v>0</v>
      </c>
      <c r="G27" s="370">
        <v>0</v>
      </c>
      <c r="H27" s="189">
        <v>411</v>
      </c>
      <c r="I27" s="371">
        <v>-0.6</v>
      </c>
      <c r="J27" s="313">
        <v>325.75</v>
      </c>
      <c r="K27" s="71">
        <v>331.65</v>
      </c>
      <c r="L27" s="144">
        <f t="shared" si="0"/>
        <v>-5.899999999999977</v>
      </c>
      <c r="M27" s="374">
        <f t="shared" si="1"/>
        <v>-1.7789838685361006</v>
      </c>
      <c r="N27" s="81">
        <f>Margins!B27</f>
        <v>1100</v>
      </c>
      <c r="O27" s="26">
        <f t="shared" si="2"/>
        <v>1100</v>
      </c>
      <c r="P27" s="26">
        <f t="shared" si="3"/>
        <v>0</v>
      </c>
      <c r="R27" s="26"/>
    </row>
    <row r="28" spans="1:18" ht="13.5">
      <c r="A28" s="400" t="s">
        <v>178</v>
      </c>
      <c r="B28" s="389">
        <v>268</v>
      </c>
      <c r="C28" s="402">
        <v>4.7</v>
      </c>
      <c r="D28" s="189">
        <v>28</v>
      </c>
      <c r="E28" s="370">
        <v>13</v>
      </c>
      <c r="F28" s="189">
        <v>0</v>
      </c>
      <c r="G28" s="370">
        <v>0</v>
      </c>
      <c r="H28" s="189">
        <v>296</v>
      </c>
      <c r="I28" s="371">
        <v>5.04</v>
      </c>
      <c r="J28" s="313">
        <v>36.35</v>
      </c>
      <c r="K28" s="71">
        <v>35.5</v>
      </c>
      <c r="L28" s="144">
        <f t="shared" si="0"/>
        <v>0.8500000000000014</v>
      </c>
      <c r="M28" s="374">
        <f t="shared" si="1"/>
        <v>2.3943661971831025</v>
      </c>
      <c r="N28" s="81">
        <f>Margins!B28</f>
        <v>6900</v>
      </c>
      <c r="O28" s="26">
        <f t="shared" si="2"/>
        <v>193200</v>
      </c>
      <c r="P28" s="26">
        <f t="shared" si="3"/>
        <v>0</v>
      </c>
      <c r="R28" s="26"/>
    </row>
    <row r="29" spans="1:16" ht="13.5">
      <c r="A29" s="400" t="s">
        <v>3</v>
      </c>
      <c r="B29" s="189">
        <v>3571</v>
      </c>
      <c r="C29" s="370">
        <v>0.38</v>
      </c>
      <c r="D29" s="189">
        <v>77</v>
      </c>
      <c r="E29" s="370">
        <v>1.85</v>
      </c>
      <c r="F29" s="189">
        <v>1</v>
      </c>
      <c r="G29" s="370">
        <v>0</v>
      </c>
      <c r="H29" s="189">
        <v>3649</v>
      </c>
      <c r="I29" s="371">
        <v>0.39</v>
      </c>
      <c r="J29" s="313">
        <v>265.35</v>
      </c>
      <c r="K29" s="71">
        <v>264.1</v>
      </c>
      <c r="L29" s="144">
        <f t="shared" si="0"/>
        <v>1.25</v>
      </c>
      <c r="M29" s="374">
        <f t="shared" si="1"/>
        <v>0.47330556607345703</v>
      </c>
      <c r="N29" s="81">
        <f>Margins!B29</f>
        <v>1250</v>
      </c>
      <c r="O29" s="26">
        <f t="shared" si="2"/>
        <v>96250</v>
      </c>
      <c r="P29" s="26">
        <f t="shared" si="3"/>
        <v>1250</v>
      </c>
    </row>
    <row r="30" spans="1:16" ht="13.5">
      <c r="A30" s="400" t="s">
        <v>237</v>
      </c>
      <c r="B30" s="189">
        <v>1379</v>
      </c>
      <c r="C30" s="370">
        <v>-0.27</v>
      </c>
      <c r="D30" s="189">
        <v>5</v>
      </c>
      <c r="E30" s="370">
        <v>-0.29</v>
      </c>
      <c r="F30" s="189">
        <v>0</v>
      </c>
      <c r="G30" s="370">
        <v>0</v>
      </c>
      <c r="H30" s="189">
        <v>1384</v>
      </c>
      <c r="I30" s="371">
        <v>-0.27</v>
      </c>
      <c r="J30" s="313">
        <v>422.35</v>
      </c>
      <c r="K30" s="71">
        <v>424.05</v>
      </c>
      <c r="L30" s="144">
        <f t="shared" si="0"/>
        <v>-1.6999999999999886</v>
      </c>
      <c r="M30" s="374">
        <f t="shared" si="1"/>
        <v>-0.40089612074047604</v>
      </c>
      <c r="N30" s="81">
        <f>Margins!B30</f>
        <v>525</v>
      </c>
      <c r="O30" s="26">
        <f t="shared" si="2"/>
        <v>2625</v>
      </c>
      <c r="P30" s="26">
        <f t="shared" si="3"/>
        <v>0</v>
      </c>
    </row>
    <row r="31" spans="1:18" ht="13.5">
      <c r="A31" s="400" t="s">
        <v>179</v>
      </c>
      <c r="B31" s="389">
        <v>60</v>
      </c>
      <c r="C31" s="402">
        <v>0.09</v>
      </c>
      <c r="D31" s="189">
        <v>0</v>
      </c>
      <c r="E31" s="370">
        <v>0</v>
      </c>
      <c r="F31" s="189">
        <v>0</v>
      </c>
      <c r="G31" s="370">
        <v>0</v>
      </c>
      <c r="H31" s="189">
        <v>60</v>
      </c>
      <c r="I31" s="371">
        <v>0.09</v>
      </c>
      <c r="J31" s="313">
        <v>397.2</v>
      </c>
      <c r="K31" s="71">
        <v>396.7</v>
      </c>
      <c r="L31" s="144">
        <f t="shared" si="0"/>
        <v>0.5</v>
      </c>
      <c r="M31" s="374">
        <f t="shared" si="1"/>
        <v>0.12603982858583312</v>
      </c>
      <c r="N31" s="81">
        <f>Margins!B31</f>
        <v>1200</v>
      </c>
      <c r="O31" s="26">
        <f t="shared" si="2"/>
        <v>0</v>
      </c>
      <c r="P31" s="26">
        <f t="shared" si="3"/>
        <v>0</v>
      </c>
      <c r="R31" s="26"/>
    </row>
    <row r="32" spans="1:16" ht="13.5">
      <c r="A32" s="400" t="s">
        <v>201</v>
      </c>
      <c r="B32" s="189">
        <v>3254</v>
      </c>
      <c r="C32" s="370">
        <v>1.76</v>
      </c>
      <c r="D32" s="189">
        <v>9</v>
      </c>
      <c r="E32" s="370">
        <v>2</v>
      </c>
      <c r="F32" s="189">
        <v>0</v>
      </c>
      <c r="G32" s="370">
        <v>0</v>
      </c>
      <c r="H32" s="189">
        <v>3263</v>
      </c>
      <c r="I32" s="371">
        <v>1.76</v>
      </c>
      <c r="J32" s="313">
        <v>270.2</v>
      </c>
      <c r="K32" s="71">
        <v>268.65</v>
      </c>
      <c r="L32" s="144">
        <f t="shared" si="0"/>
        <v>1.5500000000000114</v>
      </c>
      <c r="M32" s="374">
        <f t="shared" si="1"/>
        <v>0.5769588684161591</v>
      </c>
      <c r="N32" s="81">
        <f>Margins!B32</f>
        <v>1900</v>
      </c>
      <c r="O32" s="26">
        <f t="shared" si="2"/>
        <v>17100</v>
      </c>
      <c r="P32" s="26">
        <f t="shared" si="3"/>
        <v>0</v>
      </c>
    </row>
    <row r="33" spans="1:16" ht="13.5">
      <c r="A33" s="400" t="s">
        <v>238</v>
      </c>
      <c r="B33" s="189">
        <v>666</v>
      </c>
      <c r="C33" s="370">
        <v>-0.38</v>
      </c>
      <c r="D33" s="189">
        <v>24</v>
      </c>
      <c r="E33" s="370">
        <v>-0.08</v>
      </c>
      <c r="F33" s="189">
        <v>24</v>
      </c>
      <c r="G33" s="370">
        <v>0</v>
      </c>
      <c r="H33" s="189">
        <v>714</v>
      </c>
      <c r="I33" s="371">
        <v>-0.35</v>
      </c>
      <c r="J33" s="313">
        <v>148.7</v>
      </c>
      <c r="K33" s="71">
        <v>150.2</v>
      </c>
      <c r="L33" s="144">
        <f t="shared" si="0"/>
        <v>-1.5</v>
      </c>
      <c r="M33" s="374">
        <f t="shared" si="1"/>
        <v>-0.9986684420772305</v>
      </c>
      <c r="N33" s="81">
        <f>Margins!B33</f>
        <v>1800</v>
      </c>
      <c r="O33" s="26">
        <f t="shared" si="2"/>
        <v>43200</v>
      </c>
      <c r="P33" s="26">
        <f t="shared" si="3"/>
        <v>43200</v>
      </c>
    </row>
    <row r="34" spans="1:18" ht="13.5">
      <c r="A34" s="400" t="s">
        <v>180</v>
      </c>
      <c r="B34" s="389">
        <v>1862</v>
      </c>
      <c r="C34" s="402">
        <v>-0.22</v>
      </c>
      <c r="D34" s="189">
        <v>5</v>
      </c>
      <c r="E34" s="370">
        <v>0</v>
      </c>
      <c r="F34" s="189">
        <v>0</v>
      </c>
      <c r="G34" s="370">
        <v>0</v>
      </c>
      <c r="H34" s="189">
        <v>1867</v>
      </c>
      <c r="I34" s="371">
        <v>-0.22</v>
      </c>
      <c r="J34" s="313">
        <v>2817.7</v>
      </c>
      <c r="K34" s="71">
        <v>2835.45</v>
      </c>
      <c r="L34" s="144">
        <f t="shared" si="0"/>
        <v>-17.75</v>
      </c>
      <c r="M34" s="374">
        <f t="shared" si="1"/>
        <v>-0.6260029272249554</v>
      </c>
      <c r="N34" s="81">
        <f>Margins!B34</f>
        <v>250</v>
      </c>
      <c r="O34" s="26">
        <f t="shared" si="2"/>
        <v>1250</v>
      </c>
      <c r="P34" s="26">
        <f t="shared" si="3"/>
        <v>0</v>
      </c>
      <c r="R34" s="26"/>
    </row>
    <row r="35" spans="1:16" ht="13.5">
      <c r="A35" s="400" t="s">
        <v>212</v>
      </c>
      <c r="B35" s="189">
        <v>7852</v>
      </c>
      <c r="C35" s="370">
        <v>1.69</v>
      </c>
      <c r="D35" s="189">
        <v>62</v>
      </c>
      <c r="E35" s="370">
        <v>1.14</v>
      </c>
      <c r="F35" s="189">
        <v>0</v>
      </c>
      <c r="G35" s="370">
        <v>0</v>
      </c>
      <c r="H35" s="189">
        <v>7914</v>
      </c>
      <c r="I35" s="371">
        <v>1.68</v>
      </c>
      <c r="J35" s="313">
        <v>793.1</v>
      </c>
      <c r="K35" s="71">
        <v>777.3</v>
      </c>
      <c r="L35" s="144">
        <f t="shared" si="0"/>
        <v>15.800000000000068</v>
      </c>
      <c r="M35" s="374">
        <f t="shared" si="1"/>
        <v>2.0326772160041258</v>
      </c>
      <c r="N35" s="81">
        <f>Margins!B35</f>
        <v>400</v>
      </c>
      <c r="O35" s="26">
        <f t="shared" si="2"/>
        <v>24800</v>
      </c>
      <c r="P35" s="26">
        <f t="shared" si="3"/>
        <v>0</v>
      </c>
    </row>
    <row r="36" spans="1:18" ht="13.5">
      <c r="A36" s="400" t="s">
        <v>239</v>
      </c>
      <c r="B36" s="389">
        <v>301</v>
      </c>
      <c r="C36" s="402">
        <v>-0.2</v>
      </c>
      <c r="D36" s="189">
        <v>17</v>
      </c>
      <c r="E36" s="370">
        <v>1.83</v>
      </c>
      <c r="F36" s="189">
        <v>0</v>
      </c>
      <c r="G36" s="370">
        <v>0</v>
      </c>
      <c r="H36" s="189">
        <v>318</v>
      </c>
      <c r="I36" s="371">
        <v>-0.17</v>
      </c>
      <c r="J36" s="313">
        <v>128</v>
      </c>
      <c r="K36" s="71">
        <v>128.95</v>
      </c>
      <c r="L36" s="144">
        <f t="shared" si="0"/>
        <v>-0.9499999999999886</v>
      </c>
      <c r="M36" s="374">
        <f t="shared" si="1"/>
        <v>-0.736719658782465</v>
      </c>
      <c r="N36" s="81">
        <f>Margins!B36</f>
        <v>4800</v>
      </c>
      <c r="O36" s="26">
        <f t="shared" si="2"/>
        <v>81600</v>
      </c>
      <c r="P36" s="26">
        <f t="shared" si="3"/>
        <v>0</v>
      </c>
      <c r="R36" s="26"/>
    </row>
    <row r="37" spans="1:18" ht="13.5">
      <c r="A37" s="400" t="s">
        <v>181</v>
      </c>
      <c r="B37" s="389">
        <v>337</v>
      </c>
      <c r="C37" s="402">
        <v>-0.12</v>
      </c>
      <c r="D37" s="189">
        <v>33</v>
      </c>
      <c r="E37" s="370">
        <v>4.5</v>
      </c>
      <c r="F37" s="189">
        <v>0</v>
      </c>
      <c r="G37" s="370">
        <v>0</v>
      </c>
      <c r="H37" s="189">
        <v>370</v>
      </c>
      <c r="I37" s="371">
        <v>-0.05</v>
      </c>
      <c r="J37" s="313">
        <v>53.05</v>
      </c>
      <c r="K37" s="71">
        <v>53.75</v>
      </c>
      <c r="L37" s="144">
        <f t="shared" si="0"/>
        <v>-0.7000000000000028</v>
      </c>
      <c r="M37" s="374">
        <f t="shared" si="1"/>
        <v>-1.302325581395354</v>
      </c>
      <c r="N37" s="81">
        <f>Margins!B37</f>
        <v>5650</v>
      </c>
      <c r="O37" s="26">
        <f t="shared" si="2"/>
        <v>186450</v>
      </c>
      <c r="P37" s="26">
        <f t="shared" si="3"/>
        <v>0</v>
      </c>
      <c r="R37" s="26"/>
    </row>
    <row r="38" spans="1:18" ht="13.5">
      <c r="A38" s="400" t="s">
        <v>182</v>
      </c>
      <c r="B38" s="389">
        <v>178</v>
      </c>
      <c r="C38" s="402">
        <v>-0.51</v>
      </c>
      <c r="D38" s="189">
        <v>0</v>
      </c>
      <c r="E38" s="370">
        <v>0</v>
      </c>
      <c r="F38" s="189">
        <v>23</v>
      </c>
      <c r="G38" s="370">
        <v>0</v>
      </c>
      <c r="H38" s="189">
        <v>201</v>
      </c>
      <c r="I38" s="371">
        <v>-0.45</v>
      </c>
      <c r="J38" s="313">
        <v>216.35</v>
      </c>
      <c r="K38" s="71">
        <v>218.2</v>
      </c>
      <c r="L38" s="144">
        <f t="shared" si="0"/>
        <v>-1.8499999999999943</v>
      </c>
      <c r="M38" s="374">
        <f t="shared" si="1"/>
        <v>-0.8478460128322615</v>
      </c>
      <c r="N38" s="81">
        <f>Margins!B38</f>
        <v>1300</v>
      </c>
      <c r="O38" s="26">
        <f t="shared" si="2"/>
        <v>0</v>
      </c>
      <c r="P38" s="26">
        <f t="shared" si="3"/>
        <v>29900</v>
      </c>
      <c r="R38" s="26"/>
    </row>
    <row r="39" spans="1:16" ht="13.5">
      <c r="A39" s="400" t="s">
        <v>103</v>
      </c>
      <c r="B39" s="189">
        <v>659</v>
      </c>
      <c r="C39" s="370">
        <v>0.08</v>
      </c>
      <c r="D39" s="189">
        <v>25</v>
      </c>
      <c r="E39" s="370">
        <v>1.78</v>
      </c>
      <c r="F39" s="189">
        <v>3</v>
      </c>
      <c r="G39" s="370">
        <v>2</v>
      </c>
      <c r="H39" s="189">
        <v>687</v>
      </c>
      <c r="I39" s="371">
        <v>0.11</v>
      </c>
      <c r="J39" s="313">
        <v>251.05</v>
      </c>
      <c r="K39" s="71">
        <v>250.05</v>
      </c>
      <c r="L39" s="144">
        <f t="shared" si="0"/>
        <v>1</v>
      </c>
      <c r="M39" s="374">
        <f t="shared" si="1"/>
        <v>0.39992001599680066</v>
      </c>
      <c r="N39" s="81">
        <f>Margins!B39</f>
        <v>1500</v>
      </c>
      <c r="O39" s="26">
        <f t="shared" si="2"/>
        <v>37500</v>
      </c>
      <c r="P39" s="26">
        <f t="shared" si="3"/>
        <v>4500</v>
      </c>
    </row>
    <row r="40" spans="1:16" ht="13.5">
      <c r="A40" s="400" t="s">
        <v>156</v>
      </c>
      <c r="B40" s="189">
        <v>13922</v>
      </c>
      <c r="C40" s="370">
        <v>2.43</v>
      </c>
      <c r="D40" s="189">
        <v>4501</v>
      </c>
      <c r="E40" s="370">
        <v>4.56</v>
      </c>
      <c r="F40" s="189">
        <v>1234</v>
      </c>
      <c r="G40" s="370">
        <v>3.17</v>
      </c>
      <c r="H40" s="189">
        <v>19657</v>
      </c>
      <c r="I40" s="371">
        <v>2.81</v>
      </c>
      <c r="J40" s="313">
        <v>336.6</v>
      </c>
      <c r="K40" s="71">
        <v>339.55</v>
      </c>
      <c r="L40" s="144">
        <f t="shared" si="0"/>
        <v>-2.9499999999999886</v>
      </c>
      <c r="M40" s="374">
        <f t="shared" si="1"/>
        <v>-0.8687969371226589</v>
      </c>
      <c r="N40" s="81">
        <f>Margins!B40</f>
        <v>1350</v>
      </c>
      <c r="O40" s="26">
        <f t="shared" si="2"/>
        <v>6076350</v>
      </c>
      <c r="P40" s="26">
        <f t="shared" si="3"/>
        <v>1665900</v>
      </c>
    </row>
    <row r="41" spans="1:16" ht="13.5">
      <c r="A41" s="400" t="s">
        <v>240</v>
      </c>
      <c r="B41" s="189">
        <v>1791</v>
      </c>
      <c r="C41" s="370">
        <v>-0.12</v>
      </c>
      <c r="D41" s="189">
        <v>1</v>
      </c>
      <c r="E41" s="370">
        <v>-0.92</v>
      </c>
      <c r="F41" s="189">
        <v>0</v>
      </c>
      <c r="G41" s="370">
        <v>-1</v>
      </c>
      <c r="H41" s="189">
        <v>1792</v>
      </c>
      <c r="I41" s="371">
        <v>-0.13</v>
      </c>
      <c r="J41" s="313">
        <v>1190.4</v>
      </c>
      <c r="K41" s="71">
        <v>1204.2</v>
      </c>
      <c r="L41" s="144">
        <f t="shared" si="0"/>
        <v>-13.799999999999955</v>
      </c>
      <c r="M41" s="374">
        <f t="shared" si="1"/>
        <v>-1.145989038365716</v>
      </c>
      <c r="N41" s="81">
        <f>Margins!B41</f>
        <v>300</v>
      </c>
      <c r="O41" s="26">
        <f t="shared" si="2"/>
        <v>300</v>
      </c>
      <c r="P41" s="26">
        <f t="shared" si="3"/>
        <v>0</v>
      </c>
    </row>
    <row r="42" spans="1:16" ht="13.5">
      <c r="A42" s="400" t="s">
        <v>252</v>
      </c>
      <c r="B42" s="189">
        <v>23110</v>
      </c>
      <c r="C42" s="370">
        <v>0.57</v>
      </c>
      <c r="D42" s="189">
        <v>775</v>
      </c>
      <c r="E42" s="370">
        <v>1.51</v>
      </c>
      <c r="F42" s="189">
        <v>119</v>
      </c>
      <c r="G42" s="370">
        <v>1.16</v>
      </c>
      <c r="H42" s="189">
        <v>24004</v>
      </c>
      <c r="I42" s="371">
        <v>0.6</v>
      </c>
      <c r="J42" s="313">
        <v>353.3</v>
      </c>
      <c r="K42" s="71">
        <v>346.45</v>
      </c>
      <c r="L42" s="144">
        <f t="shared" si="0"/>
        <v>6.850000000000023</v>
      </c>
      <c r="M42" s="374">
        <f t="shared" si="1"/>
        <v>1.9771972867657737</v>
      </c>
      <c r="N42" s="81">
        <f>Margins!B42</f>
        <v>1000</v>
      </c>
      <c r="O42" s="26">
        <f t="shared" si="2"/>
        <v>775000</v>
      </c>
      <c r="P42" s="26">
        <f t="shared" si="3"/>
        <v>119000</v>
      </c>
    </row>
    <row r="43" spans="1:18" ht="13.5">
      <c r="A43" s="400" t="s">
        <v>183</v>
      </c>
      <c r="B43" s="389">
        <v>1010</v>
      </c>
      <c r="C43" s="402">
        <v>2.87</v>
      </c>
      <c r="D43" s="189">
        <v>57</v>
      </c>
      <c r="E43" s="370">
        <v>6.13</v>
      </c>
      <c r="F43" s="189">
        <v>2</v>
      </c>
      <c r="G43" s="370">
        <v>0</v>
      </c>
      <c r="H43" s="189">
        <v>1069</v>
      </c>
      <c r="I43" s="371">
        <v>2.97</v>
      </c>
      <c r="J43" s="313">
        <v>103.1</v>
      </c>
      <c r="K43" s="71">
        <v>100.9</v>
      </c>
      <c r="L43" s="144">
        <f t="shared" si="0"/>
        <v>2.1999999999999886</v>
      </c>
      <c r="M43" s="374">
        <f t="shared" si="1"/>
        <v>2.1803766105054394</v>
      </c>
      <c r="N43" s="81">
        <f>Margins!B43</f>
        <v>2950</v>
      </c>
      <c r="O43" s="26">
        <f t="shared" si="2"/>
        <v>168150</v>
      </c>
      <c r="P43" s="26">
        <f t="shared" si="3"/>
        <v>5900</v>
      </c>
      <c r="R43" s="26"/>
    </row>
    <row r="44" spans="1:16" ht="13.5">
      <c r="A44" s="400" t="s">
        <v>241</v>
      </c>
      <c r="B44" s="189">
        <v>1816</v>
      </c>
      <c r="C44" s="370">
        <v>-0.13</v>
      </c>
      <c r="D44" s="189">
        <v>0</v>
      </c>
      <c r="E44" s="370">
        <v>0</v>
      </c>
      <c r="F44" s="189">
        <v>0</v>
      </c>
      <c r="G44" s="370">
        <v>0</v>
      </c>
      <c r="H44" s="189">
        <v>1816</v>
      </c>
      <c r="I44" s="371">
        <v>-0.13</v>
      </c>
      <c r="J44" s="313">
        <v>2787.55</v>
      </c>
      <c r="K44" s="71">
        <v>2806.9</v>
      </c>
      <c r="L44" s="144">
        <f t="shared" si="0"/>
        <v>-19.34999999999991</v>
      </c>
      <c r="M44" s="374">
        <f t="shared" si="1"/>
        <v>-0.6893726174783537</v>
      </c>
      <c r="N44" s="81">
        <f>Margins!B44</f>
        <v>175</v>
      </c>
      <c r="O44" s="26">
        <f t="shared" si="2"/>
        <v>0</v>
      </c>
      <c r="P44" s="26">
        <f t="shared" si="3"/>
        <v>0</v>
      </c>
    </row>
    <row r="45" spans="1:18" ht="13.5">
      <c r="A45" s="400" t="s">
        <v>213</v>
      </c>
      <c r="B45" s="189">
        <v>7883</v>
      </c>
      <c r="C45" s="370">
        <v>-0.02</v>
      </c>
      <c r="D45" s="189">
        <v>740</v>
      </c>
      <c r="E45" s="370">
        <v>-0.25</v>
      </c>
      <c r="F45" s="189">
        <v>195</v>
      </c>
      <c r="G45" s="370">
        <v>0.07</v>
      </c>
      <c r="H45" s="189">
        <v>8818</v>
      </c>
      <c r="I45" s="371">
        <v>-0.04</v>
      </c>
      <c r="J45" s="313">
        <v>130.85</v>
      </c>
      <c r="K45" s="71">
        <v>128.25</v>
      </c>
      <c r="L45" s="144">
        <f t="shared" si="0"/>
        <v>2.5999999999999943</v>
      </c>
      <c r="M45" s="374">
        <f t="shared" si="1"/>
        <v>2.0272904483430754</v>
      </c>
      <c r="N45" s="81">
        <f>Margins!B45</f>
        <v>2062</v>
      </c>
      <c r="O45" s="26">
        <f t="shared" si="2"/>
        <v>1525880</v>
      </c>
      <c r="P45" s="26">
        <f t="shared" si="3"/>
        <v>402090</v>
      </c>
      <c r="R45" s="108"/>
    </row>
    <row r="46" spans="1:16" ht="13.5">
      <c r="A46" s="400" t="s">
        <v>215</v>
      </c>
      <c r="B46" s="189">
        <v>783</v>
      </c>
      <c r="C46" s="370">
        <v>0.13</v>
      </c>
      <c r="D46" s="189">
        <v>0</v>
      </c>
      <c r="E46" s="370">
        <v>0</v>
      </c>
      <c r="F46" s="189">
        <v>0</v>
      </c>
      <c r="G46" s="370">
        <v>0</v>
      </c>
      <c r="H46" s="189">
        <v>783</v>
      </c>
      <c r="I46" s="371">
        <v>0.13</v>
      </c>
      <c r="J46" s="313">
        <v>600.4</v>
      </c>
      <c r="K46" s="71">
        <v>611.15</v>
      </c>
      <c r="L46" s="144">
        <f t="shared" si="0"/>
        <v>-10.75</v>
      </c>
      <c r="M46" s="374">
        <f t="shared" si="1"/>
        <v>-1.7589789740652866</v>
      </c>
      <c r="N46" s="81">
        <f>Margins!B46</f>
        <v>650</v>
      </c>
      <c r="O46" s="26">
        <f t="shared" si="2"/>
        <v>0</v>
      </c>
      <c r="P46" s="26">
        <f t="shared" si="3"/>
        <v>0</v>
      </c>
    </row>
    <row r="47" spans="1:16" ht="13.5">
      <c r="A47" s="400" t="s">
        <v>4</v>
      </c>
      <c r="B47" s="189">
        <v>2215</v>
      </c>
      <c r="C47" s="370">
        <v>0.28</v>
      </c>
      <c r="D47" s="189">
        <v>1</v>
      </c>
      <c r="E47" s="370">
        <v>0</v>
      </c>
      <c r="F47" s="189">
        <v>0</v>
      </c>
      <c r="G47" s="370">
        <v>0</v>
      </c>
      <c r="H47" s="189">
        <v>2216</v>
      </c>
      <c r="I47" s="371">
        <v>0.28</v>
      </c>
      <c r="J47" s="313">
        <v>1561.3</v>
      </c>
      <c r="K47" s="71">
        <v>1526.15</v>
      </c>
      <c r="L47" s="144">
        <f t="shared" si="0"/>
        <v>35.149999999999864</v>
      </c>
      <c r="M47" s="374">
        <f t="shared" si="1"/>
        <v>2.3031812076139215</v>
      </c>
      <c r="N47" s="81">
        <f>Margins!B47</f>
        <v>300</v>
      </c>
      <c r="O47" s="26">
        <f t="shared" si="2"/>
        <v>300</v>
      </c>
      <c r="P47" s="26">
        <f t="shared" si="3"/>
        <v>0</v>
      </c>
    </row>
    <row r="48" spans="1:16" ht="13.5">
      <c r="A48" s="400" t="s">
        <v>93</v>
      </c>
      <c r="B48" s="189">
        <v>1022</v>
      </c>
      <c r="C48" s="370">
        <v>0.88</v>
      </c>
      <c r="D48" s="189">
        <v>0</v>
      </c>
      <c r="E48" s="370">
        <v>0</v>
      </c>
      <c r="F48" s="189">
        <v>0</v>
      </c>
      <c r="G48" s="370">
        <v>0</v>
      </c>
      <c r="H48" s="189">
        <v>1022</v>
      </c>
      <c r="I48" s="371">
        <v>0.88</v>
      </c>
      <c r="J48" s="313">
        <v>994.85</v>
      </c>
      <c r="K48" s="71">
        <v>998.9</v>
      </c>
      <c r="L48" s="144">
        <f t="shared" si="0"/>
        <v>-4.0499999999999545</v>
      </c>
      <c r="M48" s="374">
        <f t="shared" si="1"/>
        <v>-0.4054459905896441</v>
      </c>
      <c r="N48" s="81">
        <f>Margins!B48</f>
        <v>400</v>
      </c>
      <c r="O48" s="26">
        <f t="shared" si="2"/>
        <v>0</v>
      </c>
      <c r="P48" s="26">
        <f t="shared" si="3"/>
        <v>0</v>
      </c>
    </row>
    <row r="49" spans="1:16" ht="13.5">
      <c r="A49" s="400" t="s">
        <v>214</v>
      </c>
      <c r="B49" s="189">
        <v>1069</v>
      </c>
      <c r="C49" s="370">
        <v>1.19</v>
      </c>
      <c r="D49" s="189">
        <v>10</v>
      </c>
      <c r="E49" s="370">
        <v>4</v>
      </c>
      <c r="F49" s="189">
        <v>0</v>
      </c>
      <c r="G49" s="370">
        <v>0</v>
      </c>
      <c r="H49" s="189">
        <v>1079</v>
      </c>
      <c r="I49" s="371">
        <v>1.2</v>
      </c>
      <c r="J49" s="313">
        <v>742.55</v>
      </c>
      <c r="K49" s="71">
        <v>760.85</v>
      </c>
      <c r="L49" s="144">
        <f t="shared" si="0"/>
        <v>-18.300000000000068</v>
      </c>
      <c r="M49" s="374">
        <f t="shared" si="1"/>
        <v>-2.4052047052638583</v>
      </c>
      <c r="N49" s="81">
        <f>Margins!B49</f>
        <v>400</v>
      </c>
      <c r="O49" s="26">
        <f t="shared" si="2"/>
        <v>4000</v>
      </c>
      <c r="P49" s="26">
        <f t="shared" si="3"/>
        <v>0</v>
      </c>
    </row>
    <row r="50" spans="1:16" ht="13.5">
      <c r="A50" s="400" t="s">
        <v>5</v>
      </c>
      <c r="B50" s="189">
        <v>12108</v>
      </c>
      <c r="C50" s="370">
        <v>2.75</v>
      </c>
      <c r="D50" s="189">
        <v>1488</v>
      </c>
      <c r="E50" s="370">
        <v>4.39</v>
      </c>
      <c r="F50" s="189">
        <v>170</v>
      </c>
      <c r="G50" s="370">
        <v>4.15</v>
      </c>
      <c r="H50" s="189">
        <v>13766</v>
      </c>
      <c r="I50" s="371">
        <v>2.89</v>
      </c>
      <c r="J50" s="313">
        <v>190.6</v>
      </c>
      <c r="K50" s="71">
        <v>187.3</v>
      </c>
      <c r="L50" s="144">
        <f t="shared" si="0"/>
        <v>3.299999999999983</v>
      </c>
      <c r="M50" s="374">
        <f t="shared" si="1"/>
        <v>1.761879337960482</v>
      </c>
      <c r="N50" s="81">
        <f>Margins!B50</f>
        <v>1595</v>
      </c>
      <c r="O50" s="26">
        <f t="shared" si="2"/>
        <v>2373360</v>
      </c>
      <c r="P50" s="26">
        <f t="shared" si="3"/>
        <v>271150</v>
      </c>
    </row>
    <row r="51" spans="1:16" ht="13.5">
      <c r="A51" s="400" t="s">
        <v>216</v>
      </c>
      <c r="B51" s="189">
        <v>11440</v>
      </c>
      <c r="C51" s="370">
        <v>-0.29</v>
      </c>
      <c r="D51" s="189">
        <v>1942</v>
      </c>
      <c r="E51" s="370">
        <v>-0.52</v>
      </c>
      <c r="F51" s="189">
        <v>350</v>
      </c>
      <c r="G51" s="370">
        <v>0.24</v>
      </c>
      <c r="H51" s="189">
        <v>13732</v>
      </c>
      <c r="I51" s="371">
        <v>-0.33</v>
      </c>
      <c r="J51" s="313">
        <v>248</v>
      </c>
      <c r="K51" s="71">
        <v>246.95</v>
      </c>
      <c r="L51" s="144">
        <f t="shared" si="0"/>
        <v>1.0500000000000114</v>
      </c>
      <c r="M51" s="374">
        <f t="shared" si="1"/>
        <v>0.4251872848754855</v>
      </c>
      <c r="N51" s="81">
        <f>Margins!B51</f>
        <v>1000</v>
      </c>
      <c r="O51" s="26">
        <f t="shared" si="2"/>
        <v>1942000</v>
      </c>
      <c r="P51" s="26">
        <f t="shared" si="3"/>
        <v>350000</v>
      </c>
    </row>
    <row r="52" spans="1:16" ht="13.5">
      <c r="A52" s="400" t="s">
        <v>217</v>
      </c>
      <c r="B52" s="189">
        <v>1721</v>
      </c>
      <c r="C52" s="370">
        <v>0.07</v>
      </c>
      <c r="D52" s="189">
        <v>50</v>
      </c>
      <c r="E52" s="370">
        <v>0.28</v>
      </c>
      <c r="F52" s="189">
        <v>18</v>
      </c>
      <c r="G52" s="370">
        <v>-0.05</v>
      </c>
      <c r="H52" s="189">
        <v>1789</v>
      </c>
      <c r="I52" s="371">
        <v>0.08</v>
      </c>
      <c r="J52" s="313">
        <v>309.95</v>
      </c>
      <c r="K52" s="71">
        <v>320.65</v>
      </c>
      <c r="L52" s="144">
        <f t="shared" si="0"/>
        <v>-10.699999999999989</v>
      </c>
      <c r="M52" s="374">
        <f t="shared" si="1"/>
        <v>-3.3369717760798348</v>
      </c>
      <c r="N52" s="81">
        <f>Margins!B52</f>
        <v>1300</v>
      </c>
      <c r="O52" s="26">
        <f t="shared" si="2"/>
        <v>65000</v>
      </c>
      <c r="P52" s="26">
        <f t="shared" si="3"/>
        <v>23400</v>
      </c>
    </row>
    <row r="53" spans="1:16" ht="13.5">
      <c r="A53" s="400" t="s">
        <v>57</v>
      </c>
      <c r="B53" s="189">
        <v>1914</v>
      </c>
      <c r="C53" s="370">
        <v>-0.57</v>
      </c>
      <c r="D53" s="189">
        <v>1</v>
      </c>
      <c r="E53" s="370">
        <v>0</v>
      </c>
      <c r="F53" s="189">
        <v>0</v>
      </c>
      <c r="G53" s="370">
        <v>0</v>
      </c>
      <c r="H53" s="189">
        <v>1915</v>
      </c>
      <c r="I53" s="371">
        <v>-0.57</v>
      </c>
      <c r="J53" s="313">
        <v>1537.65</v>
      </c>
      <c r="K53" s="71">
        <v>1574.4</v>
      </c>
      <c r="L53" s="144">
        <f t="shared" si="0"/>
        <v>-36.75</v>
      </c>
      <c r="M53" s="374">
        <f t="shared" si="1"/>
        <v>-2.3342225609756095</v>
      </c>
      <c r="N53" s="81">
        <f>Margins!B53</f>
        <v>300</v>
      </c>
      <c r="O53" s="26">
        <f t="shared" si="2"/>
        <v>300</v>
      </c>
      <c r="P53" s="26">
        <f t="shared" si="3"/>
        <v>0</v>
      </c>
    </row>
    <row r="54" spans="1:16" ht="13.5">
      <c r="A54" s="400" t="s">
        <v>218</v>
      </c>
      <c r="B54" s="189">
        <v>3280</v>
      </c>
      <c r="C54" s="370">
        <v>1.19</v>
      </c>
      <c r="D54" s="189">
        <v>40</v>
      </c>
      <c r="E54" s="370">
        <v>0.54</v>
      </c>
      <c r="F54" s="189">
        <v>15</v>
      </c>
      <c r="G54" s="370">
        <v>4</v>
      </c>
      <c r="H54" s="189">
        <v>3335</v>
      </c>
      <c r="I54" s="371">
        <v>1.18</v>
      </c>
      <c r="J54" s="313">
        <v>770.75</v>
      </c>
      <c r="K54" s="71">
        <v>767.65</v>
      </c>
      <c r="L54" s="144">
        <f t="shared" si="0"/>
        <v>3.1000000000000227</v>
      </c>
      <c r="M54" s="374">
        <f t="shared" si="1"/>
        <v>0.4038298703836414</v>
      </c>
      <c r="N54" s="81">
        <f>Margins!B54</f>
        <v>700</v>
      </c>
      <c r="O54" s="26">
        <f t="shared" si="2"/>
        <v>28000</v>
      </c>
      <c r="P54" s="26">
        <f t="shared" si="3"/>
        <v>10500</v>
      </c>
    </row>
    <row r="55" spans="1:16" ht="13.5">
      <c r="A55" s="400" t="s">
        <v>158</v>
      </c>
      <c r="B55" s="189">
        <v>610</v>
      </c>
      <c r="C55" s="370">
        <v>-0.15</v>
      </c>
      <c r="D55" s="189">
        <v>97</v>
      </c>
      <c r="E55" s="370">
        <v>-0.29</v>
      </c>
      <c r="F55" s="189">
        <v>13</v>
      </c>
      <c r="G55" s="370">
        <v>-0.59</v>
      </c>
      <c r="H55" s="189">
        <v>720</v>
      </c>
      <c r="I55" s="371">
        <v>-0.19</v>
      </c>
      <c r="J55" s="313">
        <v>79.2</v>
      </c>
      <c r="K55" s="71">
        <v>80.2</v>
      </c>
      <c r="L55" s="144">
        <f t="shared" si="0"/>
        <v>-1</v>
      </c>
      <c r="M55" s="374">
        <f t="shared" si="1"/>
        <v>-1.2468827930174562</v>
      </c>
      <c r="N55" s="81">
        <f>Margins!B55</f>
        <v>4800</v>
      </c>
      <c r="O55" s="26">
        <f t="shared" si="2"/>
        <v>465600</v>
      </c>
      <c r="P55" s="26">
        <f t="shared" si="3"/>
        <v>62400</v>
      </c>
    </row>
    <row r="56" spans="1:16" ht="13.5">
      <c r="A56" s="400" t="s">
        <v>202</v>
      </c>
      <c r="B56" s="189">
        <v>794</v>
      </c>
      <c r="C56" s="370">
        <v>0.42</v>
      </c>
      <c r="D56" s="189">
        <v>81</v>
      </c>
      <c r="E56" s="370">
        <v>-0.17</v>
      </c>
      <c r="F56" s="189">
        <v>7</v>
      </c>
      <c r="G56" s="370">
        <v>-0.56</v>
      </c>
      <c r="H56" s="189">
        <v>882</v>
      </c>
      <c r="I56" s="371">
        <v>0.31</v>
      </c>
      <c r="J56" s="313">
        <v>76.85</v>
      </c>
      <c r="K56" s="71">
        <v>76.95</v>
      </c>
      <c r="L56" s="144">
        <f t="shared" si="0"/>
        <v>-0.10000000000000853</v>
      </c>
      <c r="M56" s="374">
        <f t="shared" si="1"/>
        <v>-0.12995451591943927</v>
      </c>
      <c r="N56" s="81">
        <f>Margins!B56</f>
        <v>5900</v>
      </c>
      <c r="O56" s="26">
        <f t="shared" si="2"/>
        <v>477900</v>
      </c>
      <c r="P56" s="26">
        <f t="shared" si="3"/>
        <v>41300</v>
      </c>
    </row>
    <row r="57" spans="1:18" ht="13.5">
      <c r="A57" s="400" t="s">
        <v>193</v>
      </c>
      <c r="B57" s="389">
        <v>1941</v>
      </c>
      <c r="C57" s="402">
        <v>0.19</v>
      </c>
      <c r="D57" s="189">
        <v>213</v>
      </c>
      <c r="E57" s="370">
        <v>0.23</v>
      </c>
      <c r="F57" s="189">
        <v>54</v>
      </c>
      <c r="G57" s="370">
        <v>0.69</v>
      </c>
      <c r="H57" s="189">
        <v>2208</v>
      </c>
      <c r="I57" s="371">
        <v>0.2</v>
      </c>
      <c r="J57" s="313">
        <v>13.3</v>
      </c>
      <c r="K57" s="71">
        <v>13.95</v>
      </c>
      <c r="L57" s="144">
        <f t="shared" si="0"/>
        <v>-0.6499999999999986</v>
      </c>
      <c r="M57" s="374">
        <f t="shared" si="1"/>
        <v>-4.659498207885295</v>
      </c>
      <c r="N57" s="81">
        <f>Margins!B57</f>
        <v>31500</v>
      </c>
      <c r="O57" s="26">
        <f t="shared" si="2"/>
        <v>6709500</v>
      </c>
      <c r="P57" s="26">
        <f t="shared" si="3"/>
        <v>1701000</v>
      </c>
      <c r="R57" s="26"/>
    </row>
    <row r="58" spans="1:16" ht="13.5">
      <c r="A58" s="400" t="s">
        <v>159</v>
      </c>
      <c r="B58" s="189">
        <v>6683</v>
      </c>
      <c r="C58" s="370">
        <v>1.45</v>
      </c>
      <c r="D58" s="189">
        <v>152</v>
      </c>
      <c r="E58" s="370">
        <v>2.62</v>
      </c>
      <c r="F58" s="189">
        <v>1</v>
      </c>
      <c r="G58" s="370">
        <v>0</v>
      </c>
      <c r="H58" s="189">
        <v>6836</v>
      </c>
      <c r="I58" s="371">
        <v>1.47</v>
      </c>
      <c r="J58" s="313">
        <v>149.25</v>
      </c>
      <c r="K58" s="71">
        <v>143.8</v>
      </c>
      <c r="L58" s="144">
        <f t="shared" si="0"/>
        <v>5.449999999999989</v>
      </c>
      <c r="M58" s="374">
        <f t="shared" si="1"/>
        <v>3.78998609179415</v>
      </c>
      <c r="N58" s="81">
        <f>Margins!B58</f>
        <v>1750</v>
      </c>
      <c r="O58" s="26">
        <f t="shared" si="2"/>
        <v>266000</v>
      </c>
      <c r="P58" s="26">
        <f t="shared" si="3"/>
        <v>1750</v>
      </c>
    </row>
    <row r="59" spans="1:18" ht="13.5">
      <c r="A59" s="400" t="s">
        <v>194</v>
      </c>
      <c r="B59" s="389">
        <v>6106</v>
      </c>
      <c r="C59" s="402">
        <v>-0.27</v>
      </c>
      <c r="D59" s="189">
        <v>240</v>
      </c>
      <c r="E59" s="370">
        <v>-0.53</v>
      </c>
      <c r="F59" s="189">
        <v>15</v>
      </c>
      <c r="G59" s="370">
        <v>-0.32</v>
      </c>
      <c r="H59" s="189">
        <v>6361</v>
      </c>
      <c r="I59" s="371">
        <v>-0.29</v>
      </c>
      <c r="J59" s="313">
        <v>221.65</v>
      </c>
      <c r="K59" s="71">
        <v>225.3</v>
      </c>
      <c r="L59" s="144">
        <f t="shared" si="0"/>
        <v>-3.6500000000000057</v>
      </c>
      <c r="M59" s="374">
        <f t="shared" si="1"/>
        <v>-1.6200621393697316</v>
      </c>
      <c r="N59" s="81">
        <f>Margins!B59</f>
        <v>1450</v>
      </c>
      <c r="O59" s="26">
        <f t="shared" si="2"/>
        <v>348000</v>
      </c>
      <c r="P59" s="26">
        <f t="shared" si="3"/>
        <v>21750</v>
      </c>
      <c r="R59" s="26"/>
    </row>
    <row r="60" spans="1:18" ht="13.5">
      <c r="A60" s="400" t="s">
        <v>184</v>
      </c>
      <c r="B60" s="389">
        <v>869</v>
      </c>
      <c r="C60" s="402">
        <v>4.2</v>
      </c>
      <c r="D60" s="189">
        <v>46</v>
      </c>
      <c r="E60" s="370">
        <v>3.6</v>
      </c>
      <c r="F60" s="189">
        <v>3</v>
      </c>
      <c r="G60" s="370">
        <v>0</v>
      </c>
      <c r="H60" s="189">
        <v>918</v>
      </c>
      <c r="I60" s="371">
        <v>4.19</v>
      </c>
      <c r="J60" s="313">
        <v>44.35</v>
      </c>
      <c r="K60" s="71">
        <v>41.7</v>
      </c>
      <c r="L60" s="144">
        <f t="shared" si="0"/>
        <v>2.6499999999999986</v>
      </c>
      <c r="M60" s="374">
        <f t="shared" si="1"/>
        <v>6.35491606714628</v>
      </c>
      <c r="N60" s="81">
        <f>Margins!B60</f>
        <v>7700</v>
      </c>
      <c r="O60" s="26">
        <f t="shared" si="2"/>
        <v>354200</v>
      </c>
      <c r="P60" s="26">
        <f t="shared" si="3"/>
        <v>23100</v>
      </c>
      <c r="R60" s="26"/>
    </row>
    <row r="61" spans="1:16" ht="13.5">
      <c r="A61" s="400" t="s">
        <v>219</v>
      </c>
      <c r="B61" s="189">
        <v>11222</v>
      </c>
      <c r="C61" s="370">
        <v>1.89</v>
      </c>
      <c r="D61" s="189">
        <v>912</v>
      </c>
      <c r="E61" s="370">
        <v>1.16</v>
      </c>
      <c r="F61" s="189">
        <v>219</v>
      </c>
      <c r="G61" s="370">
        <v>4.92</v>
      </c>
      <c r="H61" s="189">
        <v>12353</v>
      </c>
      <c r="I61" s="371">
        <v>1.84</v>
      </c>
      <c r="J61" s="313">
        <v>2102.35</v>
      </c>
      <c r="K61" s="71">
        <v>2070</v>
      </c>
      <c r="L61" s="144">
        <f t="shared" si="0"/>
        <v>32.34999999999991</v>
      </c>
      <c r="M61" s="374">
        <f t="shared" si="1"/>
        <v>1.5628019323671454</v>
      </c>
      <c r="N61" s="81">
        <f>Margins!B61</f>
        <v>200</v>
      </c>
      <c r="O61" s="26">
        <f t="shared" si="2"/>
        <v>182400</v>
      </c>
      <c r="P61" s="26">
        <f t="shared" si="3"/>
        <v>43800</v>
      </c>
    </row>
    <row r="62" spans="1:16" ht="13.5">
      <c r="A62" s="400" t="s">
        <v>160</v>
      </c>
      <c r="B62" s="189">
        <v>160</v>
      </c>
      <c r="C62" s="370">
        <v>-0.36</v>
      </c>
      <c r="D62" s="189">
        <v>0</v>
      </c>
      <c r="E62" s="370">
        <v>-1</v>
      </c>
      <c r="F62" s="189">
        <v>0</v>
      </c>
      <c r="G62" s="370">
        <v>0</v>
      </c>
      <c r="H62" s="189">
        <v>160</v>
      </c>
      <c r="I62" s="371">
        <v>-0.36</v>
      </c>
      <c r="J62" s="313">
        <v>112.15</v>
      </c>
      <c r="K62" s="71">
        <v>112.9</v>
      </c>
      <c r="L62" s="144">
        <f t="shared" si="0"/>
        <v>-0.75</v>
      </c>
      <c r="M62" s="374">
        <f t="shared" si="1"/>
        <v>-0.6643046944198405</v>
      </c>
      <c r="N62" s="81">
        <f>Margins!B62</f>
        <v>2950</v>
      </c>
      <c r="O62" s="26">
        <f t="shared" si="2"/>
        <v>0</v>
      </c>
      <c r="P62" s="26">
        <f t="shared" si="3"/>
        <v>0</v>
      </c>
    </row>
    <row r="63" spans="1:16" ht="13.5">
      <c r="A63" s="400" t="s">
        <v>104</v>
      </c>
      <c r="B63" s="189">
        <v>535</v>
      </c>
      <c r="C63" s="370">
        <v>0.15</v>
      </c>
      <c r="D63" s="189">
        <v>0</v>
      </c>
      <c r="E63" s="370">
        <v>0</v>
      </c>
      <c r="F63" s="189">
        <v>0</v>
      </c>
      <c r="G63" s="370">
        <v>0</v>
      </c>
      <c r="H63" s="189">
        <v>535</v>
      </c>
      <c r="I63" s="371">
        <v>0.15</v>
      </c>
      <c r="J63" s="313">
        <v>504.95</v>
      </c>
      <c r="K63" s="71">
        <v>517.45</v>
      </c>
      <c r="L63" s="144">
        <f t="shared" si="0"/>
        <v>-12.500000000000057</v>
      </c>
      <c r="M63" s="374">
        <f t="shared" si="1"/>
        <v>-2.4156923374239163</v>
      </c>
      <c r="N63" s="81">
        <f>Margins!B63</f>
        <v>600</v>
      </c>
      <c r="O63" s="26">
        <f t="shared" si="2"/>
        <v>0</v>
      </c>
      <c r="P63" s="26">
        <f t="shared" si="3"/>
        <v>0</v>
      </c>
    </row>
    <row r="64" spans="1:16" ht="13.5">
      <c r="A64" s="400" t="s">
        <v>48</v>
      </c>
      <c r="B64" s="189">
        <v>4524</v>
      </c>
      <c r="C64" s="370">
        <v>0.27</v>
      </c>
      <c r="D64" s="189">
        <v>163</v>
      </c>
      <c r="E64" s="370">
        <v>0.01</v>
      </c>
      <c r="F64" s="189">
        <v>5</v>
      </c>
      <c r="G64" s="370">
        <v>4</v>
      </c>
      <c r="H64" s="189">
        <v>4692</v>
      </c>
      <c r="I64" s="371">
        <v>0.26</v>
      </c>
      <c r="J64" s="313">
        <v>292</v>
      </c>
      <c r="K64" s="71">
        <v>292.35</v>
      </c>
      <c r="L64" s="144">
        <f t="shared" si="0"/>
        <v>-0.35000000000002274</v>
      </c>
      <c r="M64" s="374">
        <f t="shared" si="1"/>
        <v>-0.11971951428083555</v>
      </c>
      <c r="N64" s="81">
        <f>Margins!B64</f>
        <v>1100</v>
      </c>
      <c r="O64" s="26">
        <f t="shared" si="2"/>
        <v>179300</v>
      </c>
      <c r="P64" s="26">
        <f t="shared" si="3"/>
        <v>5500</v>
      </c>
    </row>
    <row r="65" spans="1:16" ht="13.5">
      <c r="A65" s="400" t="s">
        <v>6</v>
      </c>
      <c r="B65" s="189">
        <v>5930</v>
      </c>
      <c r="C65" s="370">
        <v>-0.14</v>
      </c>
      <c r="D65" s="189">
        <v>483</v>
      </c>
      <c r="E65" s="370">
        <v>0.06</v>
      </c>
      <c r="F65" s="189">
        <v>37</v>
      </c>
      <c r="G65" s="370">
        <v>-0.16</v>
      </c>
      <c r="H65" s="189">
        <v>6450</v>
      </c>
      <c r="I65" s="371">
        <v>-0.13</v>
      </c>
      <c r="J65" s="313">
        <v>188.9</v>
      </c>
      <c r="K65" s="71">
        <v>191.25</v>
      </c>
      <c r="L65" s="144">
        <f t="shared" si="0"/>
        <v>-2.3499999999999943</v>
      </c>
      <c r="M65" s="374">
        <f t="shared" si="1"/>
        <v>-1.2287581699346375</v>
      </c>
      <c r="N65" s="81">
        <f>Margins!B65</f>
        <v>1125</v>
      </c>
      <c r="O65" s="26">
        <f t="shared" si="2"/>
        <v>543375</v>
      </c>
      <c r="P65" s="26">
        <f t="shared" si="3"/>
        <v>41625</v>
      </c>
    </row>
    <row r="66" spans="1:18" ht="13.5">
      <c r="A66" s="400" t="s">
        <v>195</v>
      </c>
      <c r="B66" s="389">
        <v>26632</v>
      </c>
      <c r="C66" s="402">
        <v>0.49</v>
      </c>
      <c r="D66" s="189">
        <v>673</v>
      </c>
      <c r="E66" s="370">
        <v>0.48</v>
      </c>
      <c r="F66" s="189">
        <v>77</v>
      </c>
      <c r="G66" s="370">
        <v>1.08</v>
      </c>
      <c r="H66" s="189">
        <v>27382</v>
      </c>
      <c r="I66" s="371">
        <v>0.49</v>
      </c>
      <c r="J66" s="313">
        <v>350.6</v>
      </c>
      <c r="K66" s="71">
        <v>335</v>
      </c>
      <c r="L66" s="144">
        <f aca="true" t="shared" si="4" ref="L66:L127">J66-K66</f>
        <v>15.600000000000023</v>
      </c>
      <c r="M66" s="374">
        <f aca="true" t="shared" si="5" ref="M66:M127">L66/K66*100</f>
        <v>4.656716417910454</v>
      </c>
      <c r="N66" s="81">
        <f>Margins!B66</f>
        <v>1000</v>
      </c>
      <c r="O66" s="26">
        <f t="shared" si="2"/>
        <v>673000</v>
      </c>
      <c r="P66" s="26">
        <f t="shared" si="3"/>
        <v>77000</v>
      </c>
      <c r="R66" s="26"/>
    </row>
    <row r="67" spans="1:18" ht="13.5">
      <c r="A67" s="400" t="s">
        <v>185</v>
      </c>
      <c r="B67" s="389">
        <v>589</v>
      </c>
      <c r="C67" s="402">
        <v>1.44</v>
      </c>
      <c r="D67" s="189">
        <v>0</v>
      </c>
      <c r="E67" s="370">
        <v>0</v>
      </c>
      <c r="F67" s="189">
        <v>0</v>
      </c>
      <c r="G67" s="370">
        <v>0</v>
      </c>
      <c r="H67" s="189">
        <v>589</v>
      </c>
      <c r="I67" s="371">
        <v>1.44</v>
      </c>
      <c r="J67" s="313">
        <v>488.65</v>
      </c>
      <c r="K67" s="71">
        <v>474.9</v>
      </c>
      <c r="L67" s="144">
        <f t="shared" si="4"/>
        <v>13.75</v>
      </c>
      <c r="M67" s="374">
        <f t="shared" si="5"/>
        <v>2.8953463887134134</v>
      </c>
      <c r="N67" s="81">
        <f>Margins!B67</f>
        <v>600</v>
      </c>
      <c r="O67" s="26">
        <f aca="true" t="shared" si="6" ref="O67:O127">D67*N67</f>
        <v>0</v>
      </c>
      <c r="P67" s="26">
        <f aca="true" t="shared" si="7" ref="P67:P127">F67*N67</f>
        <v>0</v>
      </c>
      <c r="R67" s="26"/>
    </row>
    <row r="68" spans="1:16" ht="13.5">
      <c r="A68" s="400" t="s">
        <v>148</v>
      </c>
      <c r="B68" s="189">
        <v>3783</v>
      </c>
      <c r="C68" s="370">
        <v>0.25</v>
      </c>
      <c r="D68" s="189">
        <v>12</v>
      </c>
      <c r="E68" s="370">
        <v>0.71</v>
      </c>
      <c r="F68" s="189">
        <v>1</v>
      </c>
      <c r="G68" s="370">
        <v>0</v>
      </c>
      <c r="H68" s="189">
        <v>3796</v>
      </c>
      <c r="I68" s="371">
        <v>0.25</v>
      </c>
      <c r="J68" s="313">
        <v>624.85</v>
      </c>
      <c r="K68" s="71">
        <v>623.15</v>
      </c>
      <c r="L68" s="144">
        <f t="shared" si="4"/>
        <v>1.7000000000000455</v>
      </c>
      <c r="M68" s="374">
        <f t="shared" si="5"/>
        <v>0.27280751023028893</v>
      </c>
      <c r="N68" s="81">
        <f>Margins!B68</f>
        <v>400</v>
      </c>
      <c r="O68" s="26">
        <f t="shared" si="6"/>
        <v>4800</v>
      </c>
      <c r="P68" s="26">
        <f t="shared" si="7"/>
        <v>400</v>
      </c>
    </row>
    <row r="69" spans="1:16" ht="13.5">
      <c r="A69" s="400" t="s">
        <v>161</v>
      </c>
      <c r="B69" s="189">
        <v>541</v>
      </c>
      <c r="C69" s="370">
        <v>1.06</v>
      </c>
      <c r="D69" s="189">
        <v>0</v>
      </c>
      <c r="E69" s="370">
        <v>0</v>
      </c>
      <c r="F69" s="189">
        <v>0</v>
      </c>
      <c r="G69" s="370">
        <v>0</v>
      </c>
      <c r="H69" s="189">
        <v>541</v>
      </c>
      <c r="I69" s="371">
        <v>1.06</v>
      </c>
      <c r="J69" s="313">
        <v>2004.55</v>
      </c>
      <c r="K69" s="71">
        <v>1938.15</v>
      </c>
      <c r="L69" s="144">
        <f t="shared" si="4"/>
        <v>66.39999999999986</v>
      </c>
      <c r="M69" s="374">
        <f t="shared" si="5"/>
        <v>3.4259474240899754</v>
      </c>
      <c r="N69" s="81">
        <f>Margins!B69</f>
        <v>250</v>
      </c>
      <c r="O69" s="26">
        <f t="shared" si="6"/>
        <v>0</v>
      </c>
      <c r="P69" s="26">
        <f t="shared" si="7"/>
        <v>0</v>
      </c>
    </row>
    <row r="70" spans="1:16" ht="13.5">
      <c r="A70" s="400" t="s">
        <v>149</v>
      </c>
      <c r="B70" s="189">
        <v>298</v>
      </c>
      <c r="C70" s="370">
        <v>0.66</v>
      </c>
      <c r="D70" s="189">
        <v>49</v>
      </c>
      <c r="E70" s="370">
        <v>0.32</v>
      </c>
      <c r="F70" s="189">
        <v>2</v>
      </c>
      <c r="G70" s="370">
        <v>-0.6</v>
      </c>
      <c r="H70" s="189">
        <v>349</v>
      </c>
      <c r="I70" s="371">
        <v>0.58</v>
      </c>
      <c r="J70" s="313">
        <v>32.45</v>
      </c>
      <c r="K70" s="71">
        <v>32.8</v>
      </c>
      <c r="L70" s="144">
        <f t="shared" si="4"/>
        <v>-0.3499999999999943</v>
      </c>
      <c r="M70" s="374">
        <f t="shared" si="5"/>
        <v>-1.06707317073169</v>
      </c>
      <c r="N70" s="81">
        <f>Margins!B70</f>
        <v>12500</v>
      </c>
      <c r="O70" s="26">
        <f t="shared" si="6"/>
        <v>612500</v>
      </c>
      <c r="P70" s="26">
        <f t="shared" si="7"/>
        <v>25000</v>
      </c>
    </row>
    <row r="71" spans="1:18" ht="13.5">
      <c r="A71" s="400" t="s">
        <v>186</v>
      </c>
      <c r="B71" s="389">
        <v>717</v>
      </c>
      <c r="C71" s="402">
        <v>-0.19</v>
      </c>
      <c r="D71" s="189">
        <v>3</v>
      </c>
      <c r="E71" s="370">
        <v>0</v>
      </c>
      <c r="F71" s="189">
        <v>0</v>
      </c>
      <c r="G71" s="370">
        <v>0</v>
      </c>
      <c r="H71" s="189">
        <v>720</v>
      </c>
      <c r="I71" s="371">
        <v>-0.19</v>
      </c>
      <c r="J71" s="313">
        <v>125</v>
      </c>
      <c r="K71" s="71">
        <v>126.4</v>
      </c>
      <c r="L71" s="144">
        <f t="shared" si="4"/>
        <v>-1.4000000000000057</v>
      </c>
      <c r="M71" s="374">
        <f t="shared" si="5"/>
        <v>-1.1075949367088653</v>
      </c>
      <c r="N71" s="81">
        <f>Margins!B71</f>
        <v>4000</v>
      </c>
      <c r="O71" s="26">
        <f t="shared" si="6"/>
        <v>12000</v>
      </c>
      <c r="P71" s="26">
        <f t="shared" si="7"/>
        <v>0</v>
      </c>
      <c r="R71" s="26"/>
    </row>
    <row r="72" spans="1:18" ht="13.5">
      <c r="A72" s="400" t="s">
        <v>196</v>
      </c>
      <c r="B72" s="389">
        <v>198</v>
      </c>
      <c r="C72" s="402">
        <v>0.83</v>
      </c>
      <c r="D72" s="189">
        <v>6</v>
      </c>
      <c r="E72" s="370">
        <v>0</v>
      </c>
      <c r="F72" s="189">
        <v>0</v>
      </c>
      <c r="G72" s="370">
        <v>0</v>
      </c>
      <c r="H72" s="189">
        <v>204</v>
      </c>
      <c r="I72" s="371">
        <v>0.89</v>
      </c>
      <c r="J72" s="313">
        <v>113.2</v>
      </c>
      <c r="K72" s="71">
        <v>115.3</v>
      </c>
      <c r="L72" s="144">
        <f t="shared" si="4"/>
        <v>-2.0999999999999943</v>
      </c>
      <c r="M72" s="374">
        <f t="shared" si="5"/>
        <v>-1.821335646140498</v>
      </c>
      <c r="N72" s="81">
        <f>Margins!B72</f>
        <v>2500</v>
      </c>
      <c r="O72" s="26">
        <f t="shared" si="6"/>
        <v>15000</v>
      </c>
      <c r="P72" s="26">
        <f t="shared" si="7"/>
        <v>0</v>
      </c>
      <c r="R72" s="26"/>
    </row>
    <row r="73" spans="1:16" ht="13.5">
      <c r="A73" s="400" t="s">
        <v>162</v>
      </c>
      <c r="B73" s="189">
        <v>758</v>
      </c>
      <c r="C73" s="370">
        <v>2.12</v>
      </c>
      <c r="D73" s="189">
        <v>26</v>
      </c>
      <c r="E73" s="370">
        <v>3.33</v>
      </c>
      <c r="F73" s="189">
        <v>2</v>
      </c>
      <c r="G73" s="370">
        <v>0</v>
      </c>
      <c r="H73" s="189">
        <v>786</v>
      </c>
      <c r="I73" s="371">
        <v>2.16</v>
      </c>
      <c r="J73" s="313">
        <v>180.5</v>
      </c>
      <c r="K73" s="71">
        <v>179.5</v>
      </c>
      <c r="L73" s="144">
        <f t="shared" si="4"/>
        <v>1</v>
      </c>
      <c r="M73" s="374">
        <f t="shared" si="5"/>
        <v>0.5571030640668524</v>
      </c>
      <c r="N73" s="81">
        <f>Margins!B73</f>
        <v>1700</v>
      </c>
      <c r="O73" s="26">
        <f t="shared" si="6"/>
        <v>44200</v>
      </c>
      <c r="P73" s="26">
        <f t="shared" si="7"/>
        <v>3400</v>
      </c>
    </row>
    <row r="74" spans="1:16" ht="13.5">
      <c r="A74" s="400" t="s">
        <v>228</v>
      </c>
      <c r="B74" s="189">
        <v>5524</v>
      </c>
      <c r="C74" s="370">
        <v>-0.15</v>
      </c>
      <c r="D74" s="189">
        <v>97</v>
      </c>
      <c r="E74" s="370">
        <v>-0.12</v>
      </c>
      <c r="F74" s="189">
        <v>1</v>
      </c>
      <c r="G74" s="370">
        <v>0</v>
      </c>
      <c r="H74" s="189">
        <v>5622</v>
      </c>
      <c r="I74" s="371">
        <v>-0.15</v>
      </c>
      <c r="J74" s="313">
        <v>1322.15</v>
      </c>
      <c r="K74" s="71">
        <v>1343.55</v>
      </c>
      <c r="L74" s="144">
        <f t="shared" si="4"/>
        <v>-21.399999999999864</v>
      </c>
      <c r="M74" s="374">
        <f t="shared" si="5"/>
        <v>-1.5927952067284332</v>
      </c>
      <c r="N74" s="81">
        <f>Margins!B74</f>
        <v>200</v>
      </c>
      <c r="O74" s="26">
        <f t="shared" si="6"/>
        <v>19400</v>
      </c>
      <c r="P74" s="26">
        <f t="shared" si="7"/>
        <v>200</v>
      </c>
    </row>
    <row r="75" spans="1:16" ht="13.5">
      <c r="A75" s="400" t="s">
        <v>7</v>
      </c>
      <c r="B75" s="189">
        <v>4362</v>
      </c>
      <c r="C75" s="370">
        <v>1.51</v>
      </c>
      <c r="D75" s="189">
        <v>63</v>
      </c>
      <c r="E75" s="370">
        <v>1.25</v>
      </c>
      <c r="F75" s="189">
        <v>10</v>
      </c>
      <c r="G75" s="370">
        <v>1.5</v>
      </c>
      <c r="H75" s="189">
        <v>4435</v>
      </c>
      <c r="I75" s="371">
        <v>1.51</v>
      </c>
      <c r="J75" s="313">
        <v>785.25</v>
      </c>
      <c r="K75" s="71">
        <v>765</v>
      </c>
      <c r="L75" s="144">
        <f t="shared" si="4"/>
        <v>20.25</v>
      </c>
      <c r="M75" s="374">
        <f t="shared" si="5"/>
        <v>2.6470588235294117</v>
      </c>
      <c r="N75" s="81">
        <f>Margins!B75</f>
        <v>625</v>
      </c>
      <c r="O75" s="26">
        <f t="shared" si="6"/>
        <v>39375</v>
      </c>
      <c r="P75" s="26">
        <f t="shared" si="7"/>
        <v>6250</v>
      </c>
    </row>
    <row r="76" spans="1:18" ht="13.5">
      <c r="A76" s="400" t="s">
        <v>187</v>
      </c>
      <c r="B76" s="389">
        <v>542</v>
      </c>
      <c r="C76" s="402">
        <v>-0.69</v>
      </c>
      <c r="D76" s="189">
        <v>0</v>
      </c>
      <c r="E76" s="370">
        <v>0</v>
      </c>
      <c r="F76" s="189">
        <v>0</v>
      </c>
      <c r="G76" s="370">
        <v>0</v>
      </c>
      <c r="H76" s="189">
        <v>542</v>
      </c>
      <c r="I76" s="371">
        <v>-0.69</v>
      </c>
      <c r="J76" s="313">
        <v>427.1</v>
      </c>
      <c r="K76" s="71">
        <v>424.1</v>
      </c>
      <c r="L76" s="144">
        <f t="shared" si="4"/>
        <v>3</v>
      </c>
      <c r="M76" s="374">
        <f t="shared" si="5"/>
        <v>0.7073803348266918</v>
      </c>
      <c r="N76" s="81">
        <f>Margins!B76</f>
        <v>1200</v>
      </c>
      <c r="O76" s="26">
        <f t="shared" si="6"/>
        <v>0</v>
      </c>
      <c r="P76" s="26">
        <f t="shared" si="7"/>
        <v>0</v>
      </c>
      <c r="R76" s="26"/>
    </row>
    <row r="77" spans="1:16" ht="13.5">
      <c r="A77" s="400" t="s">
        <v>242</v>
      </c>
      <c r="B77" s="189">
        <v>6095</v>
      </c>
      <c r="C77" s="370">
        <v>0.46</v>
      </c>
      <c r="D77" s="189">
        <v>92</v>
      </c>
      <c r="E77" s="370">
        <v>0.21</v>
      </c>
      <c r="F77" s="189">
        <v>15</v>
      </c>
      <c r="G77" s="370">
        <v>0.36</v>
      </c>
      <c r="H77" s="189">
        <v>6202</v>
      </c>
      <c r="I77" s="371">
        <v>0.45</v>
      </c>
      <c r="J77" s="313">
        <v>943.9</v>
      </c>
      <c r="K77" s="71">
        <v>954.8</v>
      </c>
      <c r="L77" s="144">
        <f t="shared" si="4"/>
        <v>-10.899999999999977</v>
      </c>
      <c r="M77" s="374">
        <f t="shared" si="5"/>
        <v>-1.14160033514872</v>
      </c>
      <c r="N77" s="81">
        <f>Margins!B77</f>
        <v>400</v>
      </c>
      <c r="O77" s="26">
        <f t="shared" si="6"/>
        <v>36800</v>
      </c>
      <c r="P77" s="26">
        <f t="shared" si="7"/>
        <v>6000</v>
      </c>
    </row>
    <row r="78" spans="1:16" ht="13.5">
      <c r="A78" s="400" t="s">
        <v>225</v>
      </c>
      <c r="B78" s="189">
        <v>872</v>
      </c>
      <c r="C78" s="370">
        <v>-0.25</v>
      </c>
      <c r="D78" s="189">
        <v>51</v>
      </c>
      <c r="E78" s="370">
        <v>-0.62</v>
      </c>
      <c r="F78" s="189">
        <v>7</v>
      </c>
      <c r="G78" s="370">
        <v>0.4</v>
      </c>
      <c r="H78" s="189">
        <v>930</v>
      </c>
      <c r="I78" s="371">
        <v>-0.29</v>
      </c>
      <c r="J78" s="313">
        <v>262.45</v>
      </c>
      <c r="K78" s="71">
        <v>266.05</v>
      </c>
      <c r="L78" s="144">
        <f t="shared" si="4"/>
        <v>-3.6000000000000227</v>
      </c>
      <c r="M78" s="374">
        <f t="shared" si="5"/>
        <v>-1.3531291110693562</v>
      </c>
      <c r="N78" s="81">
        <f>Margins!B78</f>
        <v>1250</v>
      </c>
      <c r="O78" s="26">
        <f t="shared" si="6"/>
        <v>63750</v>
      </c>
      <c r="P78" s="26">
        <f t="shared" si="7"/>
        <v>8750</v>
      </c>
    </row>
    <row r="79" spans="1:18" ht="13.5">
      <c r="A79" s="400" t="s">
        <v>188</v>
      </c>
      <c r="B79" s="389">
        <v>1760</v>
      </c>
      <c r="C79" s="402">
        <v>-0.34</v>
      </c>
      <c r="D79" s="189">
        <v>4</v>
      </c>
      <c r="E79" s="370">
        <v>-0.69</v>
      </c>
      <c r="F79" s="189">
        <v>0</v>
      </c>
      <c r="G79" s="370">
        <v>0</v>
      </c>
      <c r="H79" s="189">
        <v>1764</v>
      </c>
      <c r="I79" s="371">
        <v>-0.34</v>
      </c>
      <c r="J79" s="313">
        <v>222.9</v>
      </c>
      <c r="K79" s="71">
        <v>225.1</v>
      </c>
      <c r="L79" s="144">
        <f t="shared" si="4"/>
        <v>-2.1999999999999886</v>
      </c>
      <c r="M79" s="374">
        <f t="shared" si="5"/>
        <v>-0.9773434029320252</v>
      </c>
      <c r="N79" s="81">
        <f>Margins!B79</f>
        <v>1600</v>
      </c>
      <c r="O79" s="26">
        <f t="shared" si="6"/>
        <v>6400</v>
      </c>
      <c r="P79" s="26">
        <f t="shared" si="7"/>
        <v>0</v>
      </c>
      <c r="R79" s="26"/>
    </row>
    <row r="80" spans="1:16" ht="13.5">
      <c r="A80" s="400" t="s">
        <v>163</v>
      </c>
      <c r="B80" s="189">
        <v>57</v>
      </c>
      <c r="C80" s="370">
        <v>-0.4</v>
      </c>
      <c r="D80" s="189">
        <v>2</v>
      </c>
      <c r="E80" s="370">
        <v>-0.5</v>
      </c>
      <c r="F80" s="189">
        <v>0</v>
      </c>
      <c r="G80" s="370">
        <v>-1</v>
      </c>
      <c r="H80" s="189">
        <v>59</v>
      </c>
      <c r="I80" s="371">
        <v>-0.41</v>
      </c>
      <c r="J80" s="313">
        <v>40.3</v>
      </c>
      <c r="K80" s="71">
        <v>40.8</v>
      </c>
      <c r="L80" s="144">
        <f t="shared" si="4"/>
        <v>-0.5</v>
      </c>
      <c r="M80" s="374">
        <f t="shared" si="5"/>
        <v>-1.2254901960784315</v>
      </c>
      <c r="N80" s="81">
        <f>Margins!B80</f>
        <v>8900</v>
      </c>
      <c r="O80" s="26">
        <f t="shared" si="6"/>
        <v>17800</v>
      </c>
      <c r="P80" s="26">
        <f t="shared" si="7"/>
        <v>0</v>
      </c>
    </row>
    <row r="81" spans="1:16" ht="13.5">
      <c r="A81" s="400" t="s">
        <v>8</v>
      </c>
      <c r="B81" s="189">
        <v>3978</v>
      </c>
      <c r="C81" s="370">
        <v>0.74</v>
      </c>
      <c r="D81" s="189">
        <v>590</v>
      </c>
      <c r="E81" s="370">
        <v>1.03</v>
      </c>
      <c r="F81" s="189">
        <v>41</v>
      </c>
      <c r="G81" s="370">
        <v>0.86</v>
      </c>
      <c r="H81" s="189">
        <v>4609</v>
      </c>
      <c r="I81" s="371">
        <v>0.77</v>
      </c>
      <c r="J81" s="313">
        <v>139.8</v>
      </c>
      <c r="K81" s="71">
        <v>137.55</v>
      </c>
      <c r="L81" s="144">
        <f t="shared" si="4"/>
        <v>2.25</v>
      </c>
      <c r="M81" s="374">
        <f t="shared" si="5"/>
        <v>1.6357688113413302</v>
      </c>
      <c r="N81" s="81">
        <f>Margins!B81</f>
        <v>1600</v>
      </c>
      <c r="O81" s="26">
        <f t="shared" si="6"/>
        <v>944000</v>
      </c>
      <c r="P81" s="26">
        <f t="shared" si="7"/>
        <v>65600</v>
      </c>
    </row>
    <row r="82" spans="1:18" ht="13.5">
      <c r="A82" s="400" t="s">
        <v>197</v>
      </c>
      <c r="B82" s="389">
        <v>530</v>
      </c>
      <c r="C82" s="402">
        <v>3.53</v>
      </c>
      <c r="D82" s="189">
        <v>41</v>
      </c>
      <c r="E82" s="370">
        <v>1.41</v>
      </c>
      <c r="F82" s="189">
        <v>9</v>
      </c>
      <c r="G82" s="370">
        <v>3.5</v>
      </c>
      <c r="H82" s="189">
        <v>580</v>
      </c>
      <c r="I82" s="371">
        <v>3.26</v>
      </c>
      <c r="J82" s="313">
        <v>13.55</v>
      </c>
      <c r="K82" s="71">
        <v>13</v>
      </c>
      <c r="L82" s="144">
        <f t="shared" si="4"/>
        <v>0.5500000000000007</v>
      </c>
      <c r="M82" s="374">
        <f t="shared" si="5"/>
        <v>4.230769230769236</v>
      </c>
      <c r="N82" s="81">
        <f>Margins!B82</f>
        <v>28000</v>
      </c>
      <c r="O82" s="26">
        <f t="shared" si="6"/>
        <v>1148000</v>
      </c>
      <c r="P82" s="26">
        <f t="shared" si="7"/>
        <v>252000</v>
      </c>
      <c r="R82" s="26"/>
    </row>
    <row r="83" spans="1:16" ht="13.5">
      <c r="A83" s="400" t="s">
        <v>220</v>
      </c>
      <c r="B83" s="189">
        <v>1258</v>
      </c>
      <c r="C83" s="370">
        <v>0.25</v>
      </c>
      <c r="D83" s="189">
        <v>40</v>
      </c>
      <c r="E83" s="370">
        <v>0.18</v>
      </c>
      <c r="F83" s="189">
        <v>0</v>
      </c>
      <c r="G83" s="370">
        <v>0</v>
      </c>
      <c r="H83" s="189">
        <v>1298</v>
      </c>
      <c r="I83" s="371">
        <v>0.24</v>
      </c>
      <c r="J83" s="313">
        <v>223.75</v>
      </c>
      <c r="K83" s="71">
        <v>227.9</v>
      </c>
      <c r="L83" s="144">
        <f t="shared" si="4"/>
        <v>-4.150000000000006</v>
      </c>
      <c r="M83" s="374">
        <f t="shared" si="5"/>
        <v>-1.8209741114523936</v>
      </c>
      <c r="N83" s="81">
        <f>Margins!B83</f>
        <v>1150</v>
      </c>
      <c r="O83" s="26">
        <f t="shared" si="6"/>
        <v>46000</v>
      </c>
      <c r="P83" s="26">
        <f t="shared" si="7"/>
        <v>0</v>
      </c>
    </row>
    <row r="84" spans="1:18" ht="13.5">
      <c r="A84" s="400" t="s">
        <v>189</v>
      </c>
      <c r="B84" s="389">
        <v>1785</v>
      </c>
      <c r="C84" s="402">
        <v>0.15</v>
      </c>
      <c r="D84" s="189">
        <v>0</v>
      </c>
      <c r="E84" s="370">
        <v>-1</v>
      </c>
      <c r="F84" s="189">
        <v>0</v>
      </c>
      <c r="G84" s="370">
        <v>0</v>
      </c>
      <c r="H84" s="189">
        <v>1785</v>
      </c>
      <c r="I84" s="371">
        <v>0.15</v>
      </c>
      <c r="J84" s="313">
        <v>233.5</v>
      </c>
      <c r="K84" s="71">
        <v>236.7</v>
      </c>
      <c r="L84" s="144">
        <f t="shared" si="4"/>
        <v>-3.1999999999999886</v>
      </c>
      <c r="M84" s="374">
        <f t="shared" si="5"/>
        <v>-1.3519222644697884</v>
      </c>
      <c r="N84" s="81">
        <f>Margins!B84</f>
        <v>2200</v>
      </c>
      <c r="O84" s="26">
        <f t="shared" si="6"/>
        <v>0</v>
      </c>
      <c r="P84" s="26">
        <f t="shared" si="7"/>
        <v>0</v>
      </c>
      <c r="R84" s="26"/>
    </row>
    <row r="85" spans="1:16" ht="13.5">
      <c r="A85" s="400" t="s">
        <v>164</v>
      </c>
      <c r="B85" s="189">
        <v>105</v>
      </c>
      <c r="C85" s="370">
        <v>-0.61</v>
      </c>
      <c r="D85" s="189">
        <v>2</v>
      </c>
      <c r="E85" s="370">
        <v>-0.33</v>
      </c>
      <c r="F85" s="189">
        <v>1</v>
      </c>
      <c r="G85" s="370">
        <v>0</v>
      </c>
      <c r="H85" s="189">
        <v>108</v>
      </c>
      <c r="I85" s="371">
        <v>-0.6</v>
      </c>
      <c r="J85" s="313">
        <v>64.15</v>
      </c>
      <c r="K85" s="71">
        <v>65.05</v>
      </c>
      <c r="L85" s="144">
        <f t="shared" si="4"/>
        <v>-0.8999999999999915</v>
      </c>
      <c r="M85" s="374">
        <f t="shared" si="5"/>
        <v>-1.3835511145272736</v>
      </c>
      <c r="N85" s="81">
        <f>Margins!B85</f>
        <v>5900</v>
      </c>
      <c r="O85" s="26">
        <f t="shared" si="6"/>
        <v>11800</v>
      </c>
      <c r="P85" s="26">
        <f t="shared" si="7"/>
        <v>5900</v>
      </c>
    </row>
    <row r="86" spans="1:16" ht="13.5">
      <c r="A86" s="400" t="s">
        <v>165</v>
      </c>
      <c r="B86" s="189">
        <v>223</v>
      </c>
      <c r="C86" s="370">
        <v>0.21</v>
      </c>
      <c r="D86" s="189">
        <v>1</v>
      </c>
      <c r="E86" s="370">
        <v>0</v>
      </c>
      <c r="F86" s="189">
        <v>0</v>
      </c>
      <c r="G86" s="370">
        <v>0</v>
      </c>
      <c r="H86" s="189">
        <v>224</v>
      </c>
      <c r="I86" s="371">
        <v>0.22</v>
      </c>
      <c r="J86" s="313">
        <v>229.75</v>
      </c>
      <c r="K86" s="71">
        <v>228.4</v>
      </c>
      <c r="L86" s="144">
        <f t="shared" si="4"/>
        <v>1.3499999999999943</v>
      </c>
      <c r="M86" s="374">
        <f t="shared" si="5"/>
        <v>0.5910683012259169</v>
      </c>
      <c r="N86" s="81">
        <f>Margins!B86</f>
        <v>2090</v>
      </c>
      <c r="O86" s="26">
        <f t="shared" si="6"/>
        <v>2090</v>
      </c>
      <c r="P86" s="26">
        <f t="shared" si="7"/>
        <v>0</v>
      </c>
    </row>
    <row r="87" spans="1:16" ht="13.5">
      <c r="A87" s="400" t="s">
        <v>138</v>
      </c>
      <c r="B87" s="189">
        <v>692</v>
      </c>
      <c r="C87" s="370">
        <v>-0.4</v>
      </c>
      <c r="D87" s="189">
        <v>220</v>
      </c>
      <c r="E87" s="370">
        <v>-0.04</v>
      </c>
      <c r="F87" s="189">
        <v>20</v>
      </c>
      <c r="G87" s="370">
        <v>1</v>
      </c>
      <c r="H87" s="189">
        <v>932</v>
      </c>
      <c r="I87" s="371">
        <v>-0.33</v>
      </c>
      <c r="J87" s="313">
        <v>131.05</v>
      </c>
      <c r="K87" s="71">
        <v>133.4</v>
      </c>
      <c r="L87" s="144">
        <f t="shared" si="4"/>
        <v>-2.3499999999999943</v>
      </c>
      <c r="M87" s="374">
        <f t="shared" si="5"/>
        <v>-1.7616191904047933</v>
      </c>
      <c r="N87" s="81">
        <f>Margins!B87</f>
        <v>3250</v>
      </c>
      <c r="O87" s="26">
        <f t="shared" si="6"/>
        <v>715000</v>
      </c>
      <c r="P87" s="26">
        <f t="shared" si="7"/>
        <v>65000</v>
      </c>
    </row>
    <row r="88" spans="1:16" ht="13.5">
      <c r="A88" s="400" t="s">
        <v>50</v>
      </c>
      <c r="B88" s="189">
        <v>5954</v>
      </c>
      <c r="C88" s="370">
        <v>-0.18</v>
      </c>
      <c r="D88" s="189">
        <v>216</v>
      </c>
      <c r="E88" s="370">
        <v>-0.49</v>
      </c>
      <c r="F88" s="189">
        <v>36</v>
      </c>
      <c r="G88" s="370">
        <v>-0.36</v>
      </c>
      <c r="H88" s="189">
        <v>6206</v>
      </c>
      <c r="I88" s="371">
        <v>-0.2</v>
      </c>
      <c r="J88" s="313">
        <v>856.9</v>
      </c>
      <c r="K88" s="71">
        <v>860.8</v>
      </c>
      <c r="L88" s="144">
        <f t="shared" si="4"/>
        <v>-3.8999999999999773</v>
      </c>
      <c r="M88" s="374">
        <f t="shared" si="5"/>
        <v>-0.45306691449813863</v>
      </c>
      <c r="N88" s="81">
        <f>Margins!B88</f>
        <v>450</v>
      </c>
      <c r="O88" s="26">
        <f t="shared" si="6"/>
        <v>97200</v>
      </c>
      <c r="P88" s="26">
        <f t="shared" si="7"/>
        <v>16200</v>
      </c>
    </row>
    <row r="89" spans="1:18" ht="13.5">
      <c r="A89" s="400" t="s">
        <v>190</v>
      </c>
      <c r="B89" s="389">
        <v>3303</v>
      </c>
      <c r="C89" s="402">
        <v>1.15</v>
      </c>
      <c r="D89" s="189">
        <v>105</v>
      </c>
      <c r="E89" s="370">
        <v>1.69</v>
      </c>
      <c r="F89" s="189">
        <v>0</v>
      </c>
      <c r="G89" s="370">
        <v>0</v>
      </c>
      <c r="H89" s="189">
        <v>3408</v>
      </c>
      <c r="I89" s="371">
        <v>1.16</v>
      </c>
      <c r="J89" s="403">
        <v>210.65</v>
      </c>
      <c r="K89" s="108">
        <v>209.75</v>
      </c>
      <c r="L89" s="144">
        <f t="shared" si="4"/>
        <v>0.9000000000000057</v>
      </c>
      <c r="M89" s="374">
        <f t="shared" si="5"/>
        <v>0.4290822407628156</v>
      </c>
      <c r="N89" s="81">
        <f>Margins!B89</f>
        <v>1050</v>
      </c>
      <c r="O89" s="26">
        <f t="shared" si="6"/>
        <v>110250</v>
      </c>
      <c r="P89" s="26">
        <f t="shared" si="7"/>
        <v>0</v>
      </c>
      <c r="R89" s="26"/>
    </row>
    <row r="90" spans="1:16" ht="13.5">
      <c r="A90" s="400" t="s">
        <v>94</v>
      </c>
      <c r="B90" s="189">
        <v>667</v>
      </c>
      <c r="C90" s="370">
        <v>-0.52</v>
      </c>
      <c r="D90" s="189">
        <v>4</v>
      </c>
      <c r="E90" s="370">
        <v>0</v>
      </c>
      <c r="F90" s="189">
        <v>0</v>
      </c>
      <c r="G90" s="370">
        <v>0</v>
      </c>
      <c r="H90" s="189">
        <v>671</v>
      </c>
      <c r="I90" s="371">
        <v>-0.52</v>
      </c>
      <c r="J90" s="313">
        <v>239.75</v>
      </c>
      <c r="K90" s="71">
        <v>244.85</v>
      </c>
      <c r="L90" s="144">
        <f t="shared" si="4"/>
        <v>-5.099999999999994</v>
      </c>
      <c r="M90" s="374">
        <f t="shared" si="5"/>
        <v>-2.0829079027976287</v>
      </c>
      <c r="N90" s="81">
        <f>Margins!B90</f>
        <v>1200</v>
      </c>
      <c r="O90" s="26">
        <f t="shared" si="6"/>
        <v>4800</v>
      </c>
      <c r="P90" s="26">
        <f t="shared" si="7"/>
        <v>0</v>
      </c>
    </row>
    <row r="91" spans="1:16" ht="13.5">
      <c r="A91" s="400" t="s">
        <v>243</v>
      </c>
      <c r="B91" s="189">
        <v>989</v>
      </c>
      <c r="C91" s="370">
        <v>-0.38</v>
      </c>
      <c r="D91" s="189">
        <v>0</v>
      </c>
      <c r="E91" s="370">
        <v>0</v>
      </c>
      <c r="F91" s="189">
        <v>0</v>
      </c>
      <c r="G91" s="370">
        <v>0</v>
      </c>
      <c r="H91" s="189">
        <v>989</v>
      </c>
      <c r="I91" s="371">
        <v>-0.38</v>
      </c>
      <c r="J91" s="313">
        <v>400.2</v>
      </c>
      <c r="K91" s="71">
        <v>406.45</v>
      </c>
      <c r="L91" s="144">
        <f t="shared" si="4"/>
        <v>-6.25</v>
      </c>
      <c r="M91" s="374">
        <f t="shared" si="5"/>
        <v>-1.537704514700455</v>
      </c>
      <c r="N91" s="81">
        <f>Margins!B91</f>
        <v>650</v>
      </c>
      <c r="O91" s="26">
        <f t="shared" si="6"/>
        <v>0</v>
      </c>
      <c r="P91" s="26">
        <f t="shared" si="7"/>
        <v>0</v>
      </c>
    </row>
    <row r="92" spans="1:16" ht="13.5">
      <c r="A92" s="400" t="s">
        <v>95</v>
      </c>
      <c r="B92" s="189">
        <v>1005</v>
      </c>
      <c r="C92" s="370">
        <v>-0.05</v>
      </c>
      <c r="D92" s="189">
        <v>0</v>
      </c>
      <c r="E92" s="370">
        <v>-1</v>
      </c>
      <c r="F92" s="189">
        <v>0</v>
      </c>
      <c r="G92" s="370">
        <v>0</v>
      </c>
      <c r="H92" s="189">
        <v>1005</v>
      </c>
      <c r="I92" s="371">
        <v>-0.05</v>
      </c>
      <c r="J92" s="313">
        <v>513.05</v>
      </c>
      <c r="K92" s="71">
        <v>515.85</v>
      </c>
      <c r="L92" s="144">
        <f t="shared" si="4"/>
        <v>-2.800000000000068</v>
      </c>
      <c r="M92" s="374">
        <f t="shared" si="5"/>
        <v>-0.5427934477076801</v>
      </c>
      <c r="N92" s="81">
        <f>Margins!B92</f>
        <v>1200</v>
      </c>
      <c r="O92" s="26">
        <f t="shared" si="6"/>
        <v>0</v>
      </c>
      <c r="P92" s="26">
        <f t="shared" si="7"/>
        <v>0</v>
      </c>
    </row>
    <row r="93" spans="1:16" ht="13.5">
      <c r="A93" s="400" t="s">
        <v>244</v>
      </c>
      <c r="B93" s="189">
        <v>680</v>
      </c>
      <c r="C93" s="370">
        <v>-0.25</v>
      </c>
      <c r="D93" s="189">
        <v>13</v>
      </c>
      <c r="E93" s="370">
        <v>-0.68</v>
      </c>
      <c r="F93" s="189">
        <v>2</v>
      </c>
      <c r="G93" s="370">
        <v>0</v>
      </c>
      <c r="H93" s="189">
        <v>695</v>
      </c>
      <c r="I93" s="371">
        <v>-0.26</v>
      </c>
      <c r="J93" s="313">
        <v>126</v>
      </c>
      <c r="K93" s="71">
        <v>127.15</v>
      </c>
      <c r="L93" s="144">
        <f t="shared" si="4"/>
        <v>-1.1500000000000057</v>
      </c>
      <c r="M93" s="374">
        <f t="shared" si="5"/>
        <v>-0.9044435705859265</v>
      </c>
      <c r="N93" s="81">
        <f>Margins!B93</f>
        <v>2800</v>
      </c>
      <c r="O93" s="26">
        <f t="shared" si="6"/>
        <v>36400</v>
      </c>
      <c r="P93" s="26">
        <f t="shared" si="7"/>
        <v>5600</v>
      </c>
    </row>
    <row r="94" spans="1:16" ht="13.5">
      <c r="A94" s="400" t="s">
        <v>245</v>
      </c>
      <c r="B94" s="189">
        <v>15196</v>
      </c>
      <c r="C94" s="370">
        <v>0.26</v>
      </c>
      <c r="D94" s="189">
        <v>90</v>
      </c>
      <c r="E94" s="370">
        <v>0.23</v>
      </c>
      <c r="F94" s="189">
        <v>8</v>
      </c>
      <c r="G94" s="370">
        <v>7</v>
      </c>
      <c r="H94" s="189">
        <v>15294</v>
      </c>
      <c r="I94" s="371">
        <v>0.26</v>
      </c>
      <c r="J94" s="313">
        <v>873.1</v>
      </c>
      <c r="K94" s="71">
        <v>845</v>
      </c>
      <c r="L94" s="144">
        <f t="shared" si="4"/>
        <v>28.100000000000023</v>
      </c>
      <c r="M94" s="374">
        <f t="shared" si="5"/>
        <v>3.325443786982251</v>
      </c>
      <c r="N94" s="81">
        <f>Margins!B94</f>
        <v>300</v>
      </c>
      <c r="O94" s="26">
        <f t="shared" si="6"/>
        <v>27000</v>
      </c>
      <c r="P94" s="26">
        <f t="shared" si="7"/>
        <v>2400</v>
      </c>
    </row>
    <row r="95" spans="1:16" ht="13.5">
      <c r="A95" s="400" t="s">
        <v>246</v>
      </c>
      <c r="B95" s="189">
        <v>2494</v>
      </c>
      <c r="C95" s="370">
        <v>-0.13</v>
      </c>
      <c r="D95" s="189">
        <v>95</v>
      </c>
      <c r="E95" s="370">
        <v>-0.35</v>
      </c>
      <c r="F95" s="189">
        <v>3</v>
      </c>
      <c r="G95" s="370">
        <v>-0.67</v>
      </c>
      <c r="H95" s="189">
        <v>2592</v>
      </c>
      <c r="I95" s="371">
        <v>-0.14</v>
      </c>
      <c r="J95" s="313">
        <v>402.2</v>
      </c>
      <c r="K95" s="71">
        <v>403.45</v>
      </c>
      <c r="L95" s="144">
        <f t="shared" si="4"/>
        <v>-1.25</v>
      </c>
      <c r="M95" s="374">
        <f t="shared" si="5"/>
        <v>-0.30982773577890693</v>
      </c>
      <c r="N95" s="81">
        <f>Margins!B95</f>
        <v>800</v>
      </c>
      <c r="O95" s="26">
        <f t="shared" si="6"/>
        <v>76000</v>
      </c>
      <c r="P95" s="26">
        <f t="shared" si="7"/>
        <v>2400</v>
      </c>
    </row>
    <row r="96" spans="1:16" ht="13.5">
      <c r="A96" s="400" t="s">
        <v>254</v>
      </c>
      <c r="B96" s="189">
        <v>12936</v>
      </c>
      <c r="C96" s="370">
        <v>1.18</v>
      </c>
      <c r="D96" s="189">
        <v>391</v>
      </c>
      <c r="E96" s="370">
        <v>0.98</v>
      </c>
      <c r="F96" s="189">
        <v>18</v>
      </c>
      <c r="G96" s="370">
        <v>0.38</v>
      </c>
      <c r="H96" s="189">
        <v>13345</v>
      </c>
      <c r="I96" s="371">
        <v>1.18</v>
      </c>
      <c r="J96" s="313">
        <v>386.65</v>
      </c>
      <c r="K96" s="71">
        <v>389.3</v>
      </c>
      <c r="L96" s="144">
        <f t="shared" si="4"/>
        <v>-2.650000000000034</v>
      </c>
      <c r="M96" s="374">
        <f t="shared" si="5"/>
        <v>-0.6807089648086396</v>
      </c>
      <c r="N96" s="81">
        <f>Margins!B96</f>
        <v>700</v>
      </c>
      <c r="O96" s="26">
        <f t="shared" si="6"/>
        <v>273700</v>
      </c>
      <c r="P96" s="26">
        <f t="shared" si="7"/>
        <v>12600</v>
      </c>
    </row>
    <row r="97" spans="1:16" ht="13.5">
      <c r="A97" s="400" t="s">
        <v>113</v>
      </c>
      <c r="B97" s="189">
        <v>5704</v>
      </c>
      <c r="C97" s="370">
        <v>-0.38</v>
      </c>
      <c r="D97" s="189">
        <v>90</v>
      </c>
      <c r="E97" s="370">
        <v>-0.63</v>
      </c>
      <c r="F97" s="189">
        <v>13</v>
      </c>
      <c r="G97" s="370">
        <v>-0.13</v>
      </c>
      <c r="H97" s="189">
        <v>5807</v>
      </c>
      <c r="I97" s="371">
        <v>-0.38</v>
      </c>
      <c r="J97" s="313">
        <v>506.85</v>
      </c>
      <c r="K97" s="71">
        <v>515</v>
      </c>
      <c r="L97" s="144">
        <f t="shared" si="4"/>
        <v>-8.149999999999977</v>
      </c>
      <c r="M97" s="374">
        <f t="shared" si="5"/>
        <v>-1.582524271844656</v>
      </c>
      <c r="N97" s="81">
        <f>Margins!B97</f>
        <v>550</v>
      </c>
      <c r="O97" s="26">
        <f t="shared" si="6"/>
        <v>49500</v>
      </c>
      <c r="P97" s="26">
        <f t="shared" si="7"/>
        <v>7150</v>
      </c>
    </row>
    <row r="98" spans="1:16" ht="13.5">
      <c r="A98" s="400" t="s">
        <v>166</v>
      </c>
      <c r="B98" s="189">
        <v>11180</v>
      </c>
      <c r="C98" s="370">
        <v>-0.22</v>
      </c>
      <c r="D98" s="189">
        <v>287</v>
      </c>
      <c r="E98" s="370">
        <v>-0.15</v>
      </c>
      <c r="F98" s="189">
        <v>5</v>
      </c>
      <c r="G98" s="370">
        <v>-0.58</v>
      </c>
      <c r="H98" s="189">
        <v>11472</v>
      </c>
      <c r="I98" s="371">
        <v>-0.21</v>
      </c>
      <c r="J98" s="313">
        <v>599.75</v>
      </c>
      <c r="K98" s="71">
        <v>608.9</v>
      </c>
      <c r="L98" s="144">
        <f t="shared" si="4"/>
        <v>-9.149999999999977</v>
      </c>
      <c r="M98" s="374">
        <f t="shared" si="5"/>
        <v>-1.5027098045656064</v>
      </c>
      <c r="N98" s="81">
        <f>Margins!B98</f>
        <v>550</v>
      </c>
      <c r="O98" s="26">
        <f t="shared" si="6"/>
        <v>157850</v>
      </c>
      <c r="P98" s="26">
        <f t="shared" si="7"/>
        <v>2750</v>
      </c>
    </row>
    <row r="99" spans="1:16" ht="13.5">
      <c r="A99" s="400" t="s">
        <v>221</v>
      </c>
      <c r="B99" s="189">
        <v>30227</v>
      </c>
      <c r="C99" s="370">
        <v>-0.15</v>
      </c>
      <c r="D99" s="189">
        <v>3387</v>
      </c>
      <c r="E99" s="370">
        <v>-0.31</v>
      </c>
      <c r="F99" s="189">
        <v>959</v>
      </c>
      <c r="G99" s="370">
        <v>-0.26</v>
      </c>
      <c r="H99" s="189">
        <v>34573</v>
      </c>
      <c r="I99" s="371">
        <v>-0.17</v>
      </c>
      <c r="J99" s="313">
        <v>1291.3</v>
      </c>
      <c r="K99" s="71">
        <v>1304.5</v>
      </c>
      <c r="L99" s="144">
        <f t="shared" si="4"/>
        <v>-13.200000000000045</v>
      </c>
      <c r="M99" s="374">
        <f t="shared" si="5"/>
        <v>-1.0118819471061744</v>
      </c>
      <c r="N99" s="81">
        <f>Margins!B99</f>
        <v>300</v>
      </c>
      <c r="O99" s="26">
        <f t="shared" si="6"/>
        <v>1016100</v>
      </c>
      <c r="P99" s="26">
        <f t="shared" si="7"/>
        <v>287700</v>
      </c>
    </row>
    <row r="100" spans="1:16" ht="13.5">
      <c r="A100" s="400" t="s">
        <v>235</v>
      </c>
      <c r="B100" s="189">
        <v>1187</v>
      </c>
      <c r="C100" s="370">
        <v>-0.6</v>
      </c>
      <c r="D100" s="189">
        <v>282</v>
      </c>
      <c r="E100" s="370">
        <v>-0.5</v>
      </c>
      <c r="F100" s="189">
        <v>26</v>
      </c>
      <c r="G100" s="370">
        <v>-0.45</v>
      </c>
      <c r="H100" s="189">
        <v>1495</v>
      </c>
      <c r="I100" s="371">
        <v>-0.58</v>
      </c>
      <c r="J100" s="313">
        <v>66.25</v>
      </c>
      <c r="K100" s="71">
        <v>67.05</v>
      </c>
      <c r="L100" s="144">
        <f t="shared" si="4"/>
        <v>-0.7999999999999972</v>
      </c>
      <c r="M100" s="374">
        <f t="shared" si="5"/>
        <v>-1.1931394481730009</v>
      </c>
      <c r="N100" s="81">
        <f>Margins!B100</f>
        <v>3350</v>
      </c>
      <c r="O100" s="26">
        <f t="shared" si="6"/>
        <v>944700</v>
      </c>
      <c r="P100" s="26">
        <f t="shared" si="7"/>
        <v>87100</v>
      </c>
    </row>
    <row r="101" spans="1:16" ht="13.5">
      <c r="A101" s="400" t="s">
        <v>255</v>
      </c>
      <c r="B101" s="189">
        <v>3891</v>
      </c>
      <c r="C101" s="370">
        <v>-0.34</v>
      </c>
      <c r="D101" s="189">
        <v>205</v>
      </c>
      <c r="E101" s="370">
        <v>-0.41</v>
      </c>
      <c r="F101" s="189">
        <v>14</v>
      </c>
      <c r="G101" s="370">
        <v>-0.7</v>
      </c>
      <c r="H101" s="189">
        <v>4110</v>
      </c>
      <c r="I101" s="371">
        <v>-0.34</v>
      </c>
      <c r="J101" s="313">
        <v>86.75</v>
      </c>
      <c r="K101" s="71">
        <v>87.45</v>
      </c>
      <c r="L101" s="144">
        <f t="shared" si="4"/>
        <v>-0.7000000000000028</v>
      </c>
      <c r="M101" s="374">
        <f t="shared" si="5"/>
        <v>-0.8004574042309923</v>
      </c>
      <c r="N101" s="81">
        <f>Margins!B101</f>
        <v>2700</v>
      </c>
      <c r="O101" s="26">
        <f t="shared" si="6"/>
        <v>553500</v>
      </c>
      <c r="P101" s="26">
        <f t="shared" si="7"/>
        <v>37800</v>
      </c>
    </row>
    <row r="102" spans="1:16" ht="13.5">
      <c r="A102" s="400" t="s">
        <v>222</v>
      </c>
      <c r="B102" s="189">
        <v>5253</v>
      </c>
      <c r="C102" s="370">
        <v>0.35</v>
      </c>
      <c r="D102" s="189">
        <v>400</v>
      </c>
      <c r="E102" s="370">
        <v>0.43</v>
      </c>
      <c r="F102" s="189">
        <v>41</v>
      </c>
      <c r="G102" s="370">
        <v>0.41</v>
      </c>
      <c r="H102" s="189">
        <v>5694</v>
      </c>
      <c r="I102" s="371">
        <v>0.36</v>
      </c>
      <c r="J102" s="313">
        <v>417.75</v>
      </c>
      <c r="K102" s="71">
        <v>422.95</v>
      </c>
      <c r="L102" s="144">
        <f t="shared" si="4"/>
        <v>-5.199999999999989</v>
      </c>
      <c r="M102" s="374">
        <f t="shared" si="5"/>
        <v>-1.2294597470150108</v>
      </c>
      <c r="N102" s="81">
        <f>Margins!B102</f>
        <v>600</v>
      </c>
      <c r="O102" s="26">
        <f t="shared" si="6"/>
        <v>240000</v>
      </c>
      <c r="P102" s="26">
        <f t="shared" si="7"/>
        <v>24600</v>
      </c>
    </row>
    <row r="103" spans="1:16" ht="13.5">
      <c r="A103" s="400" t="s">
        <v>223</v>
      </c>
      <c r="B103" s="189">
        <v>7457</v>
      </c>
      <c r="C103" s="370">
        <v>0.18</v>
      </c>
      <c r="D103" s="189">
        <v>324</v>
      </c>
      <c r="E103" s="370">
        <v>0.39</v>
      </c>
      <c r="F103" s="189">
        <v>128</v>
      </c>
      <c r="G103" s="370">
        <v>-0.01</v>
      </c>
      <c r="H103" s="189">
        <v>7909</v>
      </c>
      <c r="I103" s="371">
        <v>0.18</v>
      </c>
      <c r="J103" s="313">
        <v>1103.75</v>
      </c>
      <c r="K103" s="71">
        <v>1109.35</v>
      </c>
      <c r="L103" s="144">
        <f t="shared" si="4"/>
        <v>-5.599999999999909</v>
      </c>
      <c r="M103" s="374">
        <f t="shared" si="5"/>
        <v>-0.5048001081714436</v>
      </c>
      <c r="N103" s="81">
        <f>Margins!B103</f>
        <v>500</v>
      </c>
      <c r="O103" s="26">
        <f t="shared" si="6"/>
        <v>162000</v>
      </c>
      <c r="P103" s="26">
        <f t="shared" si="7"/>
        <v>64000</v>
      </c>
    </row>
    <row r="104" spans="1:16" ht="13.5">
      <c r="A104" s="400" t="s">
        <v>51</v>
      </c>
      <c r="B104" s="189">
        <v>461</v>
      </c>
      <c r="C104" s="370">
        <v>1.32</v>
      </c>
      <c r="D104" s="189">
        <v>2</v>
      </c>
      <c r="E104" s="370">
        <v>-0.67</v>
      </c>
      <c r="F104" s="189">
        <v>0</v>
      </c>
      <c r="G104" s="370">
        <v>0</v>
      </c>
      <c r="H104" s="189">
        <v>463</v>
      </c>
      <c r="I104" s="371">
        <v>1.26</v>
      </c>
      <c r="J104" s="313">
        <v>171.5</v>
      </c>
      <c r="K104" s="71">
        <v>170</v>
      </c>
      <c r="L104" s="144">
        <f t="shared" si="4"/>
        <v>1.5</v>
      </c>
      <c r="M104" s="374">
        <f t="shared" si="5"/>
        <v>0.8823529411764706</v>
      </c>
      <c r="N104" s="81">
        <f>Margins!B104</f>
        <v>1600</v>
      </c>
      <c r="O104" s="26">
        <f t="shared" si="6"/>
        <v>3200</v>
      </c>
      <c r="P104" s="26">
        <f t="shared" si="7"/>
        <v>0</v>
      </c>
    </row>
    <row r="105" spans="1:18" ht="13.5">
      <c r="A105" s="400" t="s">
        <v>247</v>
      </c>
      <c r="B105" s="189">
        <v>2165</v>
      </c>
      <c r="C105" s="370">
        <v>0.16</v>
      </c>
      <c r="D105" s="189">
        <v>0</v>
      </c>
      <c r="E105" s="370">
        <v>0</v>
      </c>
      <c r="F105" s="189">
        <v>0</v>
      </c>
      <c r="G105" s="370">
        <v>0</v>
      </c>
      <c r="H105" s="189">
        <v>2165</v>
      </c>
      <c r="I105" s="371">
        <v>0.16</v>
      </c>
      <c r="J105" s="313">
        <v>1233.25</v>
      </c>
      <c r="K105" s="71">
        <v>1257.35</v>
      </c>
      <c r="L105" s="144">
        <f t="shared" si="4"/>
        <v>-24.09999999999991</v>
      </c>
      <c r="M105" s="374">
        <f t="shared" si="5"/>
        <v>-1.9167296297769045</v>
      </c>
      <c r="N105" s="81">
        <f>Margins!B105</f>
        <v>375</v>
      </c>
      <c r="O105" s="26">
        <f t="shared" si="6"/>
        <v>0</v>
      </c>
      <c r="P105" s="26">
        <f t="shared" si="7"/>
        <v>0</v>
      </c>
      <c r="R105" s="26"/>
    </row>
    <row r="106" spans="1:18" ht="13.5">
      <c r="A106" s="400" t="s">
        <v>198</v>
      </c>
      <c r="B106" s="389">
        <v>865</v>
      </c>
      <c r="C106" s="402">
        <v>-0.76</v>
      </c>
      <c r="D106" s="189">
        <v>21</v>
      </c>
      <c r="E106" s="370">
        <v>-0.79</v>
      </c>
      <c r="F106" s="189">
        <v>3</v>
      </c>
      <c r="G106" s="370">
        <v>-0.63</v>
      </c>
      <c r="H106" s="189">
        <v>889</v>
      </c>
      <c r="I106" s="371">
        <v>-0.76</v>
      </c>
      <c r="J106" s="313">
        <v>244.45</v>
      </c>
      <c r="K106" s="71">
        <v>248</v>
      </c>
      <c r="L106" s="144">
        <f t="shared" si="4"/>
        <v>-3.5500000000000114</v>
      </c>
      <c r="M106" s="374">
        <f t="shared" si="5"/>
        <v>-1.4314516129032304</v>
      </c>
      <c r="N106" s="81">
        <f>Margins!B106</f>
        <v>1500</v>
      </c>
      <c r="O106" s="26">
        <f t="shared" si="6"/>
        <v>31500</v>
      </c>
      <c r="P106" s="26">
        <f t="shared" si="7"/>
        <v>4500</v>
      </c>
      <c r="R106" s="26"/>
    </row>
    <row r="107" spans="1:16" ht="13.5">
      <c r="A107" s="400" t="s">
        <v>199</v>
      </c>
      <c r="B107" s="389">
        <v>88</v>
      </c>
      <c r="C107" s="402">
        <v>-0.47</v>
      </c>
      <c r="D107" s="189">
        <v>0</v>
      </c>
      <c r="E107" s="370">
        <v>0</v>
      </c>
      <c r="F107" s="189">
        <v>0</v>
      </c>
      <c r="G107" s="370">
        <v>0</v>
      </c>
      <c r="H107" s="189">
        <v>88</v>
      </c>
      <c r="I107" s="371">
        <v>-0.47</v>
      </c>
      <c r="J107" s="313">
        <v>299.7</v>
      </c>
      <c r="K107" s="71">
        <v>304.25</v>
      </c>
      <c r="L107" s="144">
        <f t="shared" si="4"/>
        <v>-4.550000000000011</v>
      </c>
      <c r="M107" s="374">
        <f t="shared" si="5"/>
        <v>-1.495480690221861</v>
      </c>
      <c r="N107" s="81">
        <f>Margins!B107</f>
        <v>850</v>
      </c>
      <c r="O107" s="26">
        <f t="shared" si="6"/>
        <v>0</v>
      </c>
      <c r="P107" s="26">
        <f t="shared" si="7"/>
        <v>0</v>
      </c>
    </row>
    <row r="108" spans="1:16" ht="13.5">
      <c r="A108" s="400" t="s">
        <v>167</v>
      </c>
      <c r="B108" s="189">
        <v>17240</v>
      </c>
      <c r="C108" s="370">
        <v>0.64</v>
      </c>
      <c r="D108" s="189">
        <v>216</v>
      </c>
      <c r="E108" s="370">
        <v>1.77</v>
      </c>
      <c r="F108" s="189">
        <v>11</v>
      </c>
      <c r="G108" s="370">
        <v>2.67</v>
      </c>
      <c r="H108" s="189">
        <v>17467</v>
      </c>
      <c r="I108" s="371">
        <v>0.64</v>
      </c>
      <c r="J108" s="313">
        <v>556.75</v>
      </c>
      <c r="K108" s="71">
        <v>534.75</v>
      </c>
      <c r="L108" s="144">
        <f t="shared" si="4"/>
        <v>22</v>
      </c>
      <c r="M108" s="374">
        <f t="shared" si="5"/>
        <v>4.114071996259935</v>
      </c>
      <c r="N108" s="81">
        <f>Margins!B108</f>
        <v>875</v>
      </c>
      <c r="O108" s="26">
        <f t="shared" si="6"/>
        <v>189000</v>
      </c>
      <c r="P108" s="26">
        <f t="shared" si="7"/>
        <v>9625</v>
      </c>
    </row>
    <row r="109" spans="1:16" ht="13.5">
      <c r="A109" s="400" t="s">
        <v>168</v>
      </c>
      <c r="B109" s="189">
        <v>504</v>
      </c>
      <c r="C109" s="370">
        <v>1.53</v>
      </c>
      <c r="D109" s="189">
        <v>0</v>
      </c>
      <c r="E109" s="370">
        <v>0</v>
      </c>
      <c r="F109" s="189">
        <v>0</v>
      </c>
      <c r="G109" s="370">
        <v>0</v>
      </c>
      <c r="H109" s="189">
        <v>504</v>
      </c>
      <c r="I109" s="371">
        <v>1.53</v>
      </c>
      <c r="J109" s="313">
        <v>905.2</v>
      </c>
      <c r="K109" s="71">
        <v>904.7</v>
      </c>
      <c r="L109" s="144">
        <f t="shared" si="4"/>
        <v>0.5</v>
      </c>
      <c r="M109" s="374">
        <f t="shared" si="5"/>
        <v>0.055266939316900625</v>
      </c>
      <c r="N109" s="81">
        <f>Margins!B109</f>
        <v>450</v>
      </c>
      <c r="O109" s="26">
        <f t="shared" si="6"/>
        <v>0</v>
      </c>
      <c r="P109" s="26">
        <f t="shared" si="7"/>
        <v>0</v>
      </c>
    </row>
    <row r="110" spans="1:16" ht="13.5">
      <c r="A110" s="400" t="s">
        <v>233</v>
      </c>
      <c r="B110" s="189">
        <v>1202</v>
      </c>
      <c r="C110" s="370">
        <v>2.39</v>
      </c>
      <c r="D110" s="189">
        <v>2</v>
      </c>
      <c r="E110" s="370">
        <v>0</v>
      </c>
      <c r="F110" s="189">
        <v>0</v>
      </c>
      <c r="G110" s="370">
        <v>0</v>
      </c>
      <c r="H110" s="189">
        <v>1204</v>
      </c>
      <c r="I110" s="371">
        <v>2.39</v>
      </c>
      <c r="J110" s="313">
        <v>1295.95</v>
      </c>
      <c r="K110" s="71">
        <v>1264.65</v>
      </c>
      <c r="L110" s="144">
        <f t="shared" si="4"/>
        <v>31.299999999999955</v>
      </c>
      <c r="M110" s="374">
        <f t="shared" si="5"/>
        <v>2.4749930810896257</v>
      </c>
      <c r="N110" s="81">
        <f>Margins!B110</f>
        <v>250</v>
      </c>
      <c r="O110" s="26">
        <f t="shared" si="6"/>
        <v>500</v>
      </c>
      <c r="P110" s="26">
        <f t="shared" si="7"/>
        <v>0</v>
      </c>
    </row>
    <row r="111" spans="1:16" ht="13.5">
      <c r="A111" s="400" t="s">
        <v>248</v>
      </c>
      <c r="B111" s="189">
        <v>15195</v>
      </c>
      <c r="C111" s="370">
        <v>4.22</v>
      </c>
      <c r="D111" s="189">
        <v>95</v>
      </c>
      <c r="E111" s="370">
        <v>22.75</v>
      </c>
      <c r="F111" s="189">
        <v>6</v>
      </c>
      <c r="G111" s="370">
        <v>0</v>
      </c>
      <c r="H111" s="189">
        <v>15296</v>
      </c>
      <c r="I111" s="371">
        <v>4.25</v>
      </c>
      <c r="J111" s="313">
        <v>1362.85</v>
      </c>
      <c r="K111" s="71">
        <v>1317.35</v>
      </c>
      <c r="L111" s="144">
        <f t="shared" si="4"/>
        <v>45.5</v>
      </c>
      <c r="M111" s="374">
        <f t="shared" si="5"/>
        <v>3.4539036702470876</v>
      </c>
      <c r="N111" s="81">
        <f>Margins!B111</f>
        <v>200</v>
      </c>
      <c r="O111" s="26">
        <f t="shared" si="6"/>
        <v>19000</v>
      </c>
      <c r="P111" s="26">
        <f t="shared" si="7"/>
        <v>1200</v>
      </c>
    </row>
    <row r="112" spans="1:16" ht="13.5">
      <c r="A112" s="400" t="s">
        <v>105</v>
      </c>
      <c r="B112" s="189">
        <v>910</v>
      </c>
      <c r="C112" s="370">
        <v>0.08</v>
      </c>
      <c r="D112" s="189">
        <v>71</v>
      </c>
      <c r="E112" s="370">
        <v>0.45</v>
      </c>
      <c r="F112" s="189">
        <v>13</v>
      </c>
      <c r="G112" s="370">
        <v>0.3</v>
      </c>
      <c r="H112" s="189">
        <v>994</v>
      </c>
      <c r="I112" s="371">
        <v>0.1</v>
      </c>
      <c r="J112" s="313">
        <v>79.05</v>
      </c>
      <c r="K112" s="71">
        <v>78.55</v>
      </c>
      <c r="L112" s="144">
        <f t="shared" si="4"/>
        <v>0.5</v>
      </c>
      <c r="M112" s="374">
        <f t="shared" si="5"/>
        <v>0.6365372374283895</v>
      </c>
      <c r="N112" s="81">
        <f>Margins!B112</f>
        <v>7600</v>
      </c>
      <c r="O112" s="26">
        <f t="shared" si="6"/>
        <v>539600</v>
      </c>
      <c r="P112" s="26">
        <f t="shared" si="7"/>
        <v>98800</v>
      </c>
    </row>
    <row r="113" spans="1:16" ht="13.5">
      <c r="A113" s="400" t="s">
        <v>169</v>
      </c>
      <c r="B113" s="189">
        <v>505</v>
      </c>
      <c r="C113" s="370">
        <v>3.55</v>
      </c>
      <c r="D113" s="189">
        <v>6</v>
      </c>
      <c r="E113" s="370">
        <v>0</v>
      </c>
      <c r="F113" s="189">
        <v>0</v>
      </c>
      <c r="G113" s="370">
        <v>0</v>
      </c>
      <c r="H113" s="189">
        <v>511</v>
      </c>
      <c r="I113" s="371">
        <v>3.6</v>
      </c>
      <c r="J113" s="313">
        <v>230.4</v>
      </c>
      <c r="K113" s="71">
        <v>226.55</v>
      </c>
      <c r="L113" s="144">
        <f t="shared" si="4"/>
        <v>3.8499999999999943</v>
      </c>
      <c r="M113" s="374">
        <f t="shared" si="5"/>
        <v>1.6994041050540694</v>
      </c>
      <c r="N113" s="81">
        <f>Margins!B113</f>
        <v>1350</v>
      </c>
      <c r="O113" s="26">
        <f t="shared" si="6"/>
        <v>8100</v>
      </c>
      <c r="P113" s="26">
        <f t="shared" si="7"/>
        <v>0</v>
      </c>
    </row>
    <row r="114" spans="1:16" ht="13.5">
      <c r="A114" s="400" t="s">
        <v>226</v>
      </c>
      <c r="B114" s="189">
        <v>11081</v>
      </c>
      <c r="C114" s="370">
        <v>0.17</v>
      </c>
      <c r="D114" s="189">
        <v>263</v>
      </c>
      <c r="E114" s="370">
        <v>-0.15</v>
      </c>
      <c r="F114" s="189">
        <v>22</v>
      </c>
      <c r="G114" s="370">
        <v>-0.46</v>
      </c>
      <c r="H114" s="189">
        <v>11366</v>
      </c>
      <c r="I114" s="371">
        <v>0.16</v>
      </c>
      <c r="J114" s="313">
        <v>818.7</v>
      </c>
      <c r="K114" s="71">
        <v>816</v>
      </c>
      <c r="L114" s="144">
        <f t="shared" si="4"/>
        <v>2.7000000000000455</v>
      </c>
      <c r="M114" s="374">
        <f t="shared" si="5"/>
        <v>0.33088235294118207</v>
      </c>
      <c r="N114" s="81">
        <f>Margins!B114</f>
        <v>412</v>
      </c>
      <c r="O114" s="26">
        <f t="shared" si="6"/>
        <v>108356</v>
      </c>
      <c r="P114" s="26">
        <f t="shared" si="7"/>
        <v>9064</v>
      </c>
    </row>
    <row r="115" spans="1:16" ht="13.5">
      <c r="A115" s="400" t="s">
        <v>249</v>
      </c>
      <c r="B115" s="189">
        <v>564</v>
      </c>
      <c r="C115" s="370">
        <v>-0.47</v>
      </c>
      <c r="D115" s="189">
        <v>5</v>
      </c>
      <c r="E115" s="370">
        <v>-0.29</v>
      </c>
      <c r="F115" s="189">
        <v>1</v>
      </c>
      <c r="G115" s="370">
        <v>0</v>
      </c>
      <c r="H115" s="189">
        <v>570</v>
      </c>
      <c r="I115" s="371">
        <v>-0.47</v>
      </c>
      <c r="J115" s="313">
        <v>548.05</v>
      </c>
      <c r="K115" s="71">
        <v>554.6</v>
      </c>
      <c r="L115" s="144">
        <f t="shared" si="4"/>
        <v>-6.550000000000068</v>
      </c>
      <c r="M115" s="374">
        <f t="shared" si="5"/>
        <v>-1.181031373963229</v>
      </c>
      <c r="N115" s="81">
        <f>Margins!B115</f>
        <v>800</v>
      </c>
      <c r="O115" s="26">
        <f t="shared" si="6"/>
        <v>4000</v>
      </c>
      <c r="P115" s="26">
        <f t="shared" si="7"/>
        <v>800</v>
      </c>
    </row>
    <row r="116" spans="1:16" ht="13.5">
      <c r="A116" s="400" t="s">
        <v>203</v>
      </c>
      <c r="B116" s="189">
        <v>20559</v>
      </c>
      <c r="C116" s="370">
        <v>-0.24</v>
      </c>
      <c r="D116" s="189">
        <v>2336</v>
      </c>
      <c r="E116" s="370">
        <v>-0.26</v>
      </c>
      <c r="F116" s="189">
        <v>374</v>
      </c>
      <c r="G116" s="370">
        <v>-0.33</v>
      </c>
      <c r="H116" s="189">
        <v>23269</v>
      </c>
      <c r="I116" s="371">
        <v>-0.24</v>
      </c>
      <c r="J116" s="313">
        <v>497.2</v>
      </c>
      <c r="K116" s="71">
        <v>506.4</v>
      </c>
      <c r="L116" s="144">
        <f t="shared" si="4"/>
        <v>-9.199999999999989</v>
      </c>
      <c r="M116" s="374">
        <f t="shared" si="5"/>
        <v>-1.8167456556082127</v>
      </c>
      <c r="N116" s="81">
        <f>Margins!B116</f>
        <v>675</v>
      </c>
      <c r="O116" s="26">
        <f t="shared" si="6"/>
        <v>1576800</v>
      </c>
      <c r="P116" s="26">
        <f t="shared" si="7"/>
        <v>252450</v>
      </c>
    </row>
    <row r="117" spans="1:16" ht="13.5">
      <c r="A117" s="400" t="s">
        <v>224</v>
      </c>
      <c r="B117" s="189">
        <v>1691</v>
      </c>
      <c r="C117" s="370">
        <v>-0.06</v>
      </c>
      <c r="D117" s="189">
        <v>40</v>
      </c>
      <c r="E117" s="370">
        <v>0.25</v>
      </c>
      <c r="F117" s="189">
        <v>5</v>
      </c>
      <c r="G117" s="370">
        <v>0</v>
      </c>
      <c r="H117" s="189">
        <v>1736</v>
      </c>
      <c r="I117" s="371">
        <v>-0.05</v>
      </c>
      <c r="J117" s="313">
        <v>734.35</v>
      </c>
      <c r="K117" s="71">
        <v>741.8</v>
      </c>
      <c r="L117" s="144">
        <f t="shared" si="4"/>
        <v>-7.449999999999932</v>
      </c>
      <c r="M117" s="374">
        <f t="shared" si="5"/>
        <v>-1.0043138312213442</v>
      </c>
      <c r="N117" s="81">
        <f>Margins!B117</f>
        <v>275</v>
      </c>
      <c r="O117" s="26">
        <f t="shared" si="6"/>
        <v>11000</v>
      </c>
      <c r="P117" s="26">
        <f t="shared" si="7"/>
        <v>1375</v>
      </c>
    </row>
    <row r="118" spans="1:18" ht="13.5">
      <c r="A118" s="400" t="s">
        <v>134</v>
      </c>
      <c r="B118" s="189">
        <v>7201</v>
      </c>
      <c r="C118" s="370">
        <v>0.85</v>
      </c>
      <c r="D118" s="189">
        <v>199</v>
      </c>
      <c r="E118" s="370">
        <v>0.38</v>
      </c>
      <c r="F118" s="189">
        <v>3</v>
      </c>
      <c r="G118" s="370">
        <v>0</v>
      </c>
      <c r="H118" s="189">
        <v>7403</v>
      </c>
      <c r="I118" s="371">
        <v>0.84</v>
      </c>
      <c r="J118" s="313">
        <v>1065.15</v>
      </c>
      <c r="K118" s="71">
        <v>1059.4</v>
      </c>
      <c r="L118" s="144">
        <f t="shared" si="4"/>
        <v>5.75</v>
      </c>
      <c r="M118" s="374">
        <f t="shared" si="5"/>
        <v>0.5427600528601094</v>
      </c>
      <c r="N118" s="81">
        <f>Margins!B118</f>
        <v>250</v>
      </c>
      <c r="O118" s="26">
        <f t="shared" si="6"/>
        <v>49750</v>
      </c>
      <c r="P118" s="26">
        <f t="shared" si="7"/>
        <v>750</v>
      </c>
      <c r="R118" s="26"/>
    </row>
    <row r="119" spans="1:18" ht="13.5">
      <c r="A119" s="400" t="s">
        <v>250</v>
      </c>
      <c r="B119" s="389">
        <v>3755</v>
      </c>
      <c r="C119" s="402">
        <v>2.48</v>
      </c>
      <c r="D119" s="189">
        <v>11</v>
      </c>
      <c r="E119" s="370">
        <v>1.2</v>
      </c>
      <c r="F119" s="189">
        <v>0</v>
      </c>
      <c r="G119" s="370">
        <v>0</v>
      </c>
      <c r="H119" s="189">
        <v>3766</v>
      </c>
      <c r="I119" s="371">
        <v>2.47</v>
      </c>
      <c r="J119" s="313">
        <v>770.2</v>
      </c>
      <c r="K119" s="71">
        <v>767.15</v>
      </c>
      <c r="L119" s="144">
        <f t="shared" si="4"/>
        <v>3.050000000000068</v>
      </c>
      <c r="M119" s="374">
        <f t="shared" si="5"/>
        <v>0.3975754415694543</v>
      </c>
      <c r="N119" s="81">
        <f>Margins!B119</f>
        <v>411</v>
      </c>
      <c r="O119" s="26">
        <f t="shared" si="6"/>
        <v>4521</v>
      </c>
      <c r="P119" s="26">
        <f t="shared" si="7"/>
        <v>0</v>
      </c>
      <c r="R119" s="26"/>
    </row>
    <row r="120" spans="1:16" ht="13.5">
      <c r="A120" s="400" t="s">
        <v>191</v>
      </c>
      <c r="B120" s="389">
        <v>1181</v>
      </c>
      <c r="C120" s="402">
        <v>3.94</v>
      </c>
      <c r="D120" s="189">
        <v>9</v>
      </c>
      <c r="E120" s="370">
        <v>0</v>
      </c>
      <c r="F120" s="189">
        <v>0</v>
      </c>
      <c r="G120" s="370">
        <v>0</v>
      </c>
      <c r="H120" s="189">
        <v>1190</v>
      </c>
      <c r="I120" s="371">
        <v>3.98</v>
      </c>
      <c r="J120" s="313">
        <v>107.5</v>
      </c>
      <c r="K120" s="71">
        <v>105.35</v>
      </c>
      <c r="L120" s="144">
        <f t="shared" si="4"/>
        <v>2.1500000000000057</v>
      </c>
      <c r="M120" s="374">
        <f t="shared" si="5"/>
        <v>2.0408163265306176</v>
      </c>
      <c r="N120" s="81">
        <f>Margins!B120</f>
        <v>2950</v>
      </c>
      <c r="O120" s="26">
        <f t="shared" si="6"/>
        <v>26550</v>
      </c>
      <c r="P120" s="26">
        <f t="shared" si="7"/>
        <v>0</v>
      </c>
    </row>
    <row r="121" spans="1:16" ht="13.5">
      <c r="A121" s="400" t="s">
        <v>96</v>
      </c>
      <c r="B121" s="189">
        <v>427</v>
      </c>
      <c r="C121" s="370">
        <v>0.03</v>
      </c>
      <c r="D121" s="189">
        <v>1</v>
      </c>
      <c r="E121" s="370">
        <v>0</v>
      </c>
      <c r="F121" s="189">
        <v>0</v>
      </c>
      <c r="G121" s="370">
        <v>0</v>
      </c>
      <c r="H121" s="189">
        <v>428</v>
      </c>
      <c r="I121" s="371">
        <v>0.03</v>
      </c>
      <c r="J121" s="313">
        <v>128.8</v>
      </c>
      <c r="K121" s="71">
        <v>131.8</v>
      </c>
      <c r="L121" s="144">
        <f t="shared" si="4"/>
        <v>-3</v>
      </c>
      <c r="M121" s="374">
        <f t="shared" si="5"/>
        <v>-2.2761760242792106</v>
      </c>
      <c r="N121" s="81">
        <f>Margins!B121</f>
        <v>4200</v>
      </c>
      <c r="O121" s="26">
        <f t="shared" si="6"/>
        <v>4200</v>
      </c>
      <c r="P121" s="26">
        <f t="shared" si="7"/>
        <v>0</v>
      </c>
    </row>
    <row r="122" spans="1:16" ht="13.5">
      <c r="A122" s="400" t="s">
        <v>170</v>
      </c>
      <c r="B122" s="189">
        <v>382</v>
      </c>
      <c r="C122" s="370">
        <v>2.03</v>
      </c>
      <c r="D122" s="189">
        <v>0</v>
      </c>
      <c r="E122" s="370">
        <v>0</v>
      </c>
      <c r="F122" s="189">
        <v>0</v>
      </c>
      <c r="G122" s="370">
        <v>0</v>
      </c>
      <c r="H122" s="189">
        <v>382</v>
      </c>
      <c r="I122" s="371">
        <v>2.03</v>
      </c>
      <c r="J122" s="313">
        <v>424.85</v>
      </c>
      <c r="K122" s="71">
        <v>438.05</v>
      </c>
      <c r="L122" s="144">
        <f t="shared" si="4"/>
        <v>-13.199999999999989</v>
      </c>
      <c r="M122" s="374">
        <f t="shared" si="5"/>
        <v>-3.0133546398812894</v>
      </c>
      <c r="N122" s="81">
        <f>Margins!B122</f>
        <v>900</v>
      </c>
      <c r="O122" s="26">
        <f t="shared" si="6"/>
        <v>0</v>
      </c>
      <c r="P122" s="26">
        <f t="shared" si="7"/>
        <v>0</v>
      </c>
    </row>
    <row r="123" spans="1:16" ht="13.5">
      <c r="A123" s="400" t="s">
        <v>171</v>
      </c>
      <c r="B123" s="189">
        <v>228</v>
      </c>
      <c r="C123" s="370">
        <v>0.54</v>
      </c>
      <c r="D123" s="189">
        <v>13</v>
      </c>
      <c r="E123" s="370">
        <v>0.63</v>
      </c>
      <c r="F123" s="189">
        <v>0</v>
      </c>
      <c r="G123" s="370">
        <v>0</v>
      </c>
      <c r="H123" s="189">
        <v>241</v>
      </c>
      <c r="I123" s="371">
        <v>0.54</v>
      </c>
      <c r="J123" s="313">
        <v>53.15</v>
      </c>
      <c r="K123" s="71">
        <v>54.6</v>
      </c>
      <c r="L123" s="144">
        <f t="shared" si="4"/>
        <v>-1.4500000000000028</v>
      </c>
      <c r="M123" s="374">
        <f t="shared" si="5"/>
        <v>-2.655677655677661</v>
      </c>
      <c r="N123" s="81">
        <f>Margins!B123</f>
        <v>6900</v>
      </c>
      <c r="O123" s="26">
        <f t="shared" si="6"/>
        <v>89700</v>
      </c>
      <c r="P123" s="26">
        <f t="shared" si="7"/>
        <v>0</v>
      </c>
    </row>
    <row r="124" spans="1:16" ht="13.5">
      <c r="A124" s="400" t="s">
        <v>172</v>
      </c>
      <c r="B124" s="189">
        <v>13277</v>
      </c>
      <c r="C124" s="370">
        <v>2.31</v>
      </c>
      <c r="D124" s="189">
        <v>199</v>
      </c>
      <c r="E124" s="370">
        <v>4.85</v>
      </c>
      <c r="F124" s="189">
        <v>23</v>
      </c>
      <c r="G124" s="370">
        <v>0</v>
      </c>
      <c r="H124" s="189">
        <v>13499</v>
      </c>
      <c r="I124" s="371">
        <v>2.34</v>
      </c>
      <c r="J124" s="313">
        <v>453.15</v>
      </c>
      <c r="K124" s="71">
        <v>445.35</v>
      </c>
      <c r="L124" s="144">
        <f t="shared" si="4"/>
        <v>7.7999999999999545</v>
      </c>
      <c r="M124" s="374">
        <f t="shared" si="5"/>
        <v>1.7514314584034925</v>
      </c>
      <c r="N124" s="81">
        <f>Margins!B124</f>
        <v>525</v>
      </c>
      <c r="O124" s="26">
        <f t="shared" si="6"/>
        <v>104475</v>
      </c>
      <c r="P124" s="26">
        <f t="shared" si="7"/>
        <v>12075</v>
      </c>
    </row>
    <row r="125" spans="1:16" ht="13.5">
      <c r="A125" s="400" t="s">
        <v>52</v>
      </c>
      <c r="B125" s="189">
        <v>2600</v>
      </c>
      <c r="C125" s="370">
        <v>0.42</v>
      </c>
      <c r="D125" s="189">
        <v>12</v>
      </c>
      <c r="E125" s="370">
        <v>-0.4</v>
      </c>
      <c r="F125" s="189">
        <v>4</v>
      </c>
      <c r="G125" s="370">
        <v>0</v>
      </c>
      <c r="H125" s="189">
        <v>2616</v>
      </c>
      <c r="I125" s="371">
        <v>0.41</v>
      </c>
      <c r="J125" s="313">
        <v>530.95</v>
      </c>
      <c r="K125" s="71">
        <v>532</v>
      </c>
      <c r="L125" s="144">
        <f t="shared" si="4"/>
        <v>-1.0499999999999545</v>
      </c>
      <c r="M125" s="374">
        <f t="shared" si="5"/>
        <v>-0.19736842105262303</v>
      </c>
      <c r="N125" s="81">
        <f>Margins!B125</f>
        <v>600</v>
      </c>
      <c r="O125" s="26">
        <f t="shared" si="6"/>
        <v>7200</v>
      </c>
      <c r="P125" s="26">
        <f t="shared" si="7"/>
        <v>2400</v>
      </c>
    </row>
    <row r="126" spans="1:17" ht="15" customHeight="1">
      <c r="A126" s="400" t="s">
        <v>173</v>
      </c>
      <c r="B126" s="189">
        <v>1713</v>
      </c>
      <c r="C126" s="370">
        <v>1.16</v>
      </c>
      <c r="D126" s="189">
        <v>3</v>
      </c>
      <c r="E126" s="370">
        <v>0</v>
      </c>
      <c r="F126" s="189">
        <v>0</v>
      </c>
      <c r="G126" s="370">
        <v>0</v>
      </c>
      <c r="H126" s="189">
        <v>1716</v>
      </c>
      <c r="I126" s="371">
        <v>1.16</v>
      </c>
      <c r="J126" s="313">
        <v>414.9</v>
      </c>
      <c r="K126" s="71">
        <v>408.9</v>
      </c>
      <c r="L126" s="144">
        <f t="shared" si="4"/>
        <v>6</v>
      </c>
      <c r="M126" s="374">
        <f t="shared" si="5"/>
        <v>1.467351430667645</v>
      </c>
      <c r="N126" s="71">
        <f>Margins!B126</f>
        <v>600</v>
      </c>
      <c r="O126" s="26">
        <f t="shared" si="6"/>
        <v>1800</v>
      </c>
      <c r="P126" s="26">
        <f t="shared" si="7"/>
        <v>0</v>
      </c>
      <c r="Q126" s="71"/>
    </row>
    <row r="127" spans="1:17" ht="15" customHeight="1" thickBot="1">
      <c r="A127" s="401" t="s">
        <v>229</v>
      </c>
      <c r="B127" s="377">
        <v>8700</v>
      </c>
      <c r="C127" s="376">
        <v>-0.38</v>
      </c>
      <c r="D127" s="377">
        <v>408</v>
      </c>
      <c r="E127" s="376">
        <v>-0.33</v>
      </c>
      <c r="F127" s="377">
        <v>82</v>
      </c>
      <c r="G127" s="376">
        <v>-0.26</v>
      </c>
      <c r="H127" s="377">
        <v>9190</v>
      </c>
      <c r="I127" s="378">
        <v>-0.37</v>
      </c>
      <c r="J127" s="314">
        <v>326.9</v>
      </c>
      <c r="K127" s="307">
        <v>337.75</v>
      </c>
      <c r="L127" s="379">
        <f t="shared" si="4"/>
        <v>-10.850000000000023</v>
      </c>
      <c r="M127" s="380">
        <f t="shared" si="5"/>
        <v>-3.2124352331606287</v>
      </c>
      <c r="N127" s="71">
        <f>Margins!B127</f>
        <v>700</v>
      </c>
      <c r="O127" s="26">
        <f t="shared" si="6"/>
        <v>285600</v>
      </c>
      <c r="P127" s="26">
        <f t="shared" si="7"/>
        <v>57400</v>
      </c>
      <c r="Q127" s="71"/>
    </row>
    <row r="128" spans="2:17" ht="13.5" customHeight="1" hidden="1">
      <c r="B128" s="382">
        <f>SUM(B4:B127)</f>
        <v>662154</v>
      </c>
      <c r="C128" s="383"/>
      <c r="D128" s="382">
        <f>SUM(D4:D127)</f>
        <v>48356</v>
      </c>
      <c r="E128" s="383"/>
      <c r="F128" s="382">
        <f>SUM(F4:F127)</f>
        <v>36873</v>
      </c>
      <c r="G128" s="383"/>
      <c r="H128" s="189">
        <f>SUM(H4:H127)</f>
        <v>747383</v>
      </c>
      <c r="I128" s="383"/>
      <c r="J128" s="384"/>
      <c r="K128" s="71"/>
      <c r="L128" s="144"/>
      <c r="M128" s="145"/>
      <c r="N128" s="71"/>
      <c r="O128" s="26">
        <f>SUM(O4:O127)</f>
        <v>42389107</v>
      </c>
      <c r="P128" s="26">
        <f>SUM(P4:P127)</f>
        <v>10610479</v>
      </c>
      <c r="Q128" s="71"/>
    </row>
    <row r="129" spans="11:17" ht="14.25" customHeight="1" hidden="1">
      <c r="K129" s="71"/>
      <c r="L129" s="144"/>
      <c r="M129" s="145"/>
      <c r="N129" s="71"/>
      <c r="O129" s="71"/>
      <c r="P129" s="52">
        <f>P128/O128</f>
        <v>0.25031145383647735</v>
      </c>
      <c r="Q129" s="71"/>
    </row>
    <row r="130" spans="11:13" ht="12.75" customHeight="1">
      <c r="K130" s="71"/>
      <c r="L130" s="144"/>
      <c r="M130" s="145"/>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170"/>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F168" sqref="F168"/>
    </sheetView>
  </sheetViews>
  <sheetFormatPr defaultColWidth="9.140625" defaultRowHeight="12.75"/>
  <cols>
    <col min="1" max="1" width="14.8515625" style="4" customWidth="1"/>
    <col min="2" max="2" width="11.57421875" style="7" customWidth="1"/>
    <col min="3" max="3" width="10.421875" style="7" customWidth="1"/>
    <col min="4" max="5" width="10.7109375" style="163" customWidth="1"/>
    <col min="6" max="6" width="10.57421875" style="62" bestFit="1" customWidth="1"/>
    <col min="7" max="7" width="9.8515625" style="7" customWidth="1"/>
    <col min="8" max="8" width="9.28125" style="61" bestFit="1" customWidth="1"/>
    <col min="9" max="9" width="10.57421875" style="7" bestFit="1" customWidth="1"/>
    <col min="10" max="10" width="8.7109375" style="7" customWidth="1"/>
    <col min="11" max="11" width="9.8515625" style="61" customWidth="1"/>
    <col min="12" max="12" width="12.7109375" style="62" customWidth="1"/>
    <col min="13" max="13" width="11.421875" style="7" customWidth="1"/>
    <col min="14" max="14" width="8.421875" style="61" customWidth="1"/>
    <col min="15" max="15" width="10.57421875" style="4" customWidth="1"/>
    <col min="16" max="16" width="11.7109375" style="4" customWidth="1"/>
    <col min="17" max="17" width="11.140625" style="4" hidden="1" customWidth="1"/>
    <col min="18" max="18" width="14.140625" style="4" hidden="1" customWidth="1"/>
    <col min="19" max="19" width="12.00390625" style="4" hidden="1" customWidth="1"/>
    <col min="20" max="20" width="13.140625" style="4" hidden="1" customWidth="1"/>
    <col min="21" max="21" width="15.00390625" style="63" hidden="1" customWidth="1"/>
    <col min="22" max="22" width="12.140625" style="4" hidden="1" customWidth="1"/>
    <col min="23" max="23" width="10.8515625" style="4" hidden="1" customWidth="1"/>
    <col min="24" max="24" width="10.421875" style="4" hidden="1" customWidth="1"/>
    <col min="25" max="25" width="10.7109375" style="4" hidden="1" customWidth="1"/>
    <col min="26" max="26" width="9.7109375" style="4" hidden="1" customWidth="1"/>
    <col min="27" max="27" width="8.7109375" style="3" customWidth="1"/>
    <col min="28" max="28" width="9.140625" style="62" customWidth="1"/>
    <col min="29" max="16384" width="9.140625" style="4" customWidth="1"/>
  </cols>
  <sheetData>
    <row r="1" spans="1:28" s="66" customFormat="1" ht="23.25" customHeight="1" thickBot="1">
      <c r="A1" s="467" t="s">
        <v>207</v>
      </c>
      <c r="B1" s="468"/>
      <c r="C1" s="468"/>
      <c r="D1" s="468"/>
      <c r="E1" s="468"/>
      <c r="F1" s="468"/>
      <c r="G1" s="468"/>
      <c r="H1" s="468"/>
      <c r="I1" s="468"/>
      <c r="J1" s="468"/>
      <c r="K1" s="469"/>
      <c r="L1" s="164"/>
      <c r="M1" s="118"/>
      <c r="N1" s="64"/>
      <c r="O1" s="3"/>
      <c r="P1" s="113"/>
      <c r="Q1" s="114"/>
      <c r="R1" s="71"/>
      <c r="S1" s="108"/>
      <c r="T1" s="108"/>
      <c r="U1" s="108"/>
      <c r="V1" s="108"/>
      <c r="W1" s="108"/>
      <c r="X1" s="108"/>
      <c r="Y1" s="108"/>
      <c r="Z1" s="108"/>
      <c r="AA1" s="108"/>
      <c r="AB1" s="77"/>
    </row>
    <row r="2" spans="1:28" s="60" customFormat="1" ht="16.5" customHeight="1" thickBot="1">
      <c r="A2" s="143"/>
      <c r="B2" s="489" t="s">
        <v>73</v>
      </c>
      <c r="C2" s="490"/>
      <c r="D2" s="490"/>
      <c r="E2" s="491"/>
      <c r="F2" s="476" t="s">
        <v>204</v>
      </c>
      <c r="G2" s="477"/>
      <c r="H2" s="478"/>
      <c r="I2" s="476" t="s">
        <v>205</v>
      </c>
      <c r="J2" s="477"/>
      <c r="K2" s="478"/>
      <c r="L2" s="2"/>
      <c r="M2" s="6"/>
      <c r="N2" s="64"/>
      <c r="O2" s="3"/>
      <c r="P2" s="113"/>
      <c r="Q2" s="114"/>
      <c r="R2" s="71"/>
      <c r="S2" s="108"/>
      <c r="T2" s="108"/>
      <c r="U2" s="115"/>
      <c r="V2" s="108"/>
      <c r="W2" s="108"/>
      <c r="X2" s="108"/>
      <c r="Y2" s="108"/>
      <c r="Z2" s="108"/>
      <c r="AA2" s="108"/>
      <c r="AB2" s="78"/>
    </row>
    <row r="3" spans="1:28" s="60" customFormat="1" ht="15.75" thickBot="1">
      <c r="A3" s="30" t="s">
        <v>59</v>
      </c>
      <c r="B3" s="309" t="s">
        <v>101</v>
      </c>
      <c r="C3" s="404" t="s">
        <v>206</v>
      </c>
      <c r="D3" s="386" t="s">
        <v>26</v>
      </c>
      <c r="E3" s="405" t="s">
        <v>206</v>
      </c>
      <c r="F3" s="166" t="s">
        <v>121</v>
      </c>
      <c r="G3" s="310" t="s">
        <v>14</v>
      </c>
      <c r="H3" s="308" t="s">
        <v>60</v>
      </c>
      <c r="I3" s="309" t="s">
        <v>121</v>
      </c>
      <c r="J3" s="310" t="s">
        <v>14</v>
      </c>
      <c r="K3" s="308" t="s">
        <v>60</v>
      </c>
      <c r="L3" s="2"/>
      <c r="M3" s="6"/>
      <c r="N3" s="64"/>
      <c r="O3" s="3"/>
      <c r="P3" s="3"/>
      <c r="Q3" s="3"/>
      <c r="R3" s="3"/>
      <c r="S3" s="2"/>
      <c r="T3" s="2"/>
      <c r="U3" s="82"/>
      <c r="V3" s="3"/>
      <c r="W3" s="3"/>
      <c r="X3" s="3"/>
      <c r="Y3" s="3"/>
      <c r="Z3" s="3"/>
      <c r="AA3" s="3"/>
      <c r="AB3" s="78"/>
    </row>
    <row r="4" spans="1:29" s="60" customFormat="1" ht="15">
      <c r="A4" s="199" t="s">
        <v>200</v>
      </c>
      <c r="B4" s="406">
        <f>'Open Int.'!E4</f>
        <v>100</v>
      </c>
      <c r="C4" s="407">
        <f>'Open Int.'!F4</f>
        <v>0</v>
      </c>
      <c r="D4" s="408">
        <f>'Open Int.'!H4</f>
        <v>0</v>
      </c>
      <c r="E4" s="409">
        <f>'Open Int.'!I4</f>
        <v>0</v>
      </c>
      <c r="F4" s="316">
        <f>IF('Open Int.'!E4=0,0,'Open Int.'!H4/'Open Int.'!E4)</f>
        <v>0</v>
      </c>
      <c r="G4" s="397">
        <v>0</v>
      </c>
      <c r="H4" s="311">
        <f>IF(G4=0,0,(F4-G4)/G4)</f>
        <v>0</v>
      </c>
      <c r="I4" s="206">
        <f>IF(Volume!D4=0,0,Volume!F4/Volume!D4)</f>
        <v>0</v>
      </c>
      <c r="J4" s="207">
        <v>0</v>
      </c>
      <c r="K4" s="311">
        <f>IF(J4=0,0,(I4-J4)/J4)</f>
        <v>0</v>
      </c>
      <c r="L4" s="62"/>
      <c r="M4" s="7"/>
      <c r="N4" s="61"/>
      <c r="O4" s="4"/>
      <c r="P4" s="4"/>
      <c r="Q4" s="4"/>
      <c r="R4" s="4"/>
      <c r="S4" s="4"/>
      <c r="T4" s="4"/>
      <c r="U4" s="63"/>
      <c r="V4" s="4"/>
      <c r="W4" s="4"/>
      <c r="X4" s="4"/>
      <c r="Y4" s="4"/>
      <c r="Z4" s="4"/>
      <c r="AA4" s="3"/>
      <c r="AB4" s="81"/>
      <c r="AC4" s="80"/>
    </row>
    <row r="5" spans="1:29" s="60" customFormat="1" ht="15">
      <c r="A5" s="199" t="s">
        <v>88</v>
      </c>
      <c r="B5" s="213">
        <f>'Open Int.'!E5</f>
        <v>0</v>
      </c>
      <c r="C5" s="214">
        <f>'Open Int.'!F5</f>
        <v>0</v>
      </c>
      <c r="D5" s="216">
        <f>'Open Int.'!H5</f>
        <v>50</v>
      </c>
      <c r="E5" s="410">
        <f>'Open Int.'!I5</f>
        <v>0</v>
      </c>
      <c r="F5" s="218">
        <f>IF('Open Int.'!E5=0,0,'Open Int.'!H5/'Open Int.'!E5)</f>
        <v>0</v>
      </c>
      <c r="G5" s="164">
        <v>0</v>
      </c>
      <c r="H5" s="186">
        <f aca="true" t="shared" si="0" ref="H5:H67">IF(G5=0,0,(F5-G5)/G5)</f>
        <v>0</v>
      </c>
      <c r="I5" s="208">
        <f>IF(Volume!D5=0,0,Volume!F5/Volume!D5)</f>
        <v>0</v>
      </c>
      <c r="J5" s="198">
        <v>0</v>
      </c>
      <c r="K5" s="186">
        <f aca="true" t="shared" si="1" ref="K5:K67">IF(J5=0,0,(I5-J5)/J5)</f>
        <v>0</v>
      </c>
      <c r="L5" s="62"/>
      <c r="M5" s="7"/>
      <c r="N5" s="61"/>
      <c r="O5" s="4"/>
      <c r="P5" s="4"/>
      <c r="Q5" s="4"/>
      <c r="R5" s="4"/>
      <c r="S5" s="4"/>
      <c r="T5" s="4"/>
      <c r="U5" s="63"/>
      <c r="V5" s="4"/>
      <c r="W5" s="4"/>
      <c r="X5" s="4"/>
      <c r="Y5" s="4"/>
      <c r="Z5" s="4"/>
      <c r="AA5" s="3"/>
      <c r="AB5" s="81"/>
      <c r="AC5" s="80"/>
    </row>
    <row r="6" spans="1:29" s="60" customFormat="1" ht="15">
      <c r="A6" s="199" t="s">
        <v>9</v>
      </c>
      <c r="B6" s="213">
        <f>'Open Int.'!E6</f>
        <v>10443500</v>
      </c>
      <c r="C6" s="214">
        <f>'Open Int.'!F6</f>
        <v>362300</v>
      </c>
      <c r="D6" s="216">
        <f>'Open Int.'!H6</f>
        <v>15216900</v>
      </c>
      <c r="E6" s="410">
        <f>'Open Int.'!I6</f>
        <v>278800</v>
      </c>
      <c r="F6" s="218">
        <f>IF('Open Int.'!E6=0,0,'Open Int.'!H6/'Open Int.'!E6)</f>
        <v>1.457068990281036</v>
      </c>
      <c r="G6" s="164">
        <v>1.4817779629409198</v>
      </c>
      <c r="H6" s="186">
        <f t="shared" si="0"/>
        <v>-0.016675219417383706</v>
      </c>
      <c r="I6" s="208">
        <f>IF(Volume!D6=0,0,Volume!F6/Volume!D6)</f>
        <v>1.3845619820367077</v>
      </c>
      <c r="J6" s="198">
        <v>1.2365416789686055</v>
      </c>
      <c r="K6" s="186">
        <f t="shared" si="1"/>
        <v>0.1197050658183761</v>
      </c>
      <c r="L6" s="62"/>
      <c r="M6" s="7"/>
      <c r="N6" s="61"/>
      <c r="O6" s="4"/>
      <c r="P6" s="4"/>
      <c r="Q6" s="4"/>
      <c r="R6" s="4"/>
      <c r="S6" s="4"/>
      <c r="T6" s="4"/>
      <c r="U6" s="63"/>
      <c r="V6" s="4"/>
      <c r="W6" s="4"/>
      <c r="X6" s="4"/>
      <c r="Y6" s="4"/>
      <c r="Z6" s="4"/>
      <c r="AA6" s="3"/>
      <c r="AB6" s="81"/>
      <c r="AC6" s="80"/>
    </row>
    <row r="7" spans="1:27" s="8" customFormat="1" ht="15">
      <c r="A7" s="199" t="s">
        <v>150</v>
      </c>
      <c r="B7" s="213">
        <f>'Open Int.'!E7</f>
        <v>1300</v>
      </c>
      <c r="C7" s="214">
        <f>'Open Int.'!F7</f>
        <v>300</v>
      </c>
      <c r="D7" s="216">
        <f>'Open Int.'!H7</f>
        <v>300</v>
      </c>
      <c r="E7" s="410">
        <f>'Open Int.'!I7</f>
        <v>0</v>
      </c>
      <c r="F7" s="218">
        <f>IF('Open Int.'!E7=0,0,'Open Int.'!H7/'Open Int.'!E7)</f>
        <v>0.23076923076923078</v>
      </c>
      <c r="G7" s="164">
        <v>0.3</v>
      </c>
      <c r="H7" s="186">
        <f t="shared" si="0"/>
        <v>-0.2307692307692307</v>
      </c>
      <c r="I7" s="208">
        <f>IF(Volume!D7=0,0,Volume!F7/Volume!D7)</f>
        <v>0</v>
      </c>
      <c r="J7" s="198">
        <v>0</v>
      </c>
      <c r="K7" s="186">
        <f t="shared" si="1"/>
        <v>0</v>
      </c>
      <c r="L7" s="62"/>
      <c r="M7" s="7"/>
      <c r="N7" s="61"/>
      <c r="O7" s="4"/>
      <c r="P7" s="4"/>
      <c r="Q7" s="4"/>
      <c r="R7" s="4"/>
      <c r="S7" s="4"/>
      <c r="T7" s="4"/>
      <c r="U7" s="63"/>
      <c r="V7" s="4"/>
      <c r="W7" s="4"/>
      <c r="X7" s="4"/>
      <c r="Y7" s="4"/>
      <c r="Z7" s="4"/>
      <c r="AA7" s="3"/>
    </row>
    <row r="8" spans="1:29" s="60" customFormat="1" ht="15">
      <c r="A8" s="199" t="s">
        <v>0</v>
      </c>
      <c r="B8" s="213">
        <f>'Open Int.'!E8</f>
        <v>141375</v>
      </c>
      <c r="C8" s="214">
        <f>'Open Int.'!F8</f>
        <v>13125</v>
      </c>
      <c r="D8" s="216">
        <f>'Open Int.'!H8</f>
        <v>48750</v>
      </c>
      <c r="E8" s="410">
        <f>'Open Int.'!I8</f>
        <v>1500</v>
      </c>
      <c r="F8" s="218">
        <f>IF('Open Int.'!E8=0,0,'Open Int.'!H8/'Open Int.'!E8)</f>
        <v>0.3448275862068966</v>
      </c>
      <c r="G8" s="164">
        <v>0.3684210526315789</v>
      </c>
      <c r="H8" s="186">
        <f t="shared" si="0"/>
        <v>-0.06403940886699495</v>
      </c>
      <c r="I8" s="208">
        <f>IF(Volume!D8=0,0,Volume!F8/Volume!D8)</f>
        <v>0.1743119266055046</v>
      </c>
      <c r="J8" s="198">
        <v>0.26359832635983266</v>
      </c>
      <c r="K8" s="186">
        <f t="shared" si="1"/>
        <v>-0.33872142129022864</v>
      </c>
      <c r="L8" s="62"/>
      <c r="M8" s="7"/>
      <c r="N8" s="61"/>
      <c r="O8" s="4"/>
      <c r="P8" s="4"/>
      <c r="Q8" s="4"/>
      <c r="R8" s="4"/>
      <c r="S8" s="4"/>
      <c r="T8" s="4"/>
      <c r="U8" s="63"/>
      <c r="V8" s="4"/>
      <c r="W8" s="4"/>
      <c r="X8" s="4"/>
      <c r="Y8" s="4"/>
      <c r="Z8" s="4"/>
      <c r="AA8" s="3"/>
      <c r="AB8" s="81"/>
      <c r="AC8" s="80"/>
    </row>
    <row r="9" spans="1:27" s="8" customFormat="1" ht="15">
      <c r="A9" s="199" t="s">
        <v>151</v>
      </c>
      <c r="B9" s="213">
        <f>'Open Int.'!E9</f>
        <v>416500</v>
      </c>
      <c r="C9" s="214">
        <f>'Open Int.'!F9</f>
        <v>9800</v>
      </c>
      <c r="D9" s="216">
        <f>'Open Int.'!H9</f>
        <v>44100</v>
      </c>
      <c r="E9" s="410">
        <f>'Open Int.'!I9</f>
        <v>0</v>
      </c>
      <c r="F9" s="218">
        <f>IF('Open Int.'!E9=0,0,'Open Int.'!H9/'Open Int.'!E9)</f>
        <v>0.10588235294117647</v>
      </c>
      <c r="G9" s="164">
        <v>0.10843373493975904</v>
      </c>
      <c r="H9" s="186">
        <f t="shared" si="0"/>
        <v>-0.023529411764705917</v>
      </c>
      <c r="I9" s="208">
        <f>IF(Volume!D9=0,0,Volume!F9/Volume!D9)</f>
        <v>0.25</v>
      </c>
      <c r="J9" s="198">
        <v>0.07692307692307693</v>
      </c>
      <c r="K9" s="186">
        <f t="shared" si="1"/>
        <v>2.25</v>
      </c>
      <c r="L9" s="62"/>
      <c r="M9" s="7"/>
      <c r="N9" s="61"/>
      <c r="O9" s="4"/>
      <c r="P9" s="4"/>
      <c r="Q9" s="4"/>
      <c r="R9" s="4"/>
      <c r="S9" s="4"/>
      <c r="T9" s="4"/>
      <c r="U9" s="63"/>
      <c r="V9" s="4"/>
      <c r="W9" s="4"/>
      <c r="X9" s="4"/>
      <c r="Y9" s="4"/>
      <c r="Z9" s="4"/>
      <c r="AA9" s="3"/>
    </row>
    <row r="10" spans="1:27" s="8" customFormat="1" ht="15">
      <c r="A10" s="199" t="s">
        <v>192</v>
      </c>
      <c r="B10" s="213">
        <f>'Open Int.'!E10</f>
        <v>569500</v>
      </c>
      <c r="C10" s="214">
        <f>'Open Int.'!F10</f>
        <v>60300</v>
      </c>
      <c r="D10" s="216">
        <f>'Open Int.'!H10</f>
        <v>53600</v>
      </c>
      <c r="E10" s="410">
        <f>'Open Int.'!I10</f>
        <v>20100</v>
      </c>
      <c r="F10" s="218">
        <f>IF('Open Int.'!E10=0,0,'Open Int.'!H10/'Open Int.'!E10)</f>
        <v>0.09411764705882353</v>
      </c>
      <c r="G10" s="164">
        <v>0.06578947368421052</v>
      </c>
      <c r="H10" s="186">
        <f t="shared" si="0"/>
        <v>0.4305882352941177</v>
      </c>
      <c r="I10" s="208">
        <f>IF(Volume!D10=0,0,Volume!F10/Volume!D10)</f>
        <v>0.15</v>
      </c>
      <c r="J10" s="198">
        <v>0.25</v>
      </c>
      <c r="K10" s="186">
        <f t="shared" si="1"/>
        <v>-0.4</v>
      </c>
      <c r="L10" s="62"/>
      <c r="M10" s="7"/>
      <c r="N10" s="61"/>
      <c r="O10" s="4"/>
      <c r="P10" s="4"/>
      <c r="Q10" s="4"/>
      <c r="R10" s="4"/>
      <c r="S10" s="4"/>
      <c r="T10" s="4"/>
      <c r="U10" s="63"/>
      <c r="V10" s="4"/>
      <c r="W10" s="4"/>
      <c r="X10" s="4"/>
      <c r="Y10" s="4"/>
      <c r="Z10" s="4"/>
      <c r="AA10" s="3"/>
    </row>
    <row r="11" spans="1:29" s="60" customFormat="1" ht="15">
      <c r="A11" s="199" t="s">
        <v>89</v>
      </c>
      <c r="B11" s="213">
        <f>'Open Int.'!E11</f>
        <v>496800</v>
      </c>
      <c r="C11" s="214">
        <f>'Open Int.'!F11</f>
        <v>41400</v>
      </c>
      <c r="D11" s="216">
        <f>'Open Int.'!H11</f>
        <v>55200</v>
      </c>
      <c r="E11" s="410">
        <f>'Open Int.'!I11</f>
        <v>0</v>
      </c>
      <c r="F11" s="218">
        <f>IF('Open Int.'!E11=0,0,'Open Int.'!H11/'Open Int.'!E11)</f>
        <v>0.1111111111111111</v>
      </c>
      <c r="G11" s="164">
        <v>0.12121212121212122</v>
      </c>
      <c r="H11" s="186">
        <f t="shared" si="0"/>
        <v>-0.08333333333333341</v>
      </c>
      <c r="I11" s="208">
        <f>IF(Volume!D11=0,0,Volume!F11/Volume!D11)</f>
        <v>0</v>
      </c>
      <c r="J11" s="198">
        <v>0.05825242718446602</v>
      </c>
      <c r="K11" s="186">
        <f t="shared" si="1"/>
        <v>-1</v>
      </c>
      <c r="L11" s="62"/>
      <c r="M11" s="7"/>
      <c r="N11" s="61"/>
      <c r="O11" s="4"/>
      <c r="P11" s="4"/>
      <c r="Q11" s="4"/>
      <c r="R11" s="4"/>
      <c r="S11" s="4"/>
      <c r="T11" s="4"/>
      <c r="U11" s="63"/>
      <c r="V11" s="4"/>
      <c r="W11" s="4"/>
      <c r="X11" s="4"/>
      <c r="Y11" s="4"/>
      <c r="Z11" s="4"/>
      <c r="AA11" s="3"/>
      <c r="AB11" s="81"/>
      <c r="AC11" s="80"/>
    </row>
    <row r="12" spans="1:29" s="60" customFormat="1" ht="15">
      <c r="A12" s="199" t="s">
        <v>102</v>
      </c>
      <c r="B12" s="213">
        <f>'Open Int.'!E12</f>
        <v>3276600</v>
      </c>
      <c r="C12" s="214">
        <f>'Open Int.'!F12</f>
        <v>288100</v>
      </c>
      <c r="D12" s="216">
        <f>'Open Int.'!H12</f>
        <v>477300</v>
      </c>
      <c r="E12" s="410">
        <f>'Open Int.'!I12</f>
        <v>38700</v>
      </c>
      <c r="F12" s="218">
        <f>IF('Open Int.'!E12=0,0,'Open Int.'!H12/'Open Int.'!E12)</f>
        <v>0.14566929133858267</v>
      </c>
      <c r="G12" s="164">
        <v>0.14676258992805755</v>
      </c>
      <c r="H12" s="186">
        <f t="shared" si="0"/>
        <v>-0.007449436467500395</v>
      </c>
      <c r="I12" s="208">
        <f>IF(Volume!D12=0,0,Volume!F12/Volume!D12)</f>
        <v>0.10909090909090909</v>
      </c>
      <c r="J12" s="198">
        <v>0.1092436974789916</v>
      </c>
      <c r="K12" s="186">
        <f t="shared" si="1"/>
        <v>-0.0013986013986014513</v>
      </c>
      <c r="L12" s="62"/>
      <c r="M12" s="7"/>
      <c r="N12" s="61"/>
      <c r="O12" s="4"/>
      <c r="P12" s="4"/>
      <c r="Q12" s="4"/>
      <c r="R12" s="4"/>
      <c r="S12" s="4"/>
      <c r="T12" s="4"/>
      <c r="U12" s="63"/>
      <c r="V12" s="4"/>
      <c r="W12" s="4"/>
      <c r="X12" s="4"/>
      <c r="Y12" s="4"/>
      <c r="Z12" s="4"/>
      <c r="AA12" s="3"/>
      <c r="AB12" s="81"/>
      <c r="AC12" s="80"/>
    </row>
    <row r="13" spans="1:27" s="8" customFormat="1" ht="15">
      <c r="A13" s="199" t="s">
        <v>152</v>
      </c>
      <c r="B13" s="213">
        <f>'Open Int.'!E13</f>
        <v>11918400</v>
      </c>
      <c r="C13" s="214">
        <f>'Open Int.'!F13</f>
        <v>802200</v>
      </c>
      <c r="D13" s="216">
        <f>'Open Int.'!H13</f>
        <v>2750400</v>
      </c>
      <c r="E13" s="410">
        <f>'Open Int.'!I13</f>
        <v>76400</v>
      </c>
      <c r="F13" s="218">
        <f>IF('Open Int.'!E13=0,0,'Open Int.'!H13/'Open Int.'!E13)</f>
        <v>0.23076923076923078</v>
      </c>
      <c r="G13" s="164">
        <v>0.24054982817869416</v>
      </c>
      <c r="H13" s="186">
        <f t="shared" si="0"/>
        <v>-0.040659340659340626</v>
      </c>
      <c r="I13" s="208">
        <f>IF(Volume!D13=0,0,Volume!F13/Volume!D13)</f>
        <v>0.09836065573770492</v>
      </c>
      <c r="J13" s="198">
        <v>0.1328125</v>
      </c>
      <c r="K13" s="186">
        <f t="shared" si="1"/>
        <v>-0.25940212150433944</v>
      </c>
      <c r="L13" s="62"/>
      <c r="M13" s="7"/>
      <c r="N13" s="61"/>
      <c r="O13" s="4"/>
      <c r="P13" s="4"/>
      <c r="Q13" s="4"/>
      <c r="R13" s="4"/>
      <c r="S13" s="4"/>
      <c r="T13" s="4"/>
      <c r="U13" s="63"/>
      <c r="V13" s="4"/>
      <c r="W13" s="4"/>
      <c r="X13" s="4"/>
      <c r="Y13" s="4"/>
      <c r="Z13" s="4"/>
      <c r="AA13" s="3"/>
    </row>
    <row r="14" spans="1:27" s="8" customFormat="1" ht="15">
      <c r="A14" s="199" t="s">
        <v>174</v>
      </c>
      <c r="B14" s="213">
        <f>'Open Int.'!E14</f>
        <v>1400</v>
      </c>
      <c r="C14" s="214">
        <f>'Open Int.'!F14</f>
        <v>0</v>
      </c>
      <c r="D14" s="216">
        <f>'Open Int.'!H14</f>
        <v>0</v>
      </c>
      <c r="E14" s="410">
        <f>'Open Int.'!I14</f>
        <v>0</v>
      </c>
      <c r="F14" s="218">
        <f>IF('Open Int.'!E14=0,0,'Open Int.'!H14/'Open Int.'!E14)</f>
        <v>0</v>
      </c>
      <c r="G14" s="164">
        <v>0</v>
      </c>
      <c r="H14" s="186">
        <f t="shared" si="0"/>
        <v>0</v>
      </c>
      <c r="I14" s="208">
        <f>IF(Volume!D14=0,0,Volume!F14/Volume!D14)</f>
        <v>0</v>
      </c>
      <c r="J14" s="198">
        <v>0</v>
      </c>
      <c r="K14" s="186">
        <f t="shared" si="1"/>
        <v>0</v>
      </c>
      <c r="L14" s="62"/>
      <c r="M14" s="7"/>
      <c r="N14" s="61"/>
      <c r="O14" s="4"/>
      <c r="P14" s="4"/>
      <c r="Q14" s="4"/>
      <c r="R14" s="4"/>
      <c r="S14" s="4"/>
      <c r="T14" s="4"/>
      <c r="U14" s="63"/>
      <c r="V14" s="4"/>
      <c r="W14" s="4"/>
      <c r="X14" s="4"/>
      <c r="Y14" s="4"/>
      <c r="Z14" s="4"/>
      <c r="AA14" s="3"/>
    </row>
    <row r="15" spans="1:29" s="60" customFormat="1" ht="15">
      <c r="A15" s="199" t="s">
        <v>211</v>
      </c>
      <c r="B15" s="213">
        <f>'Open Int.'!E15</f>
        <v>15300</v>
      </c>
      <c r="C15" s="214">
        <f>'Open Int.'!F15</f>
        <v>3000</v>
      </c>
      <c r="D15" s="216">
        <f>'Open Int.'!H15</f>
        <v>500</v>
      </c>
      <c r="E15" s="410">
        <f>'Open Int.'!I15</f>
        <v>0</v>
      </c>
      <c r="F15" s="218">
        <f>IF('Open Int.'!E15=0,0,'Open Int.'!H15/'Open Int.'!E15)</f>
        <v>0.032679738562091505</v>
      </c>
      <c r="G15" s="164">
        <v>0.04065040650406504</v>
      </c>
      <c r="H15" s="186">
        <f t="shared" si="0"/>
        <v>-0.19607843137254896</v>
      </c>
      <c r="I15" s="208">
        <f>IF(Volume!D15=0,0,Volume!F15/Volume!D15)</f>
        <v>0</v>
      </c>
      <c r="J15" s="198">
        <v>0</v>
      </c>
      <c r="K15" s="186">
        <f t="shared" si="1"/>
        <v>0</v>
      </c>
      <c r="L15" s="62"/>
      <c r="M15" s="7"/>
      <c r="N15" s="61"/>
      <c r="O15" s="4"/>
      <c r="P15" s="4"/>
      <c r="Q15" s="4"/>
      <c r="R15" s="4"/>
      <c r="S15" s="4"/>
      <c r="T15" s="4"/>
      <c r="U15" s="63"/>
      <c r="V15" s="4"/>
      <c r="W15" s="4"/>
      <c r="X15" s="4"/>
      <c r="Y15" s="4"/>
      <c r="Z15" s="4"/>
      <c r="AA15" s="3"/>
      <c r="AB15" s="81"/>
      <c r="AC15" s="80"/>
    </row>
    <row r="16" spans="1:29" s="60" customFormat="1" ht="15">
      <c r="A16" s="199" t="s">
        <v>90</v>
      </c>
      <c r="B16" s="213">
        <f>'Open Int.'!E16</f>
        <v>112000</v>
      </c>
      <c r="C16" s="214">
        <f>'Open Int.'!F16</f>
        <v>16800</v>
      </c>
      <c r="D16" s="216">
        <f>'Open Int.'!H16</f>
        <v>494200</v>
      </c>
      <c r="E16" s="410">
        <f>'Open Int.'!I16</f>
        <v>490000</v>
      </c>
      <c r="F16" s="218">
        <f>IF('Open Int.'!E16=0,0,'Open Int.'!H16/'Open Int.'!E16)</f>
        <v>4.4125</v>
      </c>
      <c r="G16" s="164">
        <v>0.04411764705882353</v>
      </c>
      <c r="H16" s="186">
        <f t="shared" si="0"/>
        <v>99.01666666666665</v>
      </c>
      <c r="I16" s="208">
        <f>IF(Volume!D16=0,0,Volume!F16/Volume!D16)</f>
        <v>26.923076923076923</v>
      </c>
      <c r="J16" s="198">
        <v>0</v>
      </c>
      <c r="K16" s="186">
        <f t="shared" si="1"/>
        <v>0</v>
      </c>
      <c r="L16" s="62"/>
      <c r="M16" s="7"/>
      <c r="N16" s="61"/>
      <c r="O16" s="4"/>
      <c r="P16" s="4"/>
      <c r="Q16" s="4"/>
      <c r="R16" s="4"/>
      <c r="S16" s="4"/>
      <c r="T16" s="4"/>
      <c r="U16" s="63"/>
      <c r="V16" s="4"/>
      <c r="W16" s="4"/>
      <c r="X16" s="4"/>
      <c r="Y16" s="4"/>
      <c r="Z16" s="4"/>
      <c r="AA16" s="3"/>
      <c r="AB16" s="81"/>
      <c r="AC16" s="80"/>
    </row>
    <row r="17" spans="1:29" s="60" customFormat="1" ht="15">
      <c r="A17" s="199" t="s">
        <v>91</v>
      </c>
      <c r="B17" s="213">
        <f>'Open Int.'!E17</f>
        <v>535800</v>
      </c>
      <c r="C17" s="214">
        <f>'Open Int.'!F17</f>
        <v>11400</v>
      </c>
      <c r="D17" s="216">
        <f>'Open Int.'!H17</f>
        <v>391400</v>
      </c>
      <c r="E17" s="410">
        <f>'Open Int.'!I17</f>
        <v>3800</v>
      </c>
      <c r="F17" s="218">
        <f>IF('Open Int.'!E17=0,0,'Open Int.'!H17/'Open Int.'!E17)</f>
        <v>0.7304964539007093</v>
      </c>
      <c r="G17" s="164">
        <v>0.7391304347826086</v>
      </c>
      <c r="H17" s="186">
        <f t="shared" si="0"/>
        <v>-0.011681268251981505</v>
      </c>
      <c r="I17" s="208">
        <f>IF(Volume!D17=0,0,Volume!F17/Volume!D17)</f>
        <v>0.043478260869565216</v>
      </c>
      <c r="J17" s="198">
        <v>0.2558139534883721</v>
      </c>
      <c r="K17" s="186">
        <f t="shared" si="1"/>
        <v>-0.8300395256916996</v>
      </c>
      <c r="L17" s="62"/>
      <c r="M17" s="7"/>
      <c r="N17" s="61"/>
      <c r="O17" s="4"/>
      <c r="P17" s="4"/>
      <c r="Q17" s="4"/>
      <c r="R17" s="4"/>
      <c r="S17" s="4"/>
      <c r="T17" s="4"/>
      <c r="U17" s="63"/>
      <c r="V17" s="4"/>
      <c r="W17" s="4"/>
      <c r="X17" s="4"/>
      <c r="Y17" s="4"/>
      <c r="Z17" s="4"/>
      <c r="AA17" s="3"/>
      <c r="AB17" s="81"/>
      <c r="AC17" s="80"/>
    </row>
    <row r="18" spans="1:29" s="60" customFormat="1" ht="15">
      <c r="A18" s="199" t="s">
        <v>44</v>
      </c>
      <c r="B18" s="213">
        <f>'Open Int.'!E18</f>
        <v>4400</v>
      </c>
      <c r="C18" s="214">
        <f>'Open Int.'!F18</f>
        <v>275</v>
      </c>
      <c r="D18" s="216">
        <f>'Open Int.'!H18</f>
        <v>0</v>
      </c>
      <c r="E18" s="410">
        <f>'Open Int.'!I18</f>
        <v>0</v>
      </c>
      <c r="F18" s="218">
        <f>IF('Open Int.'!E18=0,0,'Open Int.'!H18/'Open Int.'!E18)</f>
        <v>0</v>
      </c>
      <c r="G18" s="164">
        <v>0</v>
      </c>
      <c r="H18" s="186">
        <f t="shared" si="0"/>
        <v>0</v>
      </c>
      <c r="I18" s="208">
        <f>IF(Volume!D18=0,0,Volume!F18/Volume!D18)</f>
        <v>0</v>
      </c>
      <c r="J18" s="198">
        <v>0</v>
      </c>
      <c r="K18" s="186">
        <f t="shared" si="1"/>
        <v>0</v>
      </c>
      <c r="L18" s="62"/>
      <c r="M18" s="7"/>
      <c r="N18" s="61"/>
      <c r="O18" s="4"/>
      <c r="P18" s="4"/>
      <c r="Q18" s="4"/>
      <c r="R18" s="4"/>
      <c r="S18" s="4"/>
      <c r="T18" s="4"/>
      <c r="U18" s="63"/>
      <c r="V18" s="4"/>
      <c r="W18" s="4"/>
      <c r="X18" s="4"/>
      <c r="Y18" s="4"/>
      <c r="Z18" s="4"/>
      <c r="AA18" s="3"/>
      <c r="AB18" s="81"/>
      <c r="AC18" s="80"/>
    </row>
    <row r="19" spans="1:27" s="9" customFormat="1" ht="15">
      <c r="A19" s="199" t="s">
        <v>153</v>
      </c>
      <c r="B19" s="213">
        <f>'Open Int.'!E19</f>
        <v>38000</v>
      </c>
      <c r="C19" s="214">
        <f>'Open Int.'!F19</f>
        <v>5000</v>
      </c>
      <c r="D19" s="216">
        <f>'Open Int.'!H19</f>
        <v>0</v>
      </c>
      <c r="E19" s="410">
        <f>'Open Int.'!I19</f>
        <v>0</v>
      </c>
      <c r="F19" s="218">
        <f>IF('Open Int.'!E19=0,0,'Open Int.'!H19/'Open Int.'!E19)</f>
        <v>0</v>
      </c>
      <c r="G19" s="164">
        <v>0</v>
      </c>
      <c r="H19" s="186">
        <f t="shared" si="0"/>
        <v>0</v>
      </c>
      <c r="I19" s="208">
        <f>IF(Volume!D19=0,0,Volume!F19/Volume!D19)</f>
        <v>0</v>
      </c>
      <c r="J19" s="198">
        <v>0</v>
      </c>
      <c r="K19" s="186">
        <f t="shared" si="1"/>
        <v>0</v>
      </c>
      <c r="L19" s="62"/>
      <c r="M19" s="7"/>
      <c r="N19" s="61"/>
      <c r="O19" s="4"/>
      <c r="P19" s="4"/>
      <c r="Q19" s="4"/>
      <c r="R19" s="4"/>
      <c r="S19" s="4"/>
      <c r="T19" s="4"/>
      <c r="U19" s="63"/>
      <c r="V19" s="4"/>
      <c r="W19" s="4"/>
      <c r="X19" s="4"/>
      <c r="Y19" s="4"/>
      <c r="Z19" s="4"/>
      <c r="AA19" s="3"/>
    </row>
    <row r="20" spans="1:27" s="9" customFormat="1" ht="15">
      <c r="A20" s="199" t="s">
        <v>251</v>
      </c>
      <c r="B20" s="213">
        <f>'Open Int.'!E20</f>
        <v>93000</v>
      </c>
      <c r="C20" s="214">
        <f>'Open Int.'!F20</f>
        <v>7000</v>
      </c>
      <c r="D20" s="216">
        <f>'Open Int.'!H20</f>
        <v>19000</v>
      </c>
      <c r="E20" s="410">
        <f>'Open Int.'!I20</f>
        <v>3000</v>
      </c>
      <c r="F20" s="218">
        <f>IF('Open Int.'!E20=0,0,'Open Int.'!H20/'Open Int.'!E20)</f>
        <v>0.20430107526881722</v>
      </c>
      <c r="G20" s="164">
        <v>0.18604651162790697</v>
      </c>
      <c r="H20" s="186">
        <f t="shared" si="0"/>
        <v>0.09811827956989255</v>
      </c>
      <c r="I20" s="208">
        <f>IF(Volume!D20=0,0,Volume!F20/Volume!D20)</f>
        <v>0.19230769230769232</v>
      </c>
      <c r="J20" s="198">
        <v>0</v>
      </c>
      <c r="K20" s="186">
        <f t="shared" si="1"/>
        <v>0</v>
      </c>
      <c r="L20" s="62"/>
      <c r="M20" s="7"/>
      <c r="N20" s="61"/>
      <c r="O20" s="4"/>
      <c r="P20" s="4"/>
      <c r="Q20" s="4"/>
      <c r="R20" s="4"/>
      <c r="S20" s="4"/>
      <c r="T20" s="4"/>
      <c r="U20" s="63"/>
      <c r="V20" s="4"/>
      <c r="W20" s="4"/>
      <c r="X20" s="4"/>
      <c r="Y20" s="4"/>
      <c r="Z20" s="4"/>
      <c r="AA20" s="3"/>
    </row>
    <row r="21" spans="1:29" s="60" customFormat="1" ht="15">
      <c r="A21" s="199" t="s">
        <v>1</v>
      </c>
      <c r="B21" s="213">
        <f>'Open Int.'!E21</f>
        <v>9000</v>
      </c>
      <c r="C21" s="214">
        <f>'Open Int.'!F21</f>
        <v>900</v>
      </c>
      <c r="D21" s="216">
        <f>'Open Int.'!H21</f>
        <v>1500</v>
      </c>
      <c r="E21" s="410">
        <f>'Open Int.'!I21</f>
        <v>150</v>
      </c>
      <c r="F21" s="218">
        <f>IF('Open Int.'!E21=0,0,'Open Int.'!H21/'Open Int.'!E21)</f>
        <v>0.16666666666666666</v>
      </c>
      <c r="G21" s="164">
        <v>0.16666666666666666</v>
      </c>
      <c r="H21" s="186">
        <f t="shared" si="0"/>
        <v>0</v>
      </c>
      <c r="I21" s="208">
        <f>IF(Volume!D21=0,0,Volume!F21/Volume!D21)</f>
        <v>0.1111111111111111</v>
      </c>
      <c r="J21" s="198">
        <v>0.2857142857142857</v>
      </c>
      <c r="K21" s="186">
        <f t="shared" si="1"/>
        <v>-0.6111111111111112</v>
      </c>
      <c r="L21" s="62"/>
      <c r="M21" s="7"/>
      <c r="N21" s="61"/>
      <c r="O21" s="4"/>
      <c r="P21" s="4"/>
      <c r="Q21" s="4"/>
      <c r="R21" s="4"/>
      <c r="S21" s="4"/>
      <c r="T21" s="4"/>
      <c r="U21" s="63"/>
      <c r="V21" s="4"/>
      <c r="W21" s="4"/>
      <c r="X21" s="4"/>
      <c r="Y21" s="4"/>
      <c r="Z21" s="4"/>
      <c r="AA21" s="3"/>
      <c r="AB21" s="81"/>
      <c r="AC21" s="80"/>
    </row>
    <row r="22" spans="1:27" s="8" customFormat="1" ht="15">
      <c r="A22" s="199" t="s">
        <v>175</v>
      </c>
      <c r="B22" s="213">
        <f>'Open Int.'!E22</f>
        <v>136800</v>
      </c>
      <c r="C22" s="214">
        <f>'Open Int.'!F22</f>
        <v>7600</v>
      </c>
      <c r="D22" s="216">
        <f>'Open Int.'!H22</f>
        <v>1900</v>
      </c>
      <c r="E22" s="410">
        <f>'Open Int.'!I22</f>
        <v>0</v>
      </c>
      <c r="F22" s="218">
        <f>IF('Open Int.'!E22=0,0,'Open Int.'!H22/'Open Int.'!E22)</f>
        <v>0.013888888888888888</v>
      </c>
      <c r="G22" s="164">
        <v>0.014705882352941176</v>
      </c>
      <c r="H22" s="186">
        <f t="shared" si="0"/>
        <v>-0.055555555555555594</v>
      </c>
      <c r="I22" s="208">
        <f>IF(Volume!D22=0,0,Volume!F22/Volume!D22)</f>
        <v>0</v>
      </c>
      <c r="J22" s="198">
        <v>0</v>
      </c>
      <c r="K22" s="186">
        <f t="shared" si="1"/>
        <v>0</v>
      </c>
      <c r="L22" s="62"/>
      <c r="M22" s="7"/>
      <c r="N22" s="61"/>
      <c r="O22" s="4"/>
      <c r="P22" s="4"/>
      <c r="Q22" s="4"/>
      <c r="R22" s="4"/>
      <c r="S22" s="4"/>
      <c r="T22" s="4"/>
      <c r="U22" s="63"/>
      <c r="V22" s="4"/>
      <c r="W22" s="4"/>
      <c r="X22" s="4"/>
      <c r="Y22" s="4"/>
      <c r="Z22" s="4"/>
      <c r="AA22" s="3"/>
    </row>
    <row r="23" spans="1:27" s="8" customFormat="1" ht="15">
      <c r="A23" s="199" t="s">
        <v>176</v>
      </c>
      <c r="B23" s="213">
        <f>'Open Int.'!E23</f>
        <v>279000</v>
      </c>
      <c r="C23" s="214">
        <f>'Open Int.'!F23</f>
        <v>36000</v>
      </c>
      <c r="D23" s="216">
        <f>'Open Int.'!H23</f>
        <v>13500</v>
      </c>
      <c r="E23" s="410">
        <f>'Open Int.'!I23</f>
        <v>0</v>
      </c>
      <c r="F23" s="218">
        <f>IF('Open Int.'!E23=0,0,'Open Int.'!H23/'Open Int.'!E23)</f>
        <v>0.04838709677419355</v>
      </c>
      <c r="G23" s="164">
        <v>0.05555555555555555</v>
      </c>
      <c r="H23" s="186">
        <f t="shared" si="0"/>
        <v>-0.1290322580645161</v>
      </c>
      <c r="I23" s="208">
        <f>IF(Volume!D23=0,0,Volume!F23/Volume!D23)</f>
        <v>0</v>
      </c>
      <c r="J23" s="198">
        <v>0.14285714285714285</v>
      </c>
      <c r="K23" s="186">
        <f t="shared" si="1"/>
        <v>-1</v>
      </c>
      <c r="L23" s="62"/>
      <c r="M23" s="7"/>
      <c r="N23" s="61"/>
      <c r="O23" s="4"/>
      <c r="P23" s="4"/>
      <c r="Q23" s="4"/>
      <c r="R23" s="4"/>
      <c r="S23" s="4"/>
      <c r="T23" s="4"/>
      <c r="U23" s="63"/>
      <c r="V23" s="4"/>
      <c r="W23" s="4"/>
      <c r="X23" s="4"/>
      <c r="Y23" s="4"/>
      <c r="Z23" s="4"/>
      <c r="AA23" s="3"/>
    </row>
    <row r="24" spans="1:29" s="60" customFormat="1" ht="15">
      <c r="A24" s="199" t="s">
        <v>2</v>
      </c>
      <c r="B24" s="213">
        <f>'Open Int.'!E24</f>
        <v>67100</v>
      </c>
      <c r="C24" s="214">
        <f>'Open Int.'!F24</f>
        <v>14300</v>
      </c>
      <c r="D24" s="216">
        <f>'Open Int.'!H24</f>
        <v>3300</v>
      </c>
      <c r="E24" s="410">
        <f>'Open Int.'!I24</f>
        <v>0</v>
      </c>
      <c r="F24" s="218">
        <f>IF('Open Int.'!E24=0,0,'Open Int.'!H24/'Open Int.'!E24)</f>
        <v>0.04918032786885246</v>
      </c>
      <c r="G24" s="164">
        <v>0.0625</v>
      </c>
      <c r="H24" s="186">
        <f t="shared" si="0"/>
        <v>-0.21311475409836067</v>
      </c>
      <c r="I24" s="208">
        <f>IF(Volume!D24=0,0,Volume!F24/Volume!D24)</f>
        <v>0</v>
      </c>
      <c r="J24" s="198">
        <v>0</v>
      </c>
      <c r="K24" s="186">
        <f t="shared" si="1"/>
        <v>0</v>
      </c>
      <c r="L24" s="62"/>
      <c r="M24" s="7"/>
      <c r="N24" s="61"/>
      <c r="O24" s="4"/>
      <c r="P24" s="4"/>
      <c r="Q24" s="4"/>
      <c r="R24" s="4"/>
      <c r="S24" s="4"/>
      <c r="T24" s="4"/>
      <c r="U24" s="63"/>
      <c r="V24" s="4"/>
      <c r="W24" s="4"/>
      <c r="X24" s="4"/>
      <c r="Y24" s="4"/>
      <c r="Z24" s="4"/>
      <c r="AA24" s="3"/>
      <c r="AB24" s="81"/>
      <c r="AC24" s="80"/>
    </row>
    <row r="25" spans="1:29" s="60" customFormat="1" ht="15">
      <c r="A25" s="199" t="s">
        <v>92</v>
      </c>
      <c r="B25" s="213">
        <f>'Open Int.'!E25</f>
        <v>17600</v>
      </c>
      <c r="C25" s="214">
        <f>'Open Int.'!F25</f>
        <v>0</v>
      </c>
      <c r="D25" s="216">
        <f>'Open Int.'!H25</f>
        <v>3200</v>
      </c>
      <c r="E25" s="410">
        <f>'Open Int.'!I25</f>
        <v>0</v>
      </c>
      <c r="F25" s="218">
        <f>IF('Open Int.'!E25=0,0,'Open Int.'!H25/'Open Int.'!E25)</f>
        <v>0.18181818181818182</v>
      </c>
      <c r="G25" s="164">
        <v>0.18181818181818182</v>
      </c>
      <c r="H25" s="186">
        <f t="shared" si="0"/>
        <v>0</v>
      </c>
      <c r="I25" s="208">
        <f>IF(Volume!D25=0,0,Volume!F25/Volume!D25)</f>
        <v>0</v>
      </c>
      <c r="J25" s="198">
        <v>0</v>
      </c>
      <c r="K25" s="186">
        <f t="shared" si="1"/>
        <v>0</v>
      </c>
      <c r="L25" s="62"/>
      <c r="M25" s="7"/>
      <c r="N25" s="61"/>
      <c r="O25" s="4"/>
      <c r="P25" s="4"/>
      <c r="Q25" s="4"/>
      <c r="R25" s="4"/>
      <c r="S25" s="4"/>
      <c r="T25" s="4"/>
      <c r="U25" s="63"/>
      <c r="V25" s="4"/>
      <c r="W25" s="4"/>
      <c r="X25" s="4"/>
      <c r="Y25" s="4"/>
      <c r="Z25" s="4"/>
      <c r="AA25" s="3"/>
      <c r="AB25" s="81"/>
      <c r="AC25" s="80"/>
    </row>
    <row r="26" spans="1:27" s="8" customFormat="1" ht="15">
      <c r="A26" s="199" t="s">
        <v>154</v>
      </c>
      <c r="B26" s="213">
        <f>'Open Int.'!E26</f>
        <v>197200</v>
      </c>
      <c r="C26" s="214">
        <f>'Open Int.'!F26</f>
        <v>9350</v>
      </c>
      <c r="D26" s="216">
        <f>'Open Int.'!H26</f>
        <v>34000</v>
      </c>
      <c r="E26" s="410">
        <f>'Open Int.'!I26</f>
        <v>12750</v>
      </c>
      <c r="F26" s="218">
        <f>IF('Open Int.'!E26=0,0,'Open Int.'!H26/'Open Int.'!E26)</f>
        <v>0.1724137931034483</v>
      </c>
      <c r="G26" s="164">
        <v>0.11312217194570136</v>
      </c>
      <c r="H26" s="186">
        <f t="shared" si="0"/>
        <v>0.5241379310344828</v>
      </c>
      <c r="I26" s="208">
        <f>IF(Volume!D26=0,0,Volume!F26/Volume!D26)</f>
        <v>0.09666666666666666</v>
      </c>
      <c r="J26" s="198">
        <v>0.0196078431372549</v>
      </c>
      <c r="K26" s="186">
        <f t="shared" si="1"/>
        <v>3.93</v>
      </c>
      <c r="L26" s="62"/>
      <c r="M26" s="7"/>
      <c r="N26" s="61"/>
      <c r="O26" s="4"/>
      <c r="P26" s="4"/>
      <c r="Q26" s="4"/>
      <c r="R26" s="4"/>
      <c r="S26" s="4"/>
      <c r="T26" s="4"/>
      <c r="U26" s="63"/>
      <c r="V26" s="4"/>
      <c r="W26" s="4"/>
      <c r="X26" s="4"/>
      <c r="Y26" s="4"/>
      <c r="Z26" s="4"/>
      <c r="AA26" s="3"/>
    </row>
    <row r="27" spans="1:27" s="8" customFormat="1" ht="15">
      <c r="A27" s="199" t="s">
        <v>177</v>
      </c>
      <c r="B27" s="213">
        <f>'Open Int.'!E27</f>
        <v>3300</v>
      </c>
      <c r="C27" s="214">
        <f>'Open Int.'!F27</f>
        <v>0</v>
      </c>
      <c r="D27" s="216">
        <f>'Open Int.'!H27</f>
        <v>0</v>
      </c>
      <c r="E27" s="410">
        <f>'Open Int.'!I27</f>
        <v>0</v>
      </c>
      <c r="F27" s="218">
        <f>IF('Open Int.'!E27=0,0,'Open Int.'!H27/'Open Int.'!E27)</f>
        <v>0</v>
      </c>
      <c r="G27" s="164">
        <v>0</v>
      </c>
      <c r="H27" s="186">
        <f t="shared" si="0"/>
        <v>0</v>
      </c>
      <c r="I27" s="208">
        <f>IF(Volume!D27=0,0,Volume!F27/Volume!D27)</f>
        <v>0</v>
      </c>
      <c r="J27" s="198">
        <v>0</v>
      </c>
      <c r="K27" s="186">
        <f t="shared" si="1"/>
        <v>0</v>
      </c>
      <c r="L27" s="62"/>
      <c r="M27" s="7"/>
      <c r="N27" s="61"/>
      <c r="O27" s="4"/>
      <c r="P27" s="4"/>
      <c r="Q27" s="4"/>
      <c r="R27" s="4"/>
      <c r="S27" s="4"/>
      <c r="T27" s="4"/>
      <c r="U27" s="63"/>
      <c r="V27" s="4"/>
      <c r="W27" s="4"/>
      <c r="X27" s="4"/>
      <c r="Y27" s="4"/>
      <c r="Z27" s="4"/>
      <c r="AA27" s="3"/>
    </row>
    <row r="28" spans="1:27" s="8" customFormat="1" ht="15">
      <c r="A28" s="199" t="s">
        <v>178</v>
      </c>
      <c r="B28" s="213">
        <f>'Open Int.'!E28</f>
        <v>669300</v>
      </c>
      <c r="C28" s="214">
        <f>'Open Int.'!F28</f>
        <v>110400</v>
      </c>
      <c r="D28" s="216">
        <f>'Open Int.'!H28</f>
        <v>55200</v>
      </c>
      <c r="E28" s="410">
        <f>'Open Int.'!I28</f>
        <v>0</v>
      </c>
      <c r="F28" s="218">
        <f>IF('Open Int.'!E28=0,0,'Open Int.'!H28/'Open Int.'!E28)</f>
        <v>0.08247422680412371</v>
      </c>
      <c r="G28" s="164">
        <v>0.09876543209876543</v>
      </c>
      <c r="H28" s="186">
        <f t="shared" si="0"/>
        <v>-0.1649484536082474</v>
      </c>
      <c r="I28" s="208">
        <f>IF(Volume!D28=0,0,Volume!F28/Volume!D28)</f>
        <v>0</v>
      </c>
      <c r="J28" s="198">
        <v>0</v>
      </c>
      <c r="K28" s="186">
        <f t="shared" si="1"/>
        <v>0</v>
      </c>
      <c r="L28" s="62"/>
      <c r="M28" s="7"/>
      <c r="N28" s="61"/>
      <c r="O28" s="4"/>
      <c r="P28" s="4"/>
      <c r="Q28" s="4"/>
      <c r="R28" s="4"/>
      <c r="S28" s="4"/>
      <c r="T28" s="4"/>
      <c r="U28" s="63"/>
      <c r="V28" s="4"/>
      <c r="W28" s="4"/>
      <c r="X28" s="4"/>
      <c r="Y28" s="4"/>
      <c r="Z28" s="4"/>
      <c r="AA28" s="3"/>
    </row>
    <row r="29" spans="1:29" s="60" customFormat="1" ht="15">
      <c r="A29" s="199" t="s">
        <v>3</v>
      </c>
      <c r="B29" s="213">
        <f>'Open Int.'!E29</f>
        <v>88750</v>
      </c>
      <c r="C29" s="214">
        <f>'Open Int.'!F29</f>
        <v>31250</v>
      </c>
      <c r="D29" s="216">
        <f>'Open Int.'!H29</f>
        <v>3750</v>
      </c>
      <c r="E29" s="410">
        <f>'Open Int.'!I29</f>
        <v>1250</v>
      </c>
      <c r="F29" s="218">
        <f>IF('Open Int.'!E29=0,0,'Open Int.'!H29/'Open Int.'!E29)</f>
        <v>0.04225352112676056</v>
      </c>
      <c r="G29" s="164">
        <v>0.043478260869565216</v>
      </c>
      <c r="H29" s="186">
        <f t="shared" si="0"/>
        <v>-0.028169014084507032</v>
      </c>
      <c r="I29" s="208">
        <f>IF(Volume!D29=0,0,Volume!F29/Volume!D29)</f>
        <v>0.012987012987012988</v>
      </c>
      <c r="J29" s="198">
        <v>0</v>
      </c>
      <c r="K29" s="186">
        <f t="shared" si="1"/>
        <v>0</v>
      </c>
      <c r="L29" s="62"/>
      <c r="M29" s="7"/>
      <c r="N29" s="61"/>
      <c r="O29" s="4"/>
      <c r="P29" s="4"/>
      <c r="Q29" s="4"/>
      <c r="R29" s="4"/>
      <c r="S29" s="4"/>
      <c r="T29" s="4"/>
      <c r="U29" s="63"/>
      <c r="V29" s="4"/>
      <c r="W29" s="4"/>
      <c r="X29" s="4"/>
      <c r="Y29" s="4"/>
      <c r="Z29" s="4"/>
      <c r="AA29" s="3"/>
      <c r="AB29" s="81"/>
      <c r="AC29" s="80"/>
    </row>
    <row r="30" spans="1:27" s="8" customFormat="1" ht="15">
      <c r="A30" s="199" t="s">
        <v>237</v>
      </c>
      <c r="B30" s="213">
        <f>'Open Int.'!E30</f>
        <v>27300</v>
      </c>
      <c r="C30" s="214">
        <f>'Open Int.'!F30</f>
        <v>-1575</v>
      </c>
      <c r="D30" s="216">
        <f>'Open Int.'!H30</f>
        <v>7350</v>
      </c>
      <c r="E30" s="410">
        <f>'Open Int.'!I30</f>
        <v>0</v>
      </c>
      <c r="F30" s="218">
        <f>IF('Open Int.'!E30=0,0,'Open Int.'!H30/'Open Int.'!E30)</f>
        <v>0.2692307692307692</v>
      </c>
      <c r="G30" s="164">
        <v>0.2545454545454545</v>
      </c>
      <c r="H30" s="186">
        <f t="shared" si="0"/>
        <v>0.05769230769230775</v>
      </c>
      <c r="I30" s="208">
        <f>IF(Volume!D30=0,0,Volume!F30/Volume!D30)</f>
        <v>0</v>
      </c>
      <c r="J30" s="198">
        <v>0</v>
      </c>
      <c r="K30" s="186">
        <f t="shared" si="1"/>
        <v>0</v>
      </c>
      <c r="L30" s="62"/>
      <c r="M30" s="7"/>
      <c r="N30" s="61"/>
      <c r="O30" s="4"/>
      <c r="P30" s="4"/>
      <c r="Q30" s="4"/>
      <c r="R30" s="4"/>
      <c r="S30" s="4"/>
      <c r="T30" s="4"/>
      <c r="U30" s="63"/>
      <c r="V30" s="4"/>
      <c r="W30" s="4"/>
      <c r="X30" s="4"/>
      <c r="Y30" s="4"/>
      <c r="Z30" s="4"/>
      <c r="AA30" s="3"/>
    </row>
    <row r="31" spans="1:27" s="8" customFormat="1" ht="15">
      <c r="A31" s="199" t="s">
        <v>179</v>
      </c>
      <c r="B31" s="213">
        <f>'Open Int.'!E31</f>
        <v>0</v>
      </c>
      <c r="C31" s="214">
        <f>'Open Int.'!F31</f>
        <v>0</v>
      </c>
      <c r="D31" s="216">
        <f>'Open Int.'!H31</f>
        <v>0</v>
      </c>
      <c r="E31" s="410">
        <f>'Open Int.'!I31</f>
        <v>0</v>
      </c>
      <c r="F31" s="218">
        <f>IF('Open Int.'!E31=0,0,'Open Int.'!H31/'Open Int.'!E31)</f>
        <v>0</v>
      </c>
      <c r="G31" s="164">
        <v>0</v>
      </c>
      <c r="H31" s="186">
        <f t="shared" si="0"/>
        <v>0</v>
      </c>
      <c r="I31" s="208">
        <f>IF(Volume!D31=0,0,Volume!F31/Volume!D31)</f>
        <v>0</v>
      </c>
      <c r="J31" s="198">
        <v>0</v>
      </c>
      <c r="K31" s="186">
        <f t="shared" si="1"/>
        <v>0</v>
      </c>
      <c r="L31" s="62"/>
      <c r="M31" s="7"/>
      <c r="N31" s="61"/>
      <c r="O31" s="4"/>
      <c r="P31" s="4"/>
      <c r="Q31" s="4"/>
      <c r="R31" s="4"/>
      <c r="S31" s="4"/>
      <c r="T31" s="4"/>
      <c r="U31" s="63"/>
      <c r="V31" s="4"/>
      <c r="W31" s="4"/>
      <c r="X31" s="4"/>
      <c r="Y31" s="4"/>
      <c r="Z31" s="4"/>
      <c r="AA31" s="3"/>
    </row>
    <row r="32" spans="1:27" s="8" customFormat="1" ht="15">
      <c r="A32" s="199" t="s">
        <v>201</v>
      </c>
      <c r="B32" s="213">
        <f>'Open Int.'!E32</f>
        <v>38000</v>
      </c>
      <c r="C32" s="214">
        <f>'Open Int.'!F32</f>
        <v>5700</v>
      </c>
      <c r="D32" s="216">
        <f>'Open Int.'!H32</f>
        <v>0</v>
      </c>
      <c r="E32" s="410">
        <f>'Open Int.'!I32</f>
        <v>0</v>
      </c>
      <c r="F32" s="218">
        <f>IF('Open Int.'!E32=0,0,'Open Int.'!H32/'Open Int.'!E32)</f>
        <v>0</v>
      </c>
      <c r="G32" s="164">
        <v>0</v>
      </c>
      <c r="H32" s="186">
        <f t="shared" si="0"/>
        <v>0</v>
      </c>
      <c r="I32" s="208">
        <f>IF(Volume!D32=0,0,Volume!F32/Volume!D32)</f>
        <v>0</v>
      </c>
      <c r="J32" s="198">
        <v>0</v>
      </c>
      <c r="K32" s="186">
        <f t="shared" si="1"/>
        <v>0</v>
      </c>
      <c r="L32" s="62"/>
      <c r="M32" s="7"/>
      <c r="N32" s="61"/>
      <c r="O32" s="4"/>
      <c r="P32" s="4"/>
      <c r="Q32" s="4"/>
      <c r="R32" s="4"/>
      <c r="S32" s="4"/>
      <c r="T32" s="4"/>
      <c r="U32" s="63"/>
      <c r="V32" s="4"/>
      <c r="W32" s="4"/>
      <c r="X32" s="4"/>
      <c r="Y32" s="4"/>
      <c r="Z32" s="4"/>
      <c r="AA32" s="3"/>
    </row>
    <row r="33" spans="1:27" s="8" customFormat="1" ht="15">
      <c r="A33" s="199" t="s">
        <v>238</v>
      </c>
      <c r="B33" s="213">
        <f>'Open Int.'!E33</f>
        <v>196200</v>
      </c>
      <c r="C33" s="214">
        <f>'Open Int.'!F33</f>
        <v>19800</v>
      </c>
      <c r="D33" s="216">
        <f>'Open Int.'!H33</f>
        <v>52200</v>
      </c>
      <c r="E33" s="410">
        <f>'Open Int.'!I33</f>
        <v>43200</v>
      </c>
      <c r="F33" s="218">
        <f>IF('Open Int.'!E33=0,0,'Open Int.'!H33/'Open Int.'!E33)</f>
        <v>0.26605504587155965</v>
      </c>
      <c r="G33" s="164">
        <v>0.05102040816326531</v>
      </c>
      <c r="H33" s="186">
        <f t="shared" si="0"/>
        <v>4.2146788990825685</v>
      </c>
      <c r="I33" s="208">
        <f>IF(Volume!D33=0,0,Volume!F33/Volume!D33)</f>
        <v>1</v>
      </c>
      <c r="J33" s="198">
        <v>0</v>
      </c>
      <c r="K33" s="186">
        <f t="shared" si="1"/>
        <v>0</v>
      </c>
      <c r="L33" s="62"/>
      <c r="M33" s="7"/>
      <c r="N33" s="61"/>
      <c r="O33" s="4"/>
      <c r="P33" s="4"/>
      <c r="Q33" s="4"/>
      <c r="R33" s="4"/>
      <c r="S33" s="4"/>
      <c r="T33" s="4"/>
      <c r="U33" s="63"/>
      <c r="V33" s="4"/>
      <c r="W33" s="4"/>
      <c r="X33" s="4"/>
      <c r="Y33" s="4"/>
      <c r="Z33" s="4"/>
      <c r="AA33" s="3"/>
    </row>
    <row r="34" spans="1:27" s="8" customFormat="1" ht="15">
      <c r="A34" s="199" t="s">
        <v>180</v>
      </c>
      <c r="B34" s="213">
        <f>'Open Int.'!E34</f>
        <v>6500</v>
      </c>
      <c r="C34" s="214">
        <f>'Open Int.'!F34</f>
        <v>0</v>
      </c>
      <c r="D34" s="216">
        <f>'Open Int.'!H34</f>
        <v>500</v>
      </c>
      <c r="E34" s="410">
        <f>'Open Int.'!I34</f>
        <v>0</v>
      </c>
      <c r="F34" s="218">
        <f>IF('Open Int.'!E34=0,0,'Open Int.'!H34/'Open Int.'!E34)</f>
        <v>0.07692307692307693</v>
      </c>
      <c r="G34" s="164">
        <v>0.07692307692307693</v>
      </c>
      <c r="H34" s="186">
        <f t="shared" si="0"/>
        <v>0</v>
      </c>
      <c r="I34" s="208">
        <f>IF(Volume!D34=0,0,Volume!F34/Volume!D34)</f>
        <v>0</v>
      </c>
      <c r="J34" s="198">
        <v>0</v>
      </c>
      <c r="K34" s="186">
        <f t="shared" si="1"/>
        <v>0</v>
      </c>
      <c r="L34" s="62"/>
      <c r="M34" s="7"/>
      <c r="N34" s="61"/>
      <c r="O34" s="4"/>
      <c r="P34" s="4"/>
      <c r="Q34" s="4"/>
      <c r="R34" s="4"/>
      <c r="S34" s="4"/>
      <c r="T34" s="4"/>
      <c r="U34" s="63"/>
      <c r="V34" s="4"/>
      <c r="W34" s="4"/>
      <c r="X34" s="4"/>
      <c r="Y34" s="4"/>
      <c r="Z34" s="4"/>
      <c r="AA34" s="3"/>
    </row>
    <row r="35" spans="1:29" s="60" customFormat="1" ht="15">
      <c r="A35" s="199" t="s">
        <v>212</v>
      </c>
      <c r="B35" s="213">
        <f>'Open Int.'!E35</f>
        <v>50400</v>
      </c>
      <c r="C35" s="214">
        <f>'Open Int.'!F35</f>
        <v>3200</v>
      </c>
      <c r="D35" s="216">
        <f>'Open Int.'!H35</f>
        <v>800</v>
      </c>
      <c r="E35" s="410">
        <f>'Open Int.'!I35</f>
        <v>0</v>
      </c>
      <c r="F35" s="218">
        <f>IF('Open Int.'!E35=0,0,'Open Int.'!H35/'Open Int.'!E35)</f>
        <v>0.015873015873015872</v>
      </c>
      <c r="G35" s="164">
        <v>0.01694915254237288</v>
      </c>
      <c r="H35" s="186">
        <f t="shared" si="0"/>
        <v>-0.06349206349206354</v>
      </c>
      <c r="I35" s="208">
        <f>IF(Volume!D35=0,0,Volume!F35/Volume!D35)</f>
        <v>0</v>
      </c>
      <c r="J35" s="198">
        <v>0</v>
      </c>
      <c r="K35" s="186">
        <f t="shared" si="1"/>
        <v>0</v>
      </c>
      <c r="L35" s="62"/>
      <c r="M35" s="7"/>
      <c r="N35" s="61"/>
      <c r="O35" s="4"/>
      <c r="P35" s="4"/>
      <c r="Q35" s="4"/>
      <c r="R35" s="4"/>
      <c r="S35" s="4"/>
      <c r="T35" s="4"/>
      <c r="U35" s="63"/>
      <c r="V35" s="4"/>
      <c r="W35" s="4"/>
      <c r="X35" s="4"/>
      <c r="Y35" s="4"/>
      <c r="Z35" s="4"/>
      <c r="AA35" s="3"/>
      <c r="AB35" s="81"/>
      <c r="AC35" s="80"/>
    </row>
    <row r="36" spans="1:27" s="8" customFormat="1" ht="15">
      <c r="A36" s="199" t="s">
        <v>239</v>
      </c>
      <c r="B36" s="213">
        <f>'Open Int.'!E36</f>
        <v>436800</v>
      </c>
      <c r="C36" s="214">
        <f>'Open Int.'!F36</f>
        <v>52800</v>
      </c>
      <c r="D36" s="216">
        <f>'Open Int.'!H36</f>
        <v>43200</v>
      </c>
      <c r="E36" s="410">
        <f>'Open Int.'!I36</f>
        <v>0</v>
      </c>
      <c r="F36" s="218">
        <f>IF('Open Int.'!E36=0,0,'Open Int.'!H36/'Open Int.'!E36)</f>
        <v>0.0989010989010989</v>
      </c>
      <c r="G36" s="164">
        <v>0.1125</v>
      </c>
      <c r="H36" s="186">
        <f t="shared" si="0"/>
        <v>-0.12087912087912094</v>
      </c>
      <c r="I36" s="208">
        <f>IF(Volume!D36=0,0,Volume!F36/Volume!D36)</f>
        <v>0</v>
      </c>
      <c r="J36" s="198">
        <v>0</v>
      </c>
      <c r="K36" s="186">
        <f t="shared" si="1"/>
        <v>0</v>
      </c>
      <c r="L36" s="62"/>
      <c r="M36" s="7"/>
      <c r="N36" s="61"/>
      <c r="O36" s="4"/>
      <c r="P36" s="4"/>
      <c r="Q36" s="4"/>
      <c r="R36" s="4"/>
      <c r="S36" s="4"/>
      <c r="T36" s="4"/>
      <c r="U36" s="63"/>
      <c r="V36" s="4"/>
      <c r="W36" s="4"/>
      <c r="X36" s="4"/>
      <c r="Y36" s="4"/>
      <c r="Z36" s="4"/>
      <c r="AA36" s="3"/>
    </row>
    <row r="37" spans="1:27" s="8" customFormat="1" ht="15">
      <c r="A37" s="199" t="s">
        <v>181</v>
      </c>
      <c r="B37" s="213">
        <f>'Open Int.'!E37</f>
        <v>875750</v>
      </c>
      <c r="C37" s="214">
        <f>'Open Int.'!F37</f>
        <v>56500</v>
      </c>
      <c r="D37" s="216">
        <f>'Open Int.'!H37</f>
        <v>28250</v>
      </c>
      <c r="E37" s="410">
        <f>'Open Int.'!I37</f>
        <v>0</v>
      </c>
      <c r="F37" s="218">
        <f>IF('Open Int.'!E37=0,0,'Open Int.'!H37/'Open Int.'!E37)</f>
        <v>0.03225806451612903</v>
      </c>
      <c r="G37" s="164">
        <v>0.034482758620689655</v>
      </c>
      <c r="H37" s="186">
        <f t="shared" si="0"/>
        <v>-0.06451612903225808</v>
      </c>
      <c r="I37" s="208">
        <f>IF(Volume!D37=0,0,Volume!F37/Volume!D37)</f>
        <v>0</v>
      </c>
      <c r="J37" s="198">
        <v>0</v>
      </c>
      <c r="K37" s="186">
        <f t="shared" si="1"/>
        <v>0</v>
      </c>
      <c r="L37" s="62"/>
      <c r="M37" s="7"/>
      <c r="N37" s="61"/>
      <c r="O37" s="4"/>
      <c r="P37" s="4"/>
      <c r="Q37" s="4"/>
      <c r="R37" s="4"/>
      <c r="S37" s="4"/>
      <c r="T37" s="4"/>
      <c r="U37" s="63"/>
      <c r="V37" s="4"/>
      <c r="W37" s="4"/>
      <c r="X37" s="4"/>
      <c r="Y37" s="4"/>
      <c r="Z37" s="4"/>
      <c r="AA37" s="3"/>
    </row>
    <row r="38" spans="1:27" s="8" customFormat="1" ht="15">
      <c r="A38" s="199" t="s">
        <v>182</v>
      </c>
      <c r="B38" s="213">
        <f>'Open Int.'!E38</f>
        <v>13000</v>
      </c>
      <c r="C38" s="214">
        <f>'Open Int.'!F38</f>
        <v>0</v>
      </c>
      <c r="D38" s="216">
        <f>'Open Int.'!H38</f>
        <v>29900</v>
      </c>
      <c r="E38" s="410">
        <f>'Open Int.'!I38</f>
        <v>29900</v>
      </c>
      <c r="F38" s="218">
        <f>IF('Open Int.'!E38=0,0,'Open Int.'!H38/'Open Int.'!E38)</f>
        <v>2.3</v>
      </c>
      <c r="G38" s="164">
        <v>0</v>
      </c>
      <c r="H38" s="186">
        <f t="shared" si="0"/>
        <v>0</v>
      </c>
      <c r="I38" s="208">
        <f>IF(Volume!D38=0,0,Volume!F38/Volume!D38)</f>
        <v>0</v>
      </c>
      <c r="J38" s="198">
        <v>0</v>
      </c>
      <c r="K38" s="186">
        <f t="shared" si="1"/>
        <v>0</v>
      </c>
      <c r="L38" s="62"/>
      <c r="M38" s="7"/>
      <c r="N38" s="61"/>
      <c r="O38" s="4"/>
      <c r="P38" s="4"/>
      <c r="Q38" s="4"/>
      <c r="R38" s="4"/>
      <c r="S38" s="4"/>
      <c r="T38" s="4"/>
      <c r="U38" s="63"/>
      <c r="V38" s="4"/>
      <c r="W38" s="4"/>
      <c r="X38" s="4"/>
      <c r="Y38" s="4"/>
      <c r="Z38" s="4"/>
      <c r="AA38" s="3"/>
    </row>
    <row r="39" spans="1:29" s="60" customFormat="1" ht="15">
      <c r="A39" s="199" t="s">
        <v>103</v>
      </c>
      <c r="B39" s="213">
        <f>'Open Int.'!E39</f>
        <v>246000</v>
      </c>
      <c r="C39" s="214">
        <f>'Open Int.'!F39</f>
        <v>24000</v>
      </c>
      <c r="D39" s="216">
        <f>'Open Int.'!H39</f>
        <v>16500</v>
      </c>
      <c r="E39" s="410">
        <f>'Open Int.'!I39</f>
        <v>4500</v>
      </c>
      <c r="F39" s="218">
        <f>IF('Open Int.'!E39=0,0,'Open Int.'!H39/'Open Int.'!E39)</f>
        <v>0.06707317073170732</v>
      </c>
      <c r="G39" s="164">
        <v>0.05405405405405406</v>
      </c>
      <c r="H39" s="186">
        <f t="shared" si="0"/>
        <v>0.24085365853658539</v>
      </c>
      <c r="I39" s="208">
        <f>IF(Volume!D39=0,0,Volume!F39/Volume!D39)</f>
        <v>0.12</v>
      </c>
      <c r="J39" s="198">
        <v>0.1111111111111111</v>
      </c>
      <c r="K39" s="186">
        <f t="shared" si="1"/>
        <v>0.08000000000000002</v>
      </c>
      <c r="L39" s="62"/>
      <c r="M39" s="7"/>
      <c r="N39" s="61"/>
      <c r="O39" s="4"/>
      <c r="P39" s="4"/>
      <c r="Q39" s="4"/>
      <c r="R39" s="4"/>
      <c r="S39" s="4"/>
      <c r="T39" s="4"/>
      <c r="U39" s="63"/>
      <c r="V39" s="4"/>
      <c r="W39" s="4"/>
      <c r="X39" s="4"/>
      <c r="Y39" s="4"/>
      <c r="Z39" s="4"/>
      <c r="AA39" s="3"/>
      <c r="AB39" s="81"/>
      <c r="AC39" s="80"/>
    </row>
    <row r="40" spans="1:27" s="8" customFormat="1" ht="15">
      <c r="A40" s="199" t="s">
        <v>156</v>
      </c>
      <c r="B40" s="213">
        <f>'Open Int.'!E40</f>
        <v>3834000</v>
      </c>
      <c r="C40" s="214">
        <f>'Open Int.'!F40</f>
        <v>1992600</v>
      </c>
      <c r="D40" s="216">
        <f>'Open Int.'!H40</f>
        <v>1759050</v>
      </c>
      <c r="E40" s="410">
        <f>'Open Int.'!I40</f>
        <v>510300</v>
      </c>
      <c r="F40" s="218">
        <f>IF('Open Int.'!E40=0,0,'Open Int.'!H40/'Open Int.'!E40)</f>
        <v>0.45880281690140845</v>
      </c>
      <c r="G40" s="164">
        <v>0.6781524926686217</v>
      </c>
      <c r="H40" s="186">
        <f t="shared" si="0"/>
        <v>-0.3234518462124095</v>
      </c>
      <c r="I40" s="208">
        <f>IF(Volume!D40=0,0,Volume!F40/Volume!D40)</f>
        <v>0.2741612974894468</v>
      </c>
      <c r="J40" s="198">
        <v>0.3658838071693449</v>
      </c>
      <c r="K40" s="186">
        <f t="shared" si="1"/>
        <v>-0.2506875349021539</v>
      </c>
      <c r="L40" s="62"/>
      <c r="M40" s="7"/>
      <c r="N40" s="61"/>
      <c r="O40" s="4"/>
      <c r="P40" s="4"/>
      <c r="Q40" s="4"/>
      <c r="R40" s="4"/>
      <c r="S40" s="4"/>
      <c r="T40" s="4"/>
      <c r="U40" s="63"/>
      <c r="V40" s="4"/>
      <c r="W40" s="4"/>
      <c r="X40" s="4"/>
      <c r="Y40" s="4"/>
      <c r="Z40" s="4"/>
      <c r="AA40" s="3"/>
    </row>
    <row r="41" spans="1:27" s="8" customFormat="1" ht="15">
      <c r="A41" s="199" t="s">
        <v>240</v>
      </c>
      <c r="B41" s="213">
        <f>'Open Int.'!E41</f>
        <v>900</v>
      </c>
      <c r="C41" s="214">
        <f>'Open Int.'!F41</f>
        <v>-3000</v>
      </c>
      <c r="D41" s="216">
        <f>'Open Int.'!H41</f>
        <v>0</v>
      </c>
      <c r="E41" s="410">
        <f>'Open Int.'!I41</f>
        <v>-4500</v>
      </c>
      <c r="F41" s="218">
        <f>IF('Open Int.'!E41=0,0,'Open Int.'!H41/'Open Int.'!E41)</f>
        <v>0</v>
      </c>
      <c r="G41" s="164">
        <v>1.1538461538461537</v>
      </c>
      <c r="H41" s="186">
        <f t="shared" si="0"/>
        <v>-1</v>
      </c>
      <c r="I41" s="208">
        <f>IF(Volume!D41=0,0,Volume!F41/Volume!D41)</f>
        <v>0</v>
      </c>
      <c r="J41" s="198">
        <v>1.1538461538461537</v>
      </c>
      <c r="K41" s="186">
        <f t="shared" si="1"/>
        <v>-1</v>
      </c>
      <c r="L41" s="62"/>
      <c r="M41" s="7"/>
      <c r="N41" s="61"/>
      <c r="O41" s="4"/>
      <c r="P41" s="4"/>
      <c r="Q41" s="4"/>
      <c r="R41" s="4"/>
      <c r="S41" s="4"/>
      <c r="T41" s="4"/>
      <c r="U41" s="63"/>
      <c r="V41" s="4"/>
      <c r="W41" s="4"/>
      <c r="X41" s="4"/>
      <c r="Y41" s="4"/>
      <c r="Z41" s="4"/>
      <c r="AA41" s="3"/>
    </row>
    <row r="42" spans="1:27" s="8" customFormat="1" ht="15">
      <c r="A42" s="199" t="s">
        <v>252</v>
      </c>
      <c r="B42" s="213">
        <f>'Open Int.'!E42</f>
        <v>698000</v>
      </c>
      <c r="C42" s="214">
        <f>'Open Int.'!F42</f>
        <v>102000</v>
      </c>
      <c r="D42" s="216">
        <f>'Open Int.'!H42</f>
        <v>229000</v>
      </c>
      <c r="E42" s="410">
        <f>'Open Int.'!I42</f>
        <v>55000</v>
      </c>
      <c r="F42" s="218">
        <f>IF('Open Int.'!E42=0,0,'Open Int.'!H42/'Open Int.'!E42)</f>
        <v>0.32808022922636104</v>
      </c>
      <c r="G42" s="164">
        <v>0.29194630872483224</v>
      </c>
      <c r="H42" s="186">
        <f>IF(G42=0,0,(F42-G42)/G42)</f>
        <v>0.12376906102822509</v>
      </c>
      <c r="I42" s="208">
        <f>IF(Volume!D42=0,0,Volume!F42/Volume!D42)</f>
        <v>0.15354838709677418</v>
      </c>
      <c r="J42" s="198">
        <v>0.1779935275080906</v>
      </c>
      <c r="K42" s="186">
        <f>IF(J42=0,0,(I42-J42)/J42)</f>
        <v>-0.13733724340175957</v>
      </c>
      <c r="L42" s="62"/>
      <c r="M42" s="7"/>
      <c r="N42" s="61"/>
      <c r="O42" s="4"/>
      <c r="P42" s="4"/>
      <c r="Q42" s="4"/>
      <c r="R42" s="4"/>
      <c r="S42" s="4"/>
      <c r="T42" s="4"/>
      <c r="U42" s="63"/>
      <c r="V42" s="4"/>
      <c r="W42" s="4"/>
      <c r="X42" s="4"/>
      <c r="Y42" s="4"/>
      <c r="Z42" s="4"/>
      <c r="AA42" s="3"/>
    </row>
    <row r="43" spans="1:27" s="8" customFormat="1" ht="15">
      <c r="A43" s="199" t="s">
        <v>183</v>
      </c>
      <c r="B43" s="213">
        <f>'Open Int.'!E43</f>
        <v>321550</v>
      </c>
      <c r="C43" s="214">
        <f>'Open Int.'!F43</f>
        <v>64900</v>
      </c>
      <c r="D43" s="216">
        <f>'Open Int.'!H43</f>
        <v>5900</v>
      </c>
      <c r="E43" s="410">
        <f>'Open Int.'!I43</f>
        <v>5900</v>
      </c>
      <c r="F43" s="218">
        <f>IF('Open Int.'!E43=0,0,'Open Int.'!H43/'Open Int.'!E43)</f>
        <v>0.01834862385321101</v>
      </c>
      <c r="G43" s="164">
        <v>0</v>
      </c>
      <c r="H43" s="186">
        <f t="shared" si="0"/>
        <v>0</v>
      </c>
      <c r="I43" s="208">
        <f>IF(Volume!D43=0,0,Volume!F43/Volume!D43)</f>
        <v>0.03508771929824561</v>
      </c>
      <c r="J43" s="198">
        <v>0</v>
      </c>
      <c r="K43" s="186">
        <f t="shared" si="1"/>
        <v>0</v>
      </c>
      <c r="L43" s="62"/>
      <c r="M43" s="7"/>
      <c r="N43" s="61"/>
      <c r="O43" s="4"/>
      <c r="P43" s="4"/>
      <c r="Q43" s="4"/>
      <c r="R43" s="4"/>
      <c r="S43" s="4"/>
      <c r="T43" s="4"/>
      <c r="U43" s="63"/>
      <c r="V43" s="4"/>
      <c r="W43" s="4"/>
      <c r="X43" s="4"/>
      <c r="Y43" s="4"/>
      <c r="Z43" s="4"/>
      <c r="AA43" s="3"/>
    </row>
    <row r="44" spans="1:29" s="60" customFormat="1" ht="15">
      <c r="A44" s="199" t="s">
        <v>241</v>
      </c>
      <c r="B44" s="213">
        <f>'Open Int.'!E44</f>
        <v>175</v>
      </c>
      <c r="C44" s="214">
        <f>'Open Int.'!F44</f>
        <v>0</v>
      </c>
      <c r="D44" s="216">
        <f>'Open Int.'!H44</f>
        <v>175</v>
      </c>
      <c r="E44" s="410">
        <f>'Open Int.'!I44</f>
        <v>0</v>
      </c>
      <c r="F44" s="218">
        <f>IF('Open Int.'!E44=0,0,'Open Int.'!H44/'Open Int.'!E44)</f>
        <v>1</v>
      </c>
      <c r="G44" s="164">
        <v>1</v>
      </c>
      <c r="H44" s="186">
        <f t="shared" si="0"/>
        <v>0</v>
      </c>
      <c r="I44" s="208">
        <f>IF(Volume!D44=0,0,Volume!F44/Volume!D44)</f>
        <v>0</v>
      </c>
      <c r="J44" s="198">
        <v>0</v>
      </c>
      <c r="K44" s="186">
        <f t="shared" si="1"/>
        <v>0</v>
      </c>
      <c r="L44" s="62"/>
      <c r="M44" s="7"/>
      <c r="N44" s="61"/>
      <c r="O44" s="4"/>
      <c r="P44" s="4"/>
      <c r="Q44" s="4"/>
      <c r="R44" s="4"/>
      <c r="S44" s="4"/>
      <c r="T44" s="4"/>
      <c r="U44" s="63"/>
      <c r="V44" s="4"/>
      <c r="W44" s="4"/>
      <c r="X44" s="4"/>
      <c r="Y44" s="4"/>
      <c r="Z44" s="4"/>
      <c r="AA44" s="3"/>
      <c r="AB44" s="81"/>
      <c r="AC44" s="80"/>
    </row>
    <row r="45" spans="1:29" s="60" customFormat="1" ht="15">
      <c r="A45" s="199" t="s">
        <v>213</v>
      </c>
      <c r="B45" s="213">
        <f>'Open Int.'!E45</f>
        <v>1942404</v>
      </c>
      <c r="C45" s="214">
        <f>'Open Int.'!F45</f>
        <v>82480</v>
      </c>
      <c r="D45" s="216">
        <f>'Open Int.'!H45</f>
        <v>674274</v>
      </c>
      <c r="E45" s="410">
        <f>'Open Int.'!I45</f>
        <v>200014</v>
      </c>
      <c r="F45" s="218">
        <f>IF('Open Int.'!E45=0,0,'Open Int.'!H45/'Open Int.'!E45)</f>
        <v>0.3471337579617834</v>
      </c>
      <c r="G45" s="164">
        <v>0.2549889135254989</v>
      </c>
      <c r="H45" s="186">
        <f t="shared" si="0"/>
        <v>0.36136804209360274</v>
      </c>
      <c r="I45" s="208">
        <f>IF(Volume!D45=0,0,Volume!F45/Volume!D45)</f>
        <v>0.2635135135135135</v>
      </c>
      <c r="J45" s="198">
        <v>0.18402426693629928</v>
      </c>
      <c r="K45" s="186">
        <f t="shared" si="1"/>
        <v>0.4319498069498069</v>
      </c>
      <c r="L45" s="62"/>
      <c r="M45" s="7"/>
      <c r="N45" s="61"/>
      <c r="O45" s="4"/>
      <c r="P45" s="4"/>
      <c r="Q45" s="4"/>
      <c r="R45" s="4"/>
      <c r="S45" s="4"/>
      <c r="T45" s="4"/>
      <c r="U45" s="63"/>
      <c r="V45" s="4"/>
      <c r="W45" s="4"/>
      <c r="X45" s="4"/>
      <c r="Y45" s="4"/>
      <c r="Z45" s="4"/>
      <c r="AA45" s="3"/>
      <c r="AB45" s="81"/>
      <c r="AC45" s="80"/>
    </row>
    <row r="46" spans="1:29" s="60" customFormat="1" ht="15">
      <c r="A46" s="199" t="s">
        <v>215</v>
      </c>
      <c r="B46" s="213">
        <f>'Open Int.'!E46</f>
        <v>0</v>
      </c>
      <c r="C46" s="214">
        <f>'Open Int.'!F46</f>
        <v>0</v>
      </c>
      <c r="D46" s="216">
        <f>'Open Int.'!H46</f>
        <v>0</v>
      </c>
      <c r="E46" s="410">
        <f>'Open Int.'!I46</f>
        <v>0</v>
      </c>
      <c r="F46" s="218">
        <f>IF('Open Int.'!E46=0,0,'Open Int.'!H46/'Open Int.'!E46)</f>
        <v>0</v>
      </c>
      <c r="G46" s="164">
        <v>0</v>
      </c>
      <c r="H46" s="186">
        <f t="shared" si="0"/>
        <v>0</v>
      </c>
      <c r="I46" s="208">
        <f>IF(Volume!D46=0,0,Volume!F46/Volume!D46)</f>
        <v>0</v>
      </c>
      <c r="J46" s="198">
        <v>0</v>
      </c>
      <c r="K46" s="186">
        <f t="shared" si="1"/>
        <v>0</v>
      </c>
      <c r="L46" s="62"/>
      <c r="M46" s="7"/>
      <c r="N46" s="61"/>
      <c r="O46" s="4"/>
      <c r="P46" s="4"/>
      <c r="Q46" s="4"/>
      <c r="R46" s="4"/>
      <c r="S46" s="4"/>
      <c r="T46" s="4"/>
      <c r="U46" s="63"/>
      <c r="V46" s="4"/>
      <c r="W46" s="4"/>
      <c r="X46" s="4"/>
      <c r="Y46" s="4"/>
      <c r="Z46" s="4"/>
      <c r="AA46" s="3"/>
      <c r="AB46" s="81"/>
      <c r="AC46" s="80"/>
    </row>
    <row r="47" spans="1:29" s="60" customFormat="1" ht="15">
      <c r="A47" s="199" t="s">
        <v>4</v>
      </c>
      <c r="B47" s="213">
        <f>'Open Int.'!E47</f>
        <v>300</v>
      </c>
      <c r="C47" s="214">
        <f>'Open Int.'!F47</f>
        <v>300</v>
      </c>
      <c r="D47" s="216">
        <f>'Open Int.'!H47</f>
        <v>0</v>
      </c>
      <c r="E47" s="410">
        <f>'Open Int.'!I47</f>
        <v>0</v>
      </c>
      <c r="F47" s="218">
        <f>IF('Open Int.'!E47=0,0,'Open Int.'!H47/'Open Int.'!E47)</f>
        <v>0</v>
      </c>
      <c r="G47" s="164">
        <v>0</v>
      </c>
      <c r="H47" s="186">
        <f t="shared" si="0"/>
        <v>0</v>
      </c>
      <c r="I47" s="208">
        <f>IF(Volume!D47=0,0,Volume!F47/Volume!D47)</f>
        <v>0</v>
      </c>
      <c r="J47" s="198">
        <v>0</v>
      </c>
      <c r="K47" s="186">
        <f t="shared" si="1"/>
        <v>0</v>
      </c>
      <c r="L47" s="62"/>
      <c r="M47" s="7"/>
      <c r="N47" s="61"/>
      <c r="O47" s="4"/>
      <c r="P47" s="4"/>
      <c r="Q47" s="4"/>
      <c r="R47" s="4"/>
      <c r="S47" s="4"/>
      <c r="T47" s="4"/>
      <c r="U47" s="63"/>
      <c r="V47" s="4"/>
      <c r="W47" s="4"/>
      <c r="X47" s="4"/>
      <c r="Y47" s="4"/>
      <c r="Z47" s="4"/>
      <c r="AA47" s="3"/>
      <c r="AB47" s="81"/>
      <c r="AC47" s="80"/>
    </row>
    <row r="48" spans="1:29" s="60" customFormat="1" ht="15">
      <c r="A48" s="199" t="s">
        <v>93</v>
      </c>
      <c r="B48" s="213">
        <f>'Open Int.'!E48</f>
        <v>0</v>
      </c>
      <c r="C48" s="214">
        <f>'Open Int.'!F48</f>
        <v>0</v>
      </c>
      <c r="D48" s="216">
        <f>'Open Int.'!H48</f>
        <v>0</v>
      </c>
      <c r="E48" s="410">
        <f>'Open Int.'!I48</f>
        <v>0</v>
      </c>
      <c r="F48" s="218">
        <f>IF('Open Int.'!E48=0,0,'Open Int.'!H48/'Open Int.'!E48)</f>
        <v>0</v>
      </c>
      <c r="G48" s="164">
        <v>0</v>
      </c>
      <c r="H48" s="186">
        <f t="shared" si="0"/>
        <v>0</v>
      </c>
      <c r="I48" s="208">
        <f>IF(Volume!D48=0,0,Volume!F48/Volume!D48)</f>
        <v>0</v>
      </c>
      <c r="J48" s="198">
        <v>0</v>
      </c>
      <c r="K48" s="186">
        <f t="shared" si="1"/>
        <v>0</v>
      </c>
      <c r="L48" s="62"/>
      <c r="M48" s="7"/>
      <c r="N48" s="61"/>
      <c r="O48" s="4"/>
      <c r="P48" s="4"/>
      <c r="Q48" s="4"/>
      <c r="R48" s="4"/>
      <c r="S48" s="4"/>
      <c r="T48" s="4"/>
      <c r="U48" s="63"/>
      <c r="V48" s="4"/>
      <c r="W48" s="4"/>
      <c r="X48" s="4"/>
      <c r="Y48" s="4"/>
      <c r="Z48" s="4"/>
      <c r="AA48" s="3"/>
      <c r="AB48" s="81"/>
      <c r="AC48" s="80"/>
    </row>
    <row r="49" spans="1:29" s="60" customFormat="1" ht="15">
      <c r="A49" s="199" t="s">
        <v>214</v>
      </c>
      <c r="B49" s="213">
        <f>'Open Int.'!E49</f>
        <v>14000</v>
      </c>
      <c r="C49" s="214">
        <f>'Open Int.'!F49</f>
        <v>2000</v>
      </c>
      <c r="D49" s="216">
        <f>'Open Int.'!H49</f>
        <v>1200</v>
      </c>
      <c r="E49" s="410">
        <f>'Open Int.'!I49</f>
        <v>0</v>
      </c>
      <c r="F49" s="218">
        <f>IF('Open Int.'!E49=0,0,'Open Int.'!H49/'Open Int.'!E49)</f>
        <v>0.08571428571428572</v>
      </c>
      <c r="G49" s="164">
        <v>0.1</v>
      </c>
      <c r="H49" s="186">
        <f t="shared" si="0"/>
        <v>-0.1428571428571429</v>
      </c>
      <c r="I49" s="208">
        <f>IF(Volume!D49=0,0,Volume!F49/Volume!D49)</f>
        <v>0</v>
      </c>
      <c r="J49" s="198">
        <v>0</v>
      </c>
      <c r="K49" s="186">
        <f t="shared" si="1"/>
        <v>0</v>
      </c>
      <c r="L49" s="62"/>
      <c r="M49" s="7"/>
      <c r="N49" s="61"/>
      <c r="O49" s="4"/>
      <c r="P49" s="4"/>
      <c r="Q49" s="4"/>
      <c r="R49" s="4"/>
      <c r="S49" s="4"/>
      <c r="T49" s="4"/>
      <c r="U49" s="63"/>
      <c r="V49" s="4"/>
      <c r="W49" s="4"/>
      <c r="X49" s="4"/>
      <c r="Y49" s="4"/>
      <c r="Z49" s="4"/>
      <c r="AA49" s="3"/>
      <c r="AB49" s="81"/>
      <c r="AC49" s="80"/>
    </row>
    <row r="50" spans="1:29" s="60" customFormat="1" ht="15">
      <c r="A50" s="199" t="s">
        <v>5</v>
      </c>
      <c r="B50" s="213">
        <f>'Open Int.'!E50</f>
        <v>4057680</v>
      </c>
      <c r="C50" s="214">
        <f>'Open Int.'!F50</f>
        <v>577390</v>
      </c>
      <c r="D50" s="216">
        <f>'Open Int.'!H50</f>
        <v>607695</v>
      </c>
      <c r="E50" s="410">
        <f>'Open Int.'!I50</f>
        <v>52635</v>
      </c>
      <c r="F50" s="218">
        <f>IF('Open Int.'!E50=0,0,'Open Int.'!H50/'Open Int.'!E50)</f>
        <v>0.14976415094339623</v>
      </c>
      <c r="G50" s="164">
        <v>0.15948670944087992</v>
      </c>
      <c r="H50" s="186">
        <f t="shared" si="0"/>
        <v>-0.06096155931468219</v>
      </c>
      <c r="I50" s="208">
        <f>IF(Volume!D50=0,0,Volume!F50/Volume!D50)</f>
        <v>0.11424731182795698</v>
      </c>
      <c r="J50" s="198">
        <v>0.11956521739130435</v>
      </c>
      <c r="K50" s="186">
        <f t="shared" si="1"/>
        <v>-0.044477028347996155</v>
      </c>
      <c r="L50" s="62"/>
      <c r="M50" s="7"/>
      <c r="N50" s="61"/>
      <c r="O50" s="4"/>
      <c r="P50" s="4"/>
      <c r="Q50" s="4"/>
      <c r="R50" s="4"/>
      <c r="S50" s="4"/>
      <c r="T50" s="4"/>
      <c r="U50" s="63"/>
      <c r="V50" s="4"/>
      <c r="W50" s="4"/>
      <c r="X50" s="4"/>
      <c r="Y50" s="4"/>
      <c r="Z50" s="4"/>
      <c r="AA50" s="3"/>
      <c r="AB50" s="81"/>
      <c r="AC50" s="80"/>
    </row>
    <row r="51" spans="1:29" s="60" customFormat="1" ht="15">
      <c r="A51" s="199" t="s">
        <v>216</v>
      </c>
      <c r="B51" s="213">
        <f>'Open Int.'!E51</f>
        <v>3357000</v>
      </c>
      <c r="C51" s="214">
        <f>'Open Int.'!F51</f>
        <v>182000</v>
      </c>
      <c r="D51" s="216">
        <f>'Open Int.'!H51</f>
        <v>685000</v>
      </c>
      <c r="E51" s="410">
        <f>'Open Int.'!I51</f>
        <v>91000</v>
      </c>
      <c r="F51" s="218">
        <f>IF('Open Int.'!E51=0,0,'Open Int.'!H51/'Open Int.'!E51)</f>
        <v>0.20405123622281798</v>
      </c>
      <c r="G51" s="164">
        <v>0.18708661417322833</v>
      </c>
      <c r="H51" s="186">
        <f t="shared" si="0"/>
        <v>0.09067790405294132</v>
      </c>
      <c r="I51" s="208">
        <f>IF(Volume!D51=0,0,Volume!F51/Volume!D51)</f>
        <v>0.18022657054582905</v>
      </c>
      <c r="J51" s="198">
        <v>0.07010156056477583</v>
      </c>
      <c r="K51" s="186">
        <f t="shared" si="1"/>
        <v>1.5709352130512784</v>
      </c>
      <c r="L51" s="62"/>
      <c r="M51" s="7"/>
      <c r="N51" s="61"/>
      <c r="O51" s="4"/>
      <c r="P51" s="4"/>
      <c r="Q51" s="4"/>
      <c r="R51" s="4"/>
      <c r="S51" s="4"/>
      <c r="T51" s="4"/>
      <c r="U51" s="63"/>
      <c r="V51" s="4"/>
      <c r="W51" s="4"/>
      <c r="X51" s="4"/>
      <c r="Y51" s="4"/>
      <c r="Z51" s="4"/>
      <c r="AA51" s="3"/>
      <c r="AB51" s="81"/>
      <c r="AC51" s="80"/>
    </row>
    <row r="52" spans="1:29" s="60" customFormat="1" ht="15">
      <c r="A52" s="199" t="s">
        <v>217</v>
      </c>
      <c r="B52" s="213">
        <f>'Open Int.'!E52</f>
        <v>270400</v>
      </c>
      <c r="C52" s="214">
        <f>'Open Int.'!F52</f>
        <v>29900</v>
      </c>
      <c r="D52" s="216">
        <f>'Open Int.'!H52</f>
        <v>49400</v>
      </c>
      <c r="E52" s="410">
        <f>'Open Int.'!I52</f>
        <v>3900</v>
      </c>
      <c r="F52" s="218">
        <f>IF('Open Int.'!E52=0,0,'Open Int.'!H52/'Open Int.'!E52)</f>
        <v>0.18269230769230768</v>
      </c>
      <c r="G52" s="164">
        <v>0.1891891891891892</v>
      </c>
      <c r="H52" s="186">
        <f t="shared" si="0"/>
        <v>-0.03434065934065945</v>
      </c>
      <c r="I52" s="208">
        <f>IF(Volume!D52=0,0,Volume!F52/Volume!D52)</f>
        <v>0.36</v>
      </c>
      <c r="J52" s="198">
        <v>0.48717948717948717</v>
      </c>
      <c r="K52" s="186">
        <f t="shared" si="1"/>
        <v>-0.26105263157894737</v>
      </c>
      <c r="L52" s="62"/>
      <c r="M52" s="7"/>
      <c r="N52" s="61"/>
      <c r="O52" s="4"/>
      <c r="P52" s="4"/>
      <c r="Q52" s="4"/>
      <c r="R52" s="4"/>
      <c r="S52" s="4"/>
      <c r="T52" s="4"/>
      <c r="U52" s="63"/>
      <c r="V52" s="4"/>
      <c r="W52" s="4"/>
      <c r="X52" s="4"/>
      <c r="Y52" s="4"/>
      <c r="Z52" s="4"/>
      <c r="AA52" s="3"/>
      <c r="AB52" s="81"/>
      <c r="AC52" s="80"/>
    </row>
    <row r="53" spans="1:29" s="60" customFormat="1" ht="15">
      <c r="A53" s="199" t="s">
        <v>57</v>
      </c>
      <c r="B53" s="213">
        <f>'Open Int.'!E53</f>
        <v>1200</v>
      </c>
      <c r="C53" s="214">
        <f>'Open Int.'!F53</f>
        <v>0</v>
      </c>
      <c r="D53" s="216">
        <f>'Open Int.'!H53</f>
        <v>300</v>
      </c>
      <c r="E53" s="410">
        <f>'Open Int.'!I53</f>
        <v>0</v>
      </c>
      <c r="F53" s="218">
        <f>IF('Open Int.'!E53=0,0,'Open Int.'!H53/'Open Int.'!E53)</f>
        <v>0.25</v>
      </c>
      <c r="G53" s="164">
        <v>0.25</v>
      </c>
      <c r="H53" s="186">
        <f t="shared" si="0"/>
        <v>0</v>
      </c>
      <c r="I53" s="208">
        <f>IF(Volume!D53=0,0,Volume!F53/Volume!D53)</f>
        <v>0</v>
      </c>
      <c r="J53" s="198">
        <v>0</v>
      </c>
      <c r="K53" s="186">
        <f t="shared" si="1"/>
        <v>0</v>
      </c>
      <c r="L53" s="62"/>
      <c r="M53" s="7"/>
      <c r="N53" s="61"/>
      <c r="O53" s="4"/>
      <c r="P53" s="4"/>
      <c r="Q53" s="4"/>
      <c r="R53" s="4"/>
      <c r="S53" s="4"/>
      <c r="T53" s="4"/>
      <c r="U53" s="63"/>
      <c r="V53" s="4"/>
      <c r="W53" s="4"/>
      <c r="X53" s="4"/>
      <c r="Y53" s="4"/>
      <c r="Z53" s="4"/>
      <c r="AA53" s="3"/>
      <c r="AB53" s="81"/>
      <c r="AC53" s="80"/>
    </row>
    <row r="54" spans="1:29" s="60" customFormat="1" ht="15">
      <c r="A54" s="199" t="s">
        <v>218</v>
      </c>
      <c r="B54" s="213">
        <f>'Open Int.'!E54</f>
        <v>283500</v>
      </c>
      <c r="C54" s="214">
        <f>'Open Int.'!F54</f>
        <v>7700</v>
      </c>
      <c r="D54" s="216">
        <f>'Open Int.'!H54</f>
        <v>65800</v>
      </c>
      <c r="E54" s="410">
        <f>'Open Int.'!I54</f>
        <v>7000</v>
      </c>
      <c r="F54" s="218">
        <f>IF('Open Int.'!E54=0,0,'Open Int.'!H54/'Open Int.'!E54)</f>
        <v>0.23209876543209876</v>
      </c>
      <c r="G54" s="164">
        <v>0.2131979695431472</v>
      </c>
      <c r="H54" s="186">
        <f t="shared" si="0"/>
        <v>0.0886537330981775</v>
      </c>
      <c r="I54" s="208">
        <f>IF(Volume!D54=0,0,Volume!F54/Volume!D54)</f>
        <v>0.375</v>
      </c>
      <c r="J54" s="198">
        <v>0.11538461538461539</v>
      </c>
      <c r="K54" s="186">
        <f t="shared" si="1"/>
        <v>2.2499999999999996</v>
      </c>
      <c r="L54" s="62"/>
      <c r="M54" s="7"/>
      <c r="N54" s="61"/>
      <c r="O54" s="4"/>
      <c r="P54" s="4"/>
      <c r="Q54" s="4"/>
      <c r="R54" s="4"/>
      <c r="S54" s="4"/>
      <c r="T54" s="4"/>
      <c r="U54" s="63"/>
      <c r="V54" s="4"/>
      <c r="W54" s="4"/>
      <c r="X54" s="4"/>
      <c r="Y54" s="4"/>
      <c r="Z54" s="4"/>
      <c r="AA54" s="3"/>
      <c r="AB54" s="81"/>
      <c r="AC54" s="80"/>
    </row>
    <row r="55" spans="1:27" s="8" customFormat="1" ht="15">
      <c r="A55" s="199" t="s">
        <v>158</v>
      </c>
      <c r="B55" s="213">
        <f>'Open Int.'!E55</f>
        <v>3897600</v>
      </c>
      <c r="C55" s="214">
        <f>'Open Int.'!F55</f>
        <v>158400</v>
      </c>
      <c r="D55" s="216">
        <f>'Open Int.'!H55</f>
        <v>801600</v>
      </c>
      <c r="E55" s="410">
        <f>'Open Int.'!I55</f>
        <v>43200</v>
      </c>
      <c r="F55" s="218">
        <f>IF('Open Int.'!E55=0,0,'Open Int.'!H55/'Open Int.'!E55)</f>
        <v>0.20566502463054187</v>
      </c>
      <c r="G55" s="164">
        <v>0.20282413350449294</v>
      </c>
      <c r="H55" s="186">
        <f t="shared" si="0"/>
        <v>0.014006672070836198</v>
      </c>
      <c r="I55" s="208">
        <f>IF(Volume!D55=0,0,Volume!F55/Volume!D55)</f>
        <v>0.13402061855670103</v>
      </c>
      <c r="J55" s="198">
        <v>0.23357664233576642</v>
      </c>
      <c r="K55" s="186">
        <f t="shared" si="1"/>
        <v>-0.4262242268041237</v>
      </c>
      <c r="L55" s="62"/>
      <c r="M55" s="7"/>
      <c r="N55" s="61"/>
      <c r="O55" s="4"/>
      <c r="P55" s="4"/>
      <c r="Q55" s="4"/>
      <c r="R55" s="4"/>
      <c r="S55" s="4"/>
      <c r="T55" s="4"/>
      <c r="U55" s="63"/>
      <c r="V55" s="4"/>
      <c r="W55" s="4"/>
      <c r="X55" s="4"/>
      <c r="Y55" s="4"/>
      <c r="Z55" s="4"/>
      <c r="AA55" s="3"/>
    </row>
    <row r="56" spans="1:27" s="8" customFormat="1" ht="15">
      <c r="A56" s="199" t="s">
        <v>202</v>
      </c>
      <c r="B56" s="213">
        <f>'Open Int.'!E56</f>
        <v>2749400</v>
      </c>
      <c r="C56" s="214">
        <f>'Open Int.'!F56</f>
        <v>88500</v>
      </c>
      <c r="D56" s="216">
        <f>'Open Int.'!H56</f>
        <v>666700</v>
      </c>
      <c r="E56" s="410">
        <f>'Open Int.'!I56</f>
        <v>5900</v>
      </c>
      <c r="F56" s="218">
        <f>IF('Open Int.'!E56=0,0,'Open Int.'!H56/'Open Int.'!E56)</f>
        <v>0.24248927038626608</v>
      </c>
      <c r="G56" s="164">
        <v>0.24833702882483372</v>
      </c>
      <c r="H56" s="186">
        <f t="shared" si="0"/>
        <v>-0.023547670141017888</v>
      </c>
      <c r="I56" s="208">
        <f>IF(Volume!D56=0,0,Volume!F56/Volume!D56)</f>
        <v>0.08641975308641975</v>
      </c>
      <c r="J56" s="198">
        <v>0.16326530612244897</v>
      </c>
      <c r="K56" s="186">
        <f t="shared" si="1"/>
        <v>-0.470679012345679</v>
      </c>
      <c r="L56" s="62"/>
      <c r="M56" s="7"/>
      <c r="N56" s="61"/>
      <c r="O56" s="4"/>
      <c r="P56" s="4"/>
      <c r="Q56" s="4"/>
      <c r="R56" s="4"/>
      <c r="S56" s="4"/>
      <c r="T56" s="4"/>
      <c r="U56" s="63"/>
      <c r="V56" s="4"/>
      <c r="W56" s="4"/>
      <c r="X56" s="4"/>
      <c r="Y56" s="4"/>
      <c r="Z56" s="4"/>
      <c r="AA56" s="3"/>
    </row>
    <row r="57" spans="1:27" s="8" customFormat="1" ht="15">
      <c r="A57" s="199" t="s">
        <v>193</v>
      </c>
      <c r="B57" s="213">
        <f>'Open Int.'!E57</f>
        <v>21735000</v>
      </c>
      <c r="C57" s="214">
        <f>'Open Int.'!F57</f>
        <v>1354500</v>
      </c>
      <c r="D57" s="216">
        <f>'Open Int.'!H57</f>
        <v>6520500</v>
      </c>
      <c r="E57" s="410">
        <f>'Open Int.'!I57</f>
        <v>504000</v>
      </c>
      <c r="F57" s="218">
        <f>IF('Open Int.'!E57=0,0,'Open Int.'!H57/'Open Int.'!E57)</f>
        <v>0.3</v>
      </c>
      <c r="G57" s="164">
        <v>0.29520865533230295</v>
      </c>
      <c r="H57" s="186">
        <f t="shared" si="0"/>
        <v>0.016230366492146514</v>
      </c>
      <c r="I57" s="208">
        <f>IF(Volume!D57=0,0,Volume!F57/Volume!D57)</f>
        <v>0.2535211267605634</v>
      </c>
      <c r="J57" s="198">
        <v>0.18497109826589594</v>
      </c>
      <c r="K57" s="186">
        <f t="shared" si="1"/>
        <v>0.3705985915492958</v>
      </c>
      <c r="L57" s="62"/>
      <c r="M57" s="7"/>
      <c r="N57" s="61"/>
      <c r="O57" s="4"/>
      <c r="P57" s="4"/>
      <c r="Q57" s="4"/>
      <c r="R57" s="4"/>
      <c r="S57" s="4"/>
      <c r="T57" s="4"/>
      <c r="U57" s="63"/>
      <c r="V57" s="4"/>
      <c r="W57" s="4"/>
      <c r="X57" s="4"/>
      <c r="Y57" s="4"/>
      <c r="Z57" s="4"/>
      <c r="AA57" s="3"/>
    </row>
    <row r="58" spans="1:27" s="8" customFormat="1" ht="15">
      <c r="A58" s="199" t="s">
        <v>159</v>
      </c>
      <c r="B58" s="213">
        <f>'Open Int.'!E58</f>
        <v>199500</v>
      </c>
      <c r="C58" s="214">
        <f>'Open Int.'!F58</f>
        <v>89250</v>
      </c>
      <c r="D58" s="216">
        <f>'Open Int.'!H58</f>
        <v>5250</v>
      </c>
      <c r="E58" s="410">
        <f>'Open Int.'!I58</f>
        <v>1750</v>
      </c>
      <c r="F58" s="218">
        <f>IF('Open Int.'!E58=0,0,'Open Int.'!H58/'Open Int.'!E58)</f>
        <v>0.02631578947368421</v>
      </c>
      <c r="G58" s="164">
        <v>0.031746031746031744</v>
      </c>
      <c r="H58" s="186">
        <f t="shared" si="0"/>
        <v>-0.17105263157894737</v>
      </c>
      <c r="I58" s="208">
        <f>IF(Volume!D58=0,0,Volume!F58/Volume!D58)</f>
        <v>0.006578947368421052</v>
      </c>
      <c r="J58" s="198">
        <v>0</v>
      </c>
      <c r="K58" s="186">
        <f t="shared" si="1"/>
        <v>0</v>
      </c>
      <c r="L58" s="62"/>
      <c r="M58" s="7"/>
      <c r="N58" s="61"/>
      <c r="O58" s="4"/>
      <c r="P58" s="4"/>
      <c r="Q58" s="4"/>
      <c r="R58" s="4"/>
      <c r="S58" s="4"/>
      <c r="T58" s="4"/>
      <c r="U58" s="63"/>
      <c r="V58" s="4"/>
      <c r="W58" s="4"/>
      <c r="X58" s="4"/>
      <c r="Y58" s="4"/>
      <c r="Z58" s="4"/>
      <c r="AA58" s="3"/>
    </row>
    <row r="59" spans="1:27" s="8" customFormat="1" ht="15">
      <c r="A59" s="199" t="s">
        <v>194</v>
      </c>
      <c r="B59" s="213">
        <f>'Open Int.'!E59</f>
        <v>1809600</v>
      </c>
      <c r="C59" s="214">
        <f>'Open Int.'!F59</f>
        <v>124700</v>
      </c>
      <c r="D59" s="216">
        <f>'Open Int.'!H59</f>
        <v>458200</v>
      </c>
      <c r="E59" s="410">
        <f>'Open Int.'!I59</f>
        <v>10150</v>
      </c>
      <c r="F59" s="218">
        <f>IF('Open Int.'!E59=0,0,'Open Int.'!H59/'Open Int.'!E59)</f>
        <v>0.2532051282051282</v>
      </c>
      <c r="G59" s="164">
        <v>0.26592082616179</v>
      </c>
      <c r="H59" s="186">
        <f t="shared" si="0"/>
        <v>-0.04781760849722022</v>
      </c>
      <c r="I59" s="208">
        <f>IF(Volume!D59=0,0,Volume!F59/Volume!D59)</f>
        <v>0.0625</v>
      </c>
      <c r="J59" s="198">
        <v>0.042884990253411304</v>
      </c>
      <c r="K59" s="186">
        <f t="shared" si="1"/>
        <v>0.4573863636363637</v>
      </c>
      <c r="L59" s="62"/>
      <c r="M59" s="7"/>
      <c r="N59" s="61"/>
      <c r="O59" s="4"/>
      <c r="P59" s="4"/>
      <c r="Q59" s="4"/>
      <c r="R59" s="4"/>
      <c r="S59" s="4"/>
      <c r="T59" s="4"/>
      <c r="U59" s="63"/>
      <c r="V59" s="4"/>
      <c r="W59" s="4"/>
      <c r="X59" s="4"/>
      <c r="Y59" s="4"/>
      <c r="Z59" s="4"/>
      <c r="AA59" s="3"/>
    </row>
    <row r="60" spans="1:27" s="8" customFormat="1" ht="15">
      <c r="A60" s="199" t="s">
        <v>184</v>
      </c>
      <c r="B60" s="213">
        <f>'Open Int.'!E60</f>
        <v>616000</v>
      </c>
      <c r="C60" s="214">
        <f>'Open Int.'!F60</f>
        <v>146300</v>
      </c>
      <c r="D60" s="216">
        <f>'Open Int.'!H60</f>
        <v>61600</v>
      </c>
      <c r="E60" s="410">
        <f>'Open Int.'!I60</f>
        <v>15400</v>
      </c>
      <c r="F60" s="218">
        <f>IF('Open Int.'!E60=0,0,'Open Int.'!H60/'Open Int.'!E60)</f>
        <v>0.1</v>
      </c>
      <c r="G60" s="164">
        <v>0.09836065573770492</v>
      </c>
      <c r="H60" s="186">
        <f t="shared" si="0"/>
        <v>0.016666666666666743</v>
      </c>
      <c r="I60" s="208">
        <f>IF(Volume!D60=0,0,Volume!F60/Volume!D60)</f>
        <v>0.06521739130434782</v>
      </c>
      <c r="J60" s="198">
        <v>0</v>
      </c>
      <c r="K60" s="186">
        <f t="shared" si="1"/>
        <v>0</v>
      </c>
      <c r="L60" s="62"/>
      <c r="M60" s="7"/>
      <c r="N60" s="61"/>
      <c r="O60" s="4"/>
      <c r="P60" s="4"/>
      <c r="Q60" s="4"/>
      <c r="R60" s="4"/>
      <c r="S60" s="4"/>
      <c r="T60" s="4"/>
      <c r="U60" s="63"/>
      <c r="V60" s="4"/>
      <c r="W60" s="4"/>
      <c r="X60" s="4"/>
      <c r="Y60" s="4"/>
      <c r="Z60" s="4"/>
      <c r="AA60" s="3"/>
    </row>
    <row r="61" spans="1:29" s="60" customFormat="1" ht="15">
      <c r="A61" s="199" t="s">
        <v>219</v>
      </c>
      <c r="B61" s="213">
        <f>'Open Int.'!E61</f>
        <v>339600</v>
      </c>
      <c r="C61" s="214">
        <f>'Open Int.'!F61</f>
        <v>44200</v>
      </c>
      <c r="D61" s="216">
        <f>'Open Int.'!H61</f>
        <v>80200</v>
      </c>
      <c r="E61" s="410">
        <f>'Open Int.'!I61</f>
        <v>25600</v>
      </c>
      <c r="F61" s="218">
        <f>IF('Open Int.'!E61=0,0,'Open Int.'!H61/'Open Int.'!E61)</f>
        <v>0.23616018845700826</v>
      </c>
      <c r="G61" s="164">
        <v>0.1848341232227488</v>
      </c>
      <c r="H61" s="186">
        <f t="shared" si="0"/>
        <v>0.27768717344689087</v>
      </c>
      <c r="I61" s="208">
        <f>IF(Volume!D61=0,0,Volume!F61/Volume!D61)</f>
        <v>0.24013157894736842</v>
      </c>
      <c r="J61" s="198">
        <v>0.08747044917257683</v>
      </c>
      <c r="K61" s="186">
        <f t="shared" si="1"/>
        <v>1.7452880512091036</v>
      </c>
      <c r="L61" s="62"/>
      <c r="M61" s="7"/>
      <c r="N61" s="61"/>
      <c r="O61" s="4"/>
      <c r="P61" s="4"/>
      <c r="Q61" s="4"/>
      <c r="R61" s="4"/>
      <c r="S61" s="4"/>
      <c r="T61" s="4"/>
      <c r="U61" s="63"/>
      <c r="V61" s="4"/>
      <c r="W61" s="4"/>
      <c r="X61" s="4"/>
      <c r="Y61" s="4"/>
      <c r="Z61" s="4"/>
      <c r="AA61" s="3"/>
      <c r="AB61" s="81"/>
      <c r="AC61" s="80"/>
    </row>
    <row r="62" spans="1:27" s="8" customFormat="1" ht="15">
      <c r="A62" s="199" t="s">
        <v>160</v>
      </c>
      <c r="B62" s="213">
        <f>'Open Int.'!E62</f>
        <v>2950</v>
      </c>
      <c r="C62" s="214">
        <f>'Open Int.'!F62</f>
        <v>0</v>
      </c>
      <c r="D62" s="216">
        <f>'Open Int.'!H62</f>
        <v>0</v>
      </c>
      <c r="E62" s="410">
        <f>'Open Int.'!I62</f>
        <v>0</v>
      </c>
      <c r="F62" s="218">
        <f>IF('Open Int.'!E62=0,0,'Open Int.'!H62/'Open Int.'!E62)</f>
        <v>0</v>
      </c>
      <c r="G62" s="164">
        <v>0</v>
      </c>
      <c r="H62" s="186">
        <f t="shared" si="0"/>
        <v>0</v>
      </c>
      <c r="I62" s="208">
        <f>IF(Volume!D62=0,0,Volume!F62/Volume!D62)</f>
        <v>0</v>
      </c>
      <c r="J62" s="198">
        <v>0</v>
      </c>
      <c r="K62" s="186">
        <f t="shared" si="1"/>
        <v>0</v>
      </c>
      <c r="L62" s="62"/>
      <c r="M62" s="7"/>
      <c r="N62" s="61"/>
      <c r="O62" s="4"/>
      <c r="P62" s="4"/>
      <c r="Q62" s="4"/>
      <c r="R62" s="4"/>
      <c r="S62" s="4"/>
      <c r="T62" s="4"/>
      <c r="U62" s="63"/>
      <c r="V62" s="4"/>
      <c r="W62" s="4"/>
      <c r="X62" s="4"/>
      <c r="Y62" s="4"/>
      <c r="Z62" s="4"/>
      <c r="AA62" s="3"/>
    </row>
    <row r="63" spans="1:29" s="60" customFormat="1" ht="15">
      <c r="A63" s="199" t="s">
        <v>104</v>
      </c>
      <c r="B63" s="213">
        <f>'Open Int.'!E63</f>
        <v>1200</v>
      </c>
      <c r="C63" s="214">
        <f>'Open Int.'!F63</f>
        <v>0</v>
      </c>
      <c r="D63" s="216">
        <f>'Open Int.'!H63</f>
        <v>0</v>
      </c>
      <c r="E63" s="410">
        <f>'Open Int.'!I63</f>
        <v>0</v>
      </c>
      <c r="F63" s="218">
        <f>IF('Open Int.'!E63=0,0,'Open Int.'!H63/'Open Int.'!E63)</f>
        <v>0</v>
      </c>
      <c r="G63" s="164">
        <v>0</v>
      </c>
      <c r="H63" s="186">
        <f t="shared" si="0"/>
        <v>0</v>
      </c>
      <c r="I63" s="208">
        <f>IF(Volume!D63=0,0,Volume!F63/Volume!D63)</f>
        <v>0</v>
      </c>
      <c r="J63" s="198">
        <v>0</v>
      </c>
      <c r="K63" s="186">
        <f t="shared" si="1"/>
        <v>0</v>
      </c>
      <c r="L63" s="62"/>
      <c r="M63" s="7"/>
      <c r="N63" s="61"/>
      <c r="O63" s="4"/>
      <c r="P63" s="4"/>
      <c r="Q63" s="4"/>
      <c r="R63" s="4"/>
      <c r="S63" s="4"/>
      <c r="T63" s="4"/>
      <c r="U63" s="63"/>
      <c r="V63" s="4"/>
      <c r="W63" s="4"/>
      <c r="X63" s="4"/>
      <c r="Y63" s="4"/>
      <c r="Z63" s="4"/>
      <c r="AA63" s="3"/>
      <c r="AB63" s="81"/>
      <c r="AC63" s="80"/>
    </row>
    <row r="64" spans="1:29" s="60" customFormat="1" ht="15">
      <c r="A64" s="199" t="s">
        <v>48</v>
      </c>
      <c r="B64" s="213">
        <f>'Open Int.'!E64</f>
        <v>1010900</v>
      </c>
      <c r="C64" s="214">
        <f>'Open Int.'!F64</f>
        <v>42900</v>
      </c>
      <c r="D64" s="216">
        <f>'Open Int.'!H64</f>
        <v>97900</v>
      </c>
      <c r="E64" s="410">
        <f>'Open Int.'!I64</f>
        <v>5500</v>
      </c>
      <c r="F64" s="218">
        <f>IF('Open Int.'!E64=0,0,'Open Int.'!H64/'Open Int.'!E64)</f>
        <v>0.09684439608269858</v>
      </c>
      <c r="G64" s="164">
        <v>0.09545454545454546</v>
      </c>
      <c r="H64" s="186">
        <f t="shared" si="0"/>
        <v>0.014560339913985115</v>
      </c>
      <c r="I64" s="208">
        <f>IF(Volume!D64=0,0,Volume!F64/Volume!D64)</f>
        <v>0.03067484662576687</v>
      </c>
      <c r="J64" s="198">
        <v>0.006172839506172839</v>
      </c>
      <c r="K64" s="186">
        <f t="shared" si="1"/>
        <v>3.9693251533742333</v>
      </c>
      <c r="L64" s="62"/>
      <c r="M64" s="7"/>
      <c r="N64" s="61"/>
      <c r="O64" s="4"/>
      <c r="P64" s="4"/>
      <c r="Q64" s="4"/>
      <c r="R64" s="4"/>
      <c r="S64" s="4"/>
      <c r="T64" s="4"/>
      <c r="U64" s="63"/>
      <c r="V64" s="4"/>
      <c r="W64" s="4"/>
      <c r="X64" s="4"/>
      <c r="Y64" s="4"/>
      <c r="Z64" s="4"/>
      <c r="AA64" s="3"/>
      <c r="AB64" s="81"/>
      <c r="AC64" s="80"/>
    </row>
    <row r="65" spans="1:29" s="60" customFormat="1" ht="15">
      <c r="A65" s="199" t="s">
        <v>6</v>
      </c>
      <c r="B65" s="213">
        <f>'Open Int.'!E65</f>
        <v>1675125</v>
      </c>
      <c r="C65" s="214">
        <f>'Open Int.'!F65</f>
        <v>154125</v>
      </c>
      <c r="D65" s="216">
        <f>'Open Int.'!H65</f>
        <v>257625</v>
      </c>
      <c r="E65" s="410">
        <f>'Open Int.'!I65</f>
        <v>15750</v>
      </c>
      <c r="F65" s="218">
        <f>IF('Open Int.'!E65=0,0,'Open Int.'!H65/'Open Int.'!E65)</f>
        <v>0.15379449294828745</v>
      </c>
      <c r="G65" s="164">
        <v>0.15902366863905326</v>
      </c>
      <c r="H65" s="186">
        <f t="shared" si="0"/>
        <v>-0.03288300248332731</v>
      </c>
      <c r="I65" s="208">
        <f>IF(Volume!D65=0,0,Volume!F65/Volume!D65)</f>
        <v>0.07660455486542443</v>
      </c>
      <c r="J65" s="198">
        <v>0.0967032967032967</v>
      </c>
      <c r="K65" s="186">
        <f t="shared" si="1"/>
        <v>-0.2078392621870883</v>
      </c>
      <c r="L65" s="62"/>
      <c r="M65" s="7"/>
      <c r="N65" s="61"/>
      <c r="O65" s="4"/>
      <c r="P65" s="4"/>
      <c r="Q65" s="4"/>
      <c r="R65" s="4"/>
      <c r="S65" s="4"/>
      <c r="T65" s="4"/>
      <c r="U65" s="63"/>
      <c r="V65" s="4"/>
      <c r="W65" s="4"/>
      <c r="X65" s="4"/>
      <c r="Y65" s="4"/>
      <c r="Z65" s="4"/>
      <c r="AA65" s="3"/>
      <c r="AB65" s="81"/>
      <c r="AC65" s="80"/>
    </row>
    <row r="66" spans="1:27" s="8" customFormat="1" ht="15">
      <c r="A66" s="199" t="s">
        <v>195</v>
      </c>
      <c r="B66" s="213">
        <f>'Open Int.'!E66</f>
        <v>438000</v>
      </c>
      <c r="C66" s="214">
        <f>'Open Int.'!F66</f>
        <v>71000</v>
      </c>
      <c r="D66" s="216">
        <f>'Open Int.'!H66</f>
        <v>124000</v>
      </c>
      <c r="E66" s="410">
        <f>'Open Int.'!I66</f>
        <v>45000</v>
      </c>
      <c r="F66" s="218">
        <f>IF('Open Int.'!E66=0,0,'Open Int.'!H66/'Open Int.'!E66)</f>
        <v>0.2831050228310502</v>
      </c>
      <c r="G66" s="164">
        <v>0.21525885558583105</v>
      </c>
      <c r="H66" s="186">
        <f t="shared" si="0"/>
        <v>0.31518409340500547</v>
      </c>
      <c r="I66" s="208">
        <f>IF(Volume!D66=0,0,Volume!F66/Volume!D66)</f>
        <v>0.11441307578008915</v>
      </c>
      <c r="J66" s="198">
        <v>0.08114035087719298</v>
      </c>
      <c r="K66" s="186">
        <f t="shared" si="1"/>
        <v>0.4100638528573149</v>
      </c>
      <c r="L66" s="62"/>
      <c r="M66" s="7"/>
      <c r="N66" s="61"/>
      <c r="O66" s="4"/>
      <c r="P66" s="4"/>
      <c r="Q66" s="4"/>
      <c r="R66" s="4"/>
      <c r="S66" s="4"/>
      <c r="T66" s="4"/>
      <c r="U66" s="63"/>
      <c r="V66" s="4"/>
      <c r="W66" s="4"/>
      <c r="X66" s="4"/>
      <c r="Y66" s="4"/>
      <c r="Z66" s="4"/>
      <c r="AA66" s="3"/>
    </row>
    <row r="67" spans="1:27" s="8" customFormat="1" ht="15">
      <c r="A67" s="199" t="s">
        <v>185</v>
      </c>
      <c r="B67" s="213">
        <f>'Open Int.'!E67</f>
        <v>0</v>
      </c>
      <c r="C67" s="214">
        <f>'Open Int.'!F67</f>
        <v>0</v>
      </c>
      <c r="D67" s="216">
        <f>'Open Int.'!H67</f>
        <v>0</v>
      </c>
      <c r="E67" s="410">
        <f>'Open Int.'!I67</f>
        <v>0</v>
      </c>
      <c r="F67" s="218">
        <f>IF('Open Int.'!E67=0,0,'Open Int.'!H67/'Open Int.'!E67)</f>
        <v>0</v>
      </c>
      <c r="G67" s="164">
        <v>0</v>
      </c>
      <c r="H67" s="186">
        <f t="shared" si="0"/>
        <v>0</v>
      </c>
      <c r="I67" s="208">
        <f>IF(Volume!D67=0,0,Volume!F67/Volume!D67)</f>
        <v>0</v>
      </c>
      <c r="J67" s="198">
        <v>0</v>
      </c>
      <c r="K67" s="186">
        <f t="shared" si="1"/>
        <v>0</v>
      </c>
      <c r="L67" s="62"/>
      <c r="M67" s="7"/>
      <c r="N67" s="61"/>
      <c r="O67" s="4"/>
      <c r="P67" s="4"/>
      <c r="Q67" s="4"/>
      <c r="R67" s="4"/>
      <c r="S67" s="4"/>
      <c r="T67" s="4"/>
      <c r="U67" s="63"/>
      <c r="V67" s="4"/>
      <c r="W67" s="4"/>
      <c r="X67" s="4"/>
      <c r="Y67" s="4"/>
      <c r="Z67" s="4"/>
      <c r="AA67" s="3"/>
    </row>
    <row r="68" spans="1:29" s="60" customFormat="1" ht="15">
      <c r="A68" s="199" t="s">
        <v>148</v>
      </c>
      <c r="B68" s="213">
        <f>'Open Int.'!E68</f>
        <v>17600</v>
      </c>
      <c r="C68" s="214">
        <f>'Open Int.'!F68</f>
        <v>800</v>
      </c>
      <c r="D68" s="216">
        <f>'Open Int.'!H68</f>
        <v>800</v>
      </c>
      <c r="E68" s="410">
        <f>'Open Int.'!I68</f>
        <v>-400</v>
      </c>
      <c r="F68" s="218">
        <f>IF('Open Int.'!E68=0,0,'Open Int.'!H68/'Open Int.'!E68)</f>
        <v>0.045454545454545456</v>
      </c>
      <c r="G68" s="164">
        <v>0.07142857142857142</v>
      </c>
      <c r="H68" s="186">
        <f aca="true" t="shared" si="2" ref="H68:H126">IF(G68=0,0,(F68-G68)/G68)</f>
        <v>-0.3636363636363636</v>
      </c>
      <c r="I68" s="208">
        <f>IF(Volume!D68=0,0,Volume!F68/Volume!D68)</f>
        <v>0.08333333333333333</v>
      </c>
      <c r="J68" s="198">
        <v>0</v>
      </c>
      <c r="K68" s="186">
        <f aca="true" t="shared" si="3" ref="K68:K126">IF(J68=0,0,(I68-J68)/J68)</f>
        <v>0</v>
      </c>
      <c r="L68" s="62"/>
      <c r="M68" s="7"/>
      <c r="N68" s="61"/>
      <c r="O68" s="4"/>
      <c r="P68" s="4"/>
      <c r="Q68" s="4"/>
      <c r="R68" s="4"/>
      <c r="S68" s="4"/>
      <c r="T68" s="4"/>
      <c r="U68" s="63"/>
      <c r="V68" s="4"/>
      <c r="W68" s="4"/>
      <c r="X68" s="4"/>
      <c r="Y68" s="4"/>
      <c r="Z68" s="4"/>
      <c r="AA68" s="3"/>
      <c r="AB68" s="81"/>
      <c r="AC68" s="80"/>
    </row>
    <row r="69" spans="1:27" s="8" customFormat="1" ht="15">
      <c r="A69" s="199" t="s">
        <v>161</v>
      </c>
      <c r="B69" s="213">
        <f>'Open Int.'!E69</f>
        <v>0</v>
      </c>
      <c r="C69" s="214">
        <f>'Open Int.'!F69</f>
        <v>0</v>
      </c>
      <c r="D69" s="216">
        <f>'Open Int.'!H69</f>
        <v>0</v>
      </c>
      <c r="E69" s="410">
        <f>'Open Int.'!I69</f>
        <v>0</v>
      </c>
      <c r="F69" s="218">
        <f>IF('Open Int.'!E69=0,0,'Open Int.'!H69/'Open Int.'!E69)</f>
        <v>0</v>
      </c>
      <c r="G69" s="164">
        <v>0</v>
      </c>
      <c r="H69" s="186">
        <f t="shared" si="2"/>
        <v>0</v>
      </c>
      <c r="I69" s="208">
        <f>IF(Volume!D69=0,0,Volume!F69/Volume!D69)</f>
        <v>0</v>
      </c>
      <c r="J69" s="198">
        <v>0</v>
      </c>
      <c r="K69" s="186">
        <f t="shared" si="3"/>
        <v>0</v>
      </c>
      <c r="L69" s="62"/>
      <c r="M69" s="7"/>
      <c r="N69" s="61"/>
      <c r="O69" s="4"/>
      <c r="P69" s="4"/>
      <c r="Q69" s="4"/>
      <c r="R69" s="4"/>
      <c r="S69" s="4"/>
      <c r="T69" s="4"/>
      <c r="U69" s="63"/>
      <c r="V69" s="4"/>
      <c r="W69" s="4"/>
      <c r="X69" s="4"/>
      <c r="Y69" s="4"/>
      <c r="Z69" s="4"/>
      <c r="AA69" s="3"/>
    </row>
    <row r="70" spans="1:29" s="60" customFormat="1" ht="15">
      <c r="A70" s="199" t="s">
        <v>149</v>
      </c>
      <c r="B70" s="213">
        <f>'Open Int.'!E70</f>
        <v>4412500</v>
      </c>
      <c r="C70" s="214">
        <f>'Open Int.'!F70</f>
        <v>187500</v>
      </c>
      <c r="D70" s="216">
        <f>'Open Int.'!H70</f>
        <v>725000</v>
      </c>
      <c r="E70" s="410">
        <f>'Open Int.'!I70</f>
        <v>-12500</v>
      </c>
      <c r="F70" s="218">
        <f>IF('Open Int.'!E70=0,0,'Open Int.'!H70/'Open Int.'!E70)</f>
        <v>0.1643059490084986</v>
      </c>
      <c r="G70" s="164">
        <v>0.17455621301775148</v>
      </c>
      <c r="H70" s="186">
        <f t="shared" si="2"/>
        <v>-0.05872185144283856</v>
      </c>
      <c r="I70" s="208">
        <f>IF(Volume!D70=0,0,Volume!F70/Volume!D70)</f>
        <v>0.04081632653061224</v>
      </c>
      <c r="J70" s="198">
        <v>0.13513513513513514</v>
      </c>
      <c r="K70" s="186">
        <f t="shared" si="3"/>
        <v>-0.6979591836734694</v>
      </c>
      <c r="L70" s="62"/>
      <c r="M70" s="7"/>
      <c r="N70" s="61"/>
      <c r="O70" s="4"/>
      <c r="P70" s="4"/>
      <c r="Q70" s="4"/>
      <c r="R70" s="4"/>
      <c r="S70" s="4"/>
      <c r="T70" s="4"/>
      <c r="U70" s="63"/>
      <c r="V70" s="4"/>
      <c r="W70" s="4"/>
      <c r="X70" s="4"/>
      <c r="Y70" s="4"/>
      <c r="Z70" s="4"/>
      <c r="AA70" s="3"/>
      <c r="AB70" s="81"/>
      <c r="AC70" s="80"/>
    </row>
    <row r="71" spans="1:27" s="8" customFormat="1" ht="15">
      <c r="A71" s="199" t="s">
        <v>186</v>
      </c>
      <c r="B71" s="213">
        <f>'Open Int.'!E71</f>
        <v>56000</v>
      </c>
      <c r="C71" s="214">
        <f>'Open Int.'!F71</f>
        <v>12000</v>
      </c>
      <c r="D71" s="216">
        <f>'Open Int.'!H71</f>
        <v>0</v>
      </c>
      <c r="E71" s="410">
        <f>'Open Int.'!I71</f>
        <v>0</v>
      </c>
      <c r="F71" s="218">
        <f>IF('Open Int.'!E71=0,0,'Open Int.'!H71/'Open Int.'!E71)</f>
        <v>0</v>
      </c>
      <c r="G71" s="164">
        <v>0</v>
      </c>
      <c r="H71" s="186">
        <f t="shared" si="2"/>
        <v>0</v>
      </c>
      <c r="I71" s="208">
        <f>IF(Volume!D71=0,0,Volume!F71/Volume!D71)</f>
        <v>0</v>
      </c>
      <c r="J71" s="198">
        <v>0</v>
      </c>
      <c r="K71" s="186">
        <f t="shared" si="3"/>
        <v>0</v>
      </c>
      <c r="L71" s="62"/>
      <c r="M71" s="7"/>
      <c r="N71" s="61"/>
      <c r="O71" s="4"/>
      <c r="P71" s="4"/>
      <c r="Q71" s="4"/>
      <c r="R71" s="4"/>
      <c r="S71" s="4"/>
      <c r="T71" s="4"/>
      <c r="U71" s="63"/>
      <c r="V71" s="4"/>
      <c r="W71" s="4"/>
      <c r="X71" s="4"/>
      <c r="Y71" s="4"/>
      <c r="Z71" s="4"/>
      <c r="AA71" s="3"/>
    </row>
    <row r="72" spans="1:27" s="8" customFormat="1" ht="15">
      <c r="A72" s="199" t="s">
        <v>196</v>
      </c>
      <c r="B72" s="213">
        <f>'Open Int.'!E72</f>
        <v>70000</v>
      </c>
      <c r="C72" s="214">
        <f>'Open Int.'!F72</f>
        <v>12500</v>
      </c>
      <c r="D72" s="216">
        <f>'Open Int.'!H72</f>
        <v>7500</v>
      </c>
      <c r="E72" s="410">
        <f>'Open Int.'!I72</f>
        <v>0</v>
      </c>
      <c r="F72" s="218">
        <f>IF('Open Int.'!E72=0,0,'Open Int.'!H72/'Open Int.'!E72)</f>
        <v>0.10714285714285714</v>
      </c>
      <c r="G72" s="164">
        <v>0.13043478260869565</v>
      </c>
      <c r="H72" s="186">
        <f t="shared" si="2"/>
        <v>-0.1785714285714286</v>
      </c>
      <c r="I72" s="208">
        <f>IF(Volume!D72=0,0,Volume!F72/Volume!D72)</f>
        <v>0</v>
      </c>
      <c r="J72" s="198">
        <v>0</v>
      </c>
      <c r="K72" s="186">
        <f t="shared" si="3"/>
        <v>0</v>
      </c>
      <c r="L72" s="62"/>
      <c r="M72" s="7"/>
      <c r="N72" s="61"/>
      <c r="O72" s="4"/>
      <c r="P72" s="4"/>
      <c r="Q72" s="4"/>
      <c r="R72" s="4"/>
      <c r="S72" s="4"/>
      <c r="T72" s="4"/>
      <c r="U72" s="63"/>
      <c r="V72" s="4"/>
      <c r="W72" s="4"/>
      <c r="X72" s="4"/>
      <c r="Y72" s="4"/>
      <c r="Z72" s="4"/>
      <c r="AA72" s="3"/>
    </row>
    <row r="73" spans="1:27" s="8" customFormat="1" ht="15">
      <c r="A73" s="199" t="s">
        <v>162</v>
      </c>
      <c r="B73" s="213">
        <f>'Open Int.'!E73</f>
        <v>188700</v>
      </c>
      <c r="C73" s="214">
        <f>'Open Int.'!F73</f>
        <v>23800</v>
      </c>
      <c r="D73" s="216">
        <f>'Open Int.'!H73</f>
        <v>30600</v>
      </c>
      <c r="E73" s="410">
        <f>'Open Int.'!I73</f>
        <v>0</v>
      </c>
      <c r="F73" s="218">
        <f>IF('Open Int.'!E73=0,0,'Open Int.'!H73/'Open Int.'!E73)</f>
        <v>0.16216216216216217</v>
      </c>
      <c r="G73" s="164">
        <v>0.18556701030927836</v>
      </c>
      <c r="H73" s="186">
        <f t="shared" si="2"/>
        <v>-0.12612612612612611</v>
      </c>
      <c r="I73" s="208">
        <f>IF(Volume!D73=0,0,Volume!F73/Volume!D73)</f>
        <v>0.07692307692307693</v>
      </c>
      <c r="J73" s="198">
        <v>0</v>
      </c>
      <c r="K73" s="186">
        <f t="shared" si="3"/>
        <v>0</v>
      </c>
      <c r="L73" s="62"/>
      <c r="M73" s="7"/>
      <c r="N73" s="61"/>
      <c r="O73" s="4"/>
      <c r="P73" s="4"/>
      <c r="Q73" s="4"/>
      <c r="R73" s="4"/>
      <c r="S73" s="4"/>
      <c r="T73" s="4"/>
      <c r="U73" s="63"/>
      <c r="V73" s="4"/>
      <c r="W73" s="4"/>
      <c r="X73" s="4"/>
      <c r="Y73" s="4"/>
      <c r="Z73" s="4"/>
      <c r="AA73" s="3"/>
    </row>
    <row r="74" spans="1:27" s="8" customFormat="1" ht="15">
      <c r="A74" s="199" t="s">
        <v>228</v>
      </c>
      <c r="B74" s="213">
        <f>'Open Int.'!E74</f>
        <v>109200</v>
      </c>
      <c r="C74" s="214">
        <f>'Open Int.'!F74</f>
        <v>10600</v>
      </c>
      <c r="D74" s="216">
        <f>'Open Int.'!H74</f>
        <v>2200</v>
      </c>
      <c r="E74" s="410">
        <f>'Open Int.'!I74</f>
        <v>200</v>
      </c>
      <c r="F74" s="218">
        <f>IF('Open Int.'!E74=0,0,'Open Int.'!H74/'Open Int.'!E74)</f>
        <v>0.020146520146520148</v>
      </c>
      <c r="G74" s="164">
        <v>0.02028397565922921</v>
      </c>
      <c r="H74" s="186">
        <f>IF(G74=0,0,(F74-G74)/G74)</f>
        <v>-0.0067765567765567</v>
      </c>
      <c r="I74" s="208">
        <f>IF(Volume!D74=0,0,Volume!F74/Volume!D74)</f>
        <v>0.010309278350515464</v>
      </c>
      <c r="J74" s="198">
        <v>0</v>
      </c>
      <c r="K74" s="186">
        <f>IF(J74=0,0,(I74-J74)/J74)</f>
        <v>0</v>
      </c>
      <c r="L74" s="62"/>
      <c r="M74" s="7"/>
      <c r="N74" s="61"/>
      <c r="O74" s="4"/>
      <c r="P74" s="4"/>
      <c r="Q74" s="4"/>
      <c r="R74" s="4"/>
      <c r="S74" s="4"/>
      <c r="T74" s="4"/>
      <c r="U74" s="63"/>
      <c r="V74" s="4"/>
      <c r="W74" s="4"/>
      <c r="X74" s="4"/>
      <c r="Y74" s="4"/>
      <c r="Z74" s="4"/>
      <c r="AA74" s="3"/>
    </row>
    <row r="75" spans="1:29" s="60" customFormat="1" ht="15">
      <c r="A75" s="199" t="s">
        <v>7</v>
      </c>
      <c r="B75" s="213">
        <f>'Open Int.'!E75</f>
        <v>88400</v>
      </c>
      <c r="C75" s="214">
        <f>'Open Int.'!F75</f>
        <v>21450</v>
      </c>
      <c r="D75" s="216">
        <f>'Open Int.'!H75</f>
        <v>14300</v>
      </c>
      <c r="E75" s="410">
        <f>'Open Int.'!I75</f>
        <v>2600</v>
      </c>
      <c r="F75" s="218">
        <f>IF('Open Int.'!E75=0,0,'Open Int.'!H75/'Open Int.'!E75)</f>
        <v>0.16176470588235295</v>
      </c>
      <c r="G75" s="164">
        <v>0.17475728155339806</v>
      </c>
      <c r="H75" s="186">
        <f t="shared" si="2"/>
        <v>-0.07434640522875816</v>
      </c>
      <c r="I75" s="208">
        <f>IF(Volume!D75=0,0,Volume!F75/Volume!D75)</f>
        <v>0.15873015873015872</v>
      </c>
      <c r="J75" s="198">
        <v>0.14285714285714285</v>
      </c>
      <c r="K75" s="186">
        <f t="shared" si="3"/>
        <v>0.1111111111111111</v>
      </c>
      <c r="L75" s="62"/>
      <c r="M75" s="7"/>
      <c r="N75" s="61"/>
      <c r="O75" s="4"/>
      <c r="P75" s="4"/>
      <c r="Q75" s="4"/>
      <c r="R75" s="4"/>
      <c r="S75" s="4"/>
      <c r="T75" s="4"/>
      <c r="U75" s="63"/>
      <c r="V75" s="4"/>
      <c r="W75" s="4"/>
      <c r="X75" s="4"/>
      <c r="Y75" s="4"/>
      <c r="Z75" s="4"/>
      <c r="AA75" s="3"/>
      <c r="AB75" s="81"/>
      <c r="AC75" s="80"/>
    </row>
    <row r="76" spans="1:27" s="8" customFormat="1" ht="15">
      <c r="A76" s="199" t="s">
        <v>187</v>
      </c>
      <c r="B76" s="213">
        <f>'Open Int.'!E76</f>
        <v>1200</v>
      </c>
      <c r="C76" s="214">
        <f>'Open Int.'!F76</f>
        <v>0</v>
      </c>
      <c r="D76" s="216">
        <f>'Open Int.'!H76</f>
        <v>0</v>
      </c>
      <c r="E76" s="410">
        <f>'Open Int.'!I76</f>
        <v>0</v>
      </c>
      <c r="F76" s="218">
        <f>IF('Open Int.'!E76=0,0,'Open Int.'!H76/'Open Int.'!E76)</f>
        <v>0</v>
      </c>
      <c r="G76" s="164">
        <v>0</v>
      </c>
      <c r="H76" s="186">
        <f t="shared" si="2"/>
        <v>0</v>
      </c>
      <c r="I76" s="208">
        <f>IF(Volume!D76=0,0,Volume!F76/Volume!D76)</f>
        <v>0</v>
      </c>
      <c r="J76" s="198">
        <v>0</v>
      </c>
      <c r="K76" s="186">
        <f t="shared" si="3"/>
        <v>0</v>
      </c>
      <c r="L76" s="62"/>
      <c r="M76" s="7"/>
      <c r="N76" s="61"/>
      <c r="O76" s="4"/>
      <c r="P76" s="4"/>
      <c r="Q76" s="4"/>
      <c r="R76" s="4"/>
      <c r="S76" s="4"/>
      <c r="T76" s="4"/>
      <c r="U76" s="63"/>
      <c r="V76" s="4"/>
      <c r="W76" s="4"/>
      <c r="X76" s="4"/>
      <c r="Y76" s="4"/>
      <c r="Z76" s="4"/>
      <c r="AA76" s="3"/>
    </row>
    <row r="77" spans="1:27" s="8" customFormat="1" ht="15">
      <c r="A77" s="199" t="s">
        <v>242</v>
      </c>
      <c r="B77" s="213">
        <f>'Open Int.'!E77</f>
        <v>128400</v>
      </c>
      <c r="C77" s="214">
        <f>'Open Int.'!F77</f>
        <v>15200</v>
      </c>
      <c r="D77" s="216">
        <f>'Open Int.'!H77</f>
        <v>17600</v>
      </c>
      <c r="E77" s="410">
        <f>'Open Int.'!I77</f>
        <v>4400</v>
      </c>
      <c r="F77" s="218">
        <f>IF('Open Int.'!E77=0,0,'Open Int.'!H77/'Open Int.'!E77)</f>
        <v>0.13707165109034267</v>
      </c>
      <c r="G77" s="164">
        <v>0.1166077738515901</v>
      </c>
      <c r="H77" s="186">
        <f t="shared" si="2"/>
        <v>0.17549325025960533</v>
      </c>
      <c r="I77" s="208">
        <f>IF(Volume!D77=0,0,Volume!F77/Volume!D77)</f>
        <v>0.16304347826086957</v>
      </c>
      <c r="J77" s="198">
        <v>0.14473684210526316</v>
      </c>
      <c r="K77" s="186">
        <f t="shared" si="3"/>
        <v>0.12648221343873514</v>
      </c>
      <c r="L77" s="62"/>
      <c r="M77" s="7"/>
      <c r="N77" s="61"/>
      <c r="O77" s="4"/>
      <c r="P77" s="4"/>
      <c r="Q77" s="4"/>
      <c r="R77" s="4"/>
      <c r="S77" s="4"/>
      <c r="T77" s="4"/>
      <c r="U77" s="63"/>
      <c r="V77" s="4"/>
      <c r="W77" s="4"/>
      <c r="X77" s="4"/>
      <c r="Y77" s="4"/>
      <c r="Z77" s="4"/>
      <c r="AA77" s="3"/>
    </row>
    <row r="78" spans="1:29" s="60" customFormat="1" ht="15">
      <c r="A78" s="199" t="s">
        <v>225</v>
      </c>
      <c r="B78" s="213">
        <f>'Open Int.'!E78</f>
        <v>758750</v>
      </c>
      <c r="C78" s="214">
        <f>'Open Int.'!F78</f>
        <v>26250</v>
      </c>
      <c r="D78" s="216">
        <f>'Open Int.'!H78</f>
        <v>138750</v>
      </c>
      <c r="E78" s="410">
        <f>'Open Int.'!I78</f>
        <v>6250</v>
      </c>
      <c r="F78" s="218">
        <f>IF('Open Int.'!E78=0,0,'Open Int.'!H78/'Open Int.'!E78)</f>
        <v>0.1828665568369028</v>
      </c>
      <c r="G78" s="164">
        <v>0.18088737201365188</v>
      </c>
      <c r="H78" s="186">
        <f t="shared" si="2"/>
        <v>0.01094153119268913</v>
      </c>
      <c r="I78" s="208">
        <f>IF(Volume!D78=0,0,Volume!F78/Volume!D78)</f>
        <v>0.13725490196078433</v>
      </c>
      <c r="J78" s="198">
        <v>0.03731343283582089</v>
      </c>
      <c r="K78" s="186">
        <f t="shared" si="3"/>
        <v>2.6784313725490203</v>
      </c>
      <c r="L78" s="62"/>
      <c r="M78" s="7"/>
      <c r="N78" s="61"/>
      <c r="O78" s="4"/>
      <c r="P78" s="4"/>
      <c r="Q78" s="4"/>
      <c r="R78" s="4"/>
      <c r="S78" s="4"/>
      <c r="T78" s="4"/>
      <c r="U78" s="63"/>
      <c r="V78" s="4"/>
      <c r="W78" s="4"/>
      <c r="X78" s="4"/>
      <c r="Y78" s="4"/>
      <c r="Z78" s="4"/>
      <c r="AA78" s="3"/>
      <c r="AB78" s="81"/>
      <c r="AC78" s="80"/>
    </row>
    <row r="79" spans="1:27" s="8" customFormat="1" ht="15">
      <c r="A79" s="199" t="s">
        <v>188</v>
      </c>
      <c r="B79" s="213">
        <f>'Open Int.'!E79</f>
        <v>62400</v>
      </c>
      <c r="C79" s="214">
        <f>'Open Int.'!F79</f>
        <v>1600</v>
      </c>
      <c r="D79" s="216">
        <f>'Open Int.'!H79</f>
        <v>0</v>
      </c>
      <c r="E79" s="410">
        <f>'Open Int.'!I79</f>
        <v>0</v>
      </c>
      <c r="F79" s="218">
        <f>IF('Open Int.'!E79=0,0,'Open Int.'!H79/'Open Int.'!E79)</f>
        <v>0</v>
      </c>
      <c r="G79" s="164">
        <v>0</v>
      </c>
      <c r="H79" s="186">
        <f t="shared" si="2"/>
        <v>0</v>
      </c>
      <c r="I79" s="208">
        <f>IF(Volume!D79=0,0,Volume!F79/Volume!D79)</f>
        <v>0</v>
      </c>
      <c r="J79" s="198">
        <v>0</v>
      </c>
      <c r="K79" s="186">
        <f t="shared" si="3"/>
        <v>0</v>
      </c>
      <c r="L79" s="62"/>
      <c r="M79" s="7"/>
      <c r="N79" s="61"/>
      <c r="O79" s="4"/>
      <c r="P79" s="4"/>
      <c r="Q79" s="4"/>
      <c r="R79" s="4"/>
      <c r="S79" s="4"/>
      <c r="T79" s="4"/>
      <c r="U79" s="63"/>
      <c r="V79" s="4"/>
      <c r="W79" s="4"/>
      <c r="X79" s="4"/>
      <c r="Y79" s="4"/>
      <c r="Z79" s="4"/>
      <c r="AA79" s="3"/>
    </row>
    <row r="80" spans="1:27" s="8" customFormat="1" ht="15">
      <c r="A80" s="199" t="s">
        <v>163</v>
      </c>
      <c r="B80" s="213">
        <f>'Open Int.'!E80</f>
        <v>436100</v>
      </c>
      <c r="C80" s="214">
        <f>'Open Int.'!F80</f>
        <v>8900</v>
      </c>
      <c r="D80" s="216">
        <f>'Open Int.'!H80</f>
        <v>71200</v>
      </c>
      <c r="E80" s="410">
        <f>'Open Int.'!I80</f>
        <v>0</v>
      </c>
      <c r="F80" s="218">
        <f>IF('Open Int.'!E80=0,0,'Open Int.'!H80/'Open Int.'!E80)</f>
        <v>0.16326530612244897</v>
      </c>
      <c r="G80" s="164">
        <v>0.16666666666666666</v>
      </c>
      <c r="H80" s="186">
        <f t="shared" si="2"/>
        <v>-0.020408163265306145</v>
      </c>
      <c r="I80" s="208">
        <f>IF(Volume!D80=0,0,Volume!F80/Volume!D80)</f>
        <v>0</v>
      </c>
      <c r="J80" s="198">
        <v>0.25</v>
      </c>
      <c r="K80" s="186">
        <f t="shared" si="3"/>
        <v>-1</v>
      </c>
      <c r="L80" s="62"/>
      <c r="M80" s="7"/>
      <c r="N80" s="61"/>
      <c r="O80" s="4"/>
      <c r="P80" s="4"/>
      <c r="Q80" s="4"/>
      <c r="R80" s="4"/>
      <c r="S80" s="4"/>
      <c r="T80" s="4"/>
      <c r="U80" s="63"/>
      <c r="V80" s="4"/>
      <c r="W80" s="4"/>
      <c r="X80" s="4"/>
      <c r="Y80" s="4"/>
      <c r="Z80" s="4"/>
      <c r="AA80" s="3"/>
    </row>
    <row r="81" spans="1:29" s="60" customFormat="1" ht="15">
      <c r="A81" s="199" t="s">
        <v>8</v>
      </c>
      <c r="B81" s="213">
        <f>'Open Int.'!E81</f>
        <v>3049600</v>
      </c>
      <c r="C81" s="214">
        <f>'Open Int.'!F81</f>
        <v>289600</v>
      </c>
      <c r="D81" s="216">
        <f>'Open Int.'!H81</f>
        <v>384000</v>
      </c>
      <c r="E81" s="410">
        <f>'Open Int.'!I81</f>
        <v>30400</v>
      </c>
      <c r="F81" s="218">
        <f>IF('Open Int.'!E81=0,0,'Open Int.'!H81/'Open Int.'!E81)</f>
        <v>0.1259181532004197</v>
      </c>
      <c r="G81" s="164">
        <v>0.12811594202898552</v>
      </c>
      <c r="H81" s="186">
        <f t="shared" si="2"/>
        <v>-0.01715468655781002</v>
      </c>
      <c r="I81" s="208">
        <f>IF(Volume!D81=0,0,Volume!F81/Volume!D81)</f>
        <v>0.06949152542372881</v>
      </c>
      <c r="J81" s="198">
        <v>0.07586206896551724</v>
      </c>
      <c r="K81" s="186">
        <f t="shared" si="3"/>
        <v>-0.08397534668721107</v>
      </c>
      <c r="L81" s="62"/>
      <c r="M81" s="7"/>
      <c r="N81" s="61"/>
      <c r="O81" s="4"/>
      <c r="P81" s="4"/>
      <c r="Q81" s="4"/>
      <c r="R81" s="4"/>
      <c r="S81" s="4"/>
      <c r="T81" s="4"/>
      <c r="U81" s="63"/>
      <c r="V81" s="4"/>
      <c r="W81" s="4"/>
      <c r="X81" s="4"/>
      <c r="Y81" s="4"/>
      <c r="Z81" s="4"/>
      <c r="AA81" s="3"/>
      <c r="AB81" s="81"/>
      <c r="AC81" s="80"/>
    </row>
    <row r="82" spans="1:27" s="8" customFormat="1" ht="15">
      <c r="A82" s="199" t="s">
        <v>197</v>
      </c>
      <c r="B82" s="213">
        <f>'Open Int.'!E82</f>
        <v>8428000</v>
      </c>
      <c r="C82" s="214">
        <f>'Open Int.'!F82</f>
        <v>196000</v>
      </c>
      <c r="D82" s="216">
        <f>'Open Int.'!H82</f>
        <v>1288000</v>
      </c>
      <c r="E82" s="410">
        <f>'Open Int.'!I82</f>
        <v>168000</v>
      </c>
      <c r="F82" s="218">
        <f>IF('Open Int.'!E82=0,0,'Open Int.'!H82/'Open Int.'!E82)</f>
        <v>0.15282392026578073</v>
      </c>
      <c r="G82" s="164">
        <v>0.1360544217687075</v>
      </c>
      <c r="H82" s="186">
        <f t="shared" si="2"/>
        <v>0.12325581395348828</v>
      </c>
      <c r="I82" s="208">
        <f>IF(Volume!D82=0,0,Volume!F82/Volume!D82)</f>
        <v>0.21951219512195122</v>
      </c>
      <c r="J82" s="198">
        <v>0.11764705882352941</v>
      </c>
      <c r="K82" s="186">
        <f t="shared" si="3"/>
        <v>0.8658536585365854</v>
      </c>
      <c r="L82" s="62"/>
      <c r="M82" s="7"/>
      <c r="N82" s="61"/>
      <c r="O82" s="4"/>
      <c r="P82" s="4"/>
      <c r="Q82" s="4"/>
      <c r="R82" s="4"/>
      <c r="S82" s="4"/>
      <c r="T82" s="4"/>
      <c r="U82" s="63"/>
      <c r="V82" s="4"/>
      <c r="W82" s="4"/>
      <c r="X82" s="4"/>
      <c r="Y82" s="4"/>
      <c r="Z82" s="4"/>
      <c r="AA82" s="3"/>
    </row>
    <row r="83" spans="1:29" s="60" customFormat="1" ht="15">
      <c r="A83" s="199" t="s">
        <v>220</v>
      </c>
      <c r="B83" s="213">
        <f>'Open Int.'!E83</f>
        <v>290950</v>
      </c>
      <c r="C83" s="214">
        <f>'Open Int.'!F83</f>
        <v>-1150</v>
      </c>
      <c r="D83" s="216">
        <f>'Open Int.'!H83</f>
        <v>19550</v>
      </c>
      <c r="E83" s="410">
        <f>'Open Int.'!I83</f>
        <v>0</v>
      </c>
      <c r="F83" s="218">
        <f>IF('Open Int.'!E83=0,0,'Open Int.'!H83/'Open Int.'!E83)</f>
        <v>0.06719367588932806</v>
      </c>
      <c r="G83" s="164">
        <v>0.06692913385826772</v>
      </c>
      <c r="H83" s="186">
        <f t="shared" si="2"/>
        <v>0.003952569169960394</v>
      </c>
      <c r="I83" s="208">
        <f>IF(Volume!D83=0,0,Volume!F83/Volume!D83)</f>
        <v>0</v>
      </c>
      <c r="J83" s="198">
        <v>0</v>
      </c>
      <c r="K83" s="186">
        <f t="shared" si="3"/>
        <v>0</v>
      </c>
      <c r="L83" s="62"/>
      <c r="M83" s="7"/>
      <c r="N83" s="61"/>
      <c r="O83" s="4"/>
      <c r="P83" s="4"/>
      <c r="Q83" s="4"/>
      <c r="R83" s="4"/>
      <c r="S83" s="4"/>
      <c r="T83" s="4"/>
      <c r="U83" s="63"/>
      <c r="V83" s="4"/>
      <c r="W83" s="4"/>
      <c r="X83" s="4"/>
      <c r="Y83" s="4"/>
      <c r="Z83" s="4"/>
      <c r="AA83" s="3"/>
      <c r="AB83" s="81"/>
      <c r="AC83" s="80"/>
    </row>
    <row r="84" spans="1:27" s="8" customFormat="1" ht="15">
      <c r="A84" s="199" t="s">
        <v>189</v>
      </c>
      <c r="B84" s="213">
        <f>'Open Int.'!E84</f>
        <v>17600</v>
      </c>
      <c r="C84" s="214">
        <f>'Open Int.'!F84</f>
        <v>0</v>
      </c>
      <c r="D84" s="216">
        <f>'Open Int.'!H84</f>
        <v>0</v>
      </c>
      <c r="E84" s="410">
        <f>'Open Int.'!I84</f>
        <v>0</v>
      </c>
      <c r="F84" s="218">
        <f>IF('Open Int.'!E84=0,0,'Open Int.'!H84/'Open Int.'!E84)</f>
        <v>0</v>
      </c>
      <c r="G84" s="164">
        <v>0</v>
      </c>
      <c r="H84" s="186">
        <f t="shared" si="2"/>
        <v>0</v>
      </c>
      <c r="I84" s="208">
        <f>IF(Volume!D84=0,0,Volume!F84/Volume!D84)</f>
        <v>0</v>
      </c>
      <c r="J84" s="198">
        <v>0</v>
      </c>
      <c r="K84" s="186">
        <f t="shared" si="3"/>
        <v>0</v>
      </c>
      <c r="L84" s="62"/>
      <c r="M84" s="7"/>
      <c r="N84" s="61"/>
      <c r="O84" s="4"/>
      <c r="P84" s="4"/>
      <c r="Q84" s="4"/>
      <c r="R84" s="4"/>
      <c r="S84" s="4"/>
      <c r="T84" s="4"/>
      <c r="U84" s="63"/>
      <c r="V84" s="4"/>
      <c r="W84" s="4"/>
      <c r="X84" s="4"/>
      <c r="Y84" s="4"/>
      <c r="Z84" s="4"/>
      <c r="AA84" s="3"/>
    </row>
    <row r="85" spans="1:27" s="8" customFormat="1" ht="15">
      <c r="A85" s="199" t="s">
        <v>164</v>
      </c>
      <c r="B85" s="213">
        <f>'Open Int.'!E85</f>
        <v>241900</v>
      </c>
      <c r="C85" s="214">
        <f>'Open Int.'!F85</f>
        <v>5900</v>
      </c>
      <c r="D85" s="216">
        <f>'Open Int.'!H85</f>
        <v>88500</v>
      </c>
      <c r="E85" s="410">
        <f>'Open Int.'!I85</f>
        <v>-5900</v>
      </c>
      <c r="F85" s="218">
        <f>IF('Open Int.'!E85=0,0,'Open Int.'!H85/'Open Int.'!E85)</f>
        <v>0.36585365853658536</v>
      </c>
      <c r="G85" s="164">
        <v>0.4</v>
      </c>
      <c r="H85" s="186">
        <f t="shared" si="2"/>
        <v>-0.08536585365853666</v>
      </c>
      <c r="I85" s="208">
        <f>IF(Volume!D85=0,0,Volume!F85/Volume!D85)</f>
        <v>0.5</v>
      </c>
      <c r="J85" s="198">
        <v>0</v>
      </c>
      <c r="K85" s="186">
        <f t="shared" si="3"/>
        <v>0</v>
      </c>
      <c r="L85" s="62"/>
      <c r="M85" s="7"/>
      <c r="N85" s="61"/>
      <c r="O85" s="4"/>
      <c r="P85" s="4"/>
      <c r="Q85" s="4"/>
      <c r="R85" s="4"/>
      <c r="S85" s="4"/>
      <c r="T85" s="4"/>
      <c r="U85" s="63"/>
      <c r="V85" s="4"/>
      <c r="W85" s="4"/>
      <c r="X85" s="4"/>
      <c r="Y85" s="4"/>
      <c r="Z85" s="4"/>
      <c r="AA85" s="3"/>
    </row>
    <row r="86" spans="1:27" s="8" customFormat="1" ht="15">
      <c r="A86" s="199" t="s">
        <v>165</v>
      </c>
      <c r="B86" s="213">
        <f>'Open Int.'!E86</f>
        <v>2090</v>
      </c>
      <c r="C86" s="214">
        <f>'Open Int.'!F86</f>
        <v>2090</v>
      </c>
      <c r="D86" s="216">
        <f>'Open Int.'!H86</f>
        <v>0</v>
      </c>
      <c r="E86" s="410">
        <f>'Open Int.'!I86</f>
        <v>0</v>
      </c>
      <c r="F86" s="218">
        <f>IF('Open Int.'!E86=0,0,'Open Int.'!H86/'Open Int.'!E86)</f>
        <v>0</v>
      </c>
      <c r="G86" s="164">
        <v>0</v>
      </c>
      <c r="H86" s="186">
        <f t="shared" si="2"/>
        <v>0</v>
      </c>
      <c r="I86" s="208">
        <f>IF(Volume!D86=0,0,Volume!F86/Volume!D86)</f>
        <v>0</v>
      </c>
      <c r="J86" s="198">
        <v>0</v>
      </c>
      <c r="K86" s="186">
        <f t="shared" si="3"/>
        <v>0</v>
      </c>
      <c r="L86" s="62"/>
      <c r="M86" s="7"/>
      <c r="N86" s="61"/>
      <c r="O86" s="4"/>
      <c r="P86" s="4"/>
      <c r="Q86" s="4"/>
      <c r="R86" s="4"/>
      <c r="S86" s="4"/>
      <c r="T86" s="4"/>
      <c r="U86" s="63"/>
      <c r="V86" s="4"/>
      <c r="W86" s="4"/>
      <c r="X86" s="4"/>
      <c r="Y86" s="4"/>
      <c r="Z86" s="4"/>
      <c r="AA86" s="3"/>
    </row>
    <row r="87" spans="1:29" s="60" customFormat="1" ht="15">
      <c r="A87" s="199" t="s">
        <v>138</v>
      </c>
      <c r="B87" s="213">
        <f>'Open Int.'!E87</f>
        <v>1878500</v>
      </c>
      <c r="C87" s="214">
        <f>'Open Int.'!F87</f>
        <v>312000</v>
      </c>
      <c r="D87" s="216">
        <f>'Open Int.'!H87</f>
        <v>221000</v>
      </c>
      <c r="E87" s="410">
        <f>'Open Int.'!I87</f>
        <v>52000</v>
      </c>
      <c r="F87" s="218">
        <f>IF('Open Int.'!E87=0,0,'Open Int.'!H87/'Open Int.'!E87)</f>
        <v>0.11764705882352941</v>
      </c>
      <c r="G87" s="164">
        <v>0.1078838174273859</v>
      </c>
      <c r="H87" s="186">
        <f t="shared" si="2"/>
        <v>0.09049773755656101</v>
      </c>
      <c r="I87" s="208">
        <f>IF(Volume!D87=0,0,Volume!F87/Volume!D87)</f>
        <v>0.09090909090909091</v>
      </c>
      <c r="J87" s="198">
        <v>0.043478260869565216</v>
      </c>
      <c r="K87" s="186">
        <f t="shared" si="3"/>
        <v>1.090909090909091</v>
      </c>
      <c r="L87" s="62"/>
      <c r="M87" s="7"/>
      <c r="N87" s="61"/>
      <c r="O87" s="4"/>
      <c r="P87" s="4"/>
      <c r="Q87" s="4"/>
      <c r="R87" s="4"/>
      <c r="S87" s="4"/>
      <c r="T87" s="4"/>
      <c r="U87" s="63"/>
      <c r="V87" s="4"/>
      <c r="W87" s="4"/>
      <c r="X87" s="4"/>
      <c r="Y87" s="4"/>
      <c r="Z87" s="4"/>
      <c r="AA87" s="3"/>
      <c r="AB87" s="81"/>
      <c r="AC87" s="80"/>
    </row>
    <row r="88" spans="1:29" s="60" customFormat="1" ht="15">
      <c r="A88" s="199" t="s">
        <v>50</v>
      </c>
      <c r="B88" s="213">
        <f>'Open Int.'!E88</f>
        <v>558000</v>
      </c>
      <c r="C88" s="214">
        <f>'Open Int.'!F88</f>
        <v>41400</v>
      </c>
      <c r="D88" s="216">
        <f>'Open Int.'!H88</f>
        <v>103050</v>
      </c>
      <c r="E88" s="410">
        <f>'Open Int.'!I88</f>
        <v>8100</v>
      </c>
      <c r="F88" s="218">
        <f>IF('Open Int.'!E88=0,0,'Open Int.'!H88/'Open Int.'!E88)</f>
        <v>0.18467741935483872</v>
      </c>
      <c r="G88" s="164">
        <v>0.1837979094076655</v>
      </c>
      <c r="H88" s="186">
        <f t="shared" si="2"/>
        <v>0.004785201039596528</v>
      </c>
      <c r="I88" s="208">
        <f>IF(Volume!D88=0,0,Volume!F88/Volume!D88)</f>
        <v>0.16666666666666666</v>
      </c>
      <c r="J88" s="198">
        <v>0.13238770685579196</v>
      </c>
      <c r="K88" s="186">
        <f t="shared" si="3"/>
        <v>0.2589285714285714</v>
      </c>
      <c r="L88" s="62"/>
      <c r="M88" s="7"/>
      <c r="N88" s="61"/>
      <c r="O88" s="4"/>
      <c r="P88" s="4"/>
      <c r="Q88" s="4"/>
      <c r="R88" s="4"/>
      <c r="S88" s="4"/>
      <c r="T88" s="4"/>
      <c r="U88" s="63"/>
      <c r="V88" s="4"/>
      <c r="W88" s="4"/>
      <c r="X88" s="4"/>
      <c r="Y88" s="4"/>
      <c r="Z88" s="4"/>
      <c r="AA88" s="3"/>
      <c r="AB88" s="81"/>
      <c r="AC88" s="80"/>
    </row>
    <row r="89" spans="1:27" s="8" customFormat="1" ht="15">
      <c r="A89" s="199" t="s">
        <v>190</v>
      </c>
      <c r="B89" s="213">
        <f>'Open Int.'!E89</f>
        <v>182700</v>
      </c>
      <c r="C89" s="214">
        <f>'Open Int.'!F89</f>
        <v>23100</v>
      </c>
      <c r="D89" s="216">
        <f>'Open Int.'!H89</f>
        <v>1050</v>
      </c>
      <c r="E89" s="410">
        <f>'Open Int.'!I89</f>
        <v>0</v>
      </c>
      <c r="F89" s="218">
        <f>IF('Open Int.'!E89=0,0,'Open Int.'!H89/'Open Int.'!E89)</f>
        <v>0.005747126436781609</v>
      </c>
      <c r="G89" s="164">
        <v>0.006578947368421052</v>
      </c>
      <c r="H89" s="186">
        <f t="shared" si="2"/>
        <v>-0.12643678160919536</v>
      </c>
      <c r="I89" s="208">
        <f>IF(Volume!D89=0,0,Volume!F89/Volume!D89)</f>
        <v>0</v>
      </c>
      <c r="J89" s="198">
        <v>0</v>
      </c>
      <c r="K89" s="186">
        <f t="shared" si="3"/>
        <v>0</v>
      </c>
      <c r="L89" s="62"/>
      <c r="M89" s="7"/>
      <c r="N89" s="61"/>
      <c r="O89" s="4"/>
      <c r="P89" s="4"/>
      <c r="Q89" s="4"/>
      <c r="R89" s="4"/>
      <c r="S89" s="4"/>
      <c r="T89" s="4"/>
      <c r="U89" s="63"/>
      <c r="V89" s="4"/>
      <c r="W89" s="4"/>
      <c r="X89" s="4"/>
      <c r="Y89" s="4"/>
      <c r="Z89" s="4"/>
      <c r="AA89" s="3"/>
    </row>
    <row r="90" spans="1:29" s="60" customFormat="1" ht="15">
      <c r="A90" s="199" t="s">
        <v>94</v>
      </c>
      <c r="B90" s="213">
        <f>'Open Int.'!E90</f>
        <v>16800</v>
      </c>
      <c r="C90" s="214">
        <f>'Open Int.'!F90</f>
        <v>4800</v>
      </c>
      <c r="D90" s="216">
        <f>'Open Int.'!H90</f>
        <v>0</v>
      </c>
      <c r="E90" s="410">
        <f>'Open Int.'!I90</f>
        <v>0</v>
      </c>
      <c r="F90" s="218">
        <f>IF('Open Int.'!E90=0,0,'Open Int.'!H90/'Open Int.'!E90)</f>
        <v>0</v>
      </c>
      <c r="G90" s="164">
        <v>0</v>
      </c>
      <c r="H90" s="186">
        <f t="shared" si="2"/>
        <v>0</v>
      </c>
      <c r="I90" s="208">
        <f>IF(Volume!D90=0,0,Volume!F90/Volume!D90)</f>
        <v>0</v>
      </c>
      <c r="J90" s="198">
        <v>0</v>
      </c>
      <c r="K90" s="186">
        <f t="shared" si="3"/>
        <v>0</v>
      </c>
      <c r="L90" s="62"/>
      <c r="M90" s="7"/>
      <c r="N90" s="61"/>
      <c r="O90" s="4"/>
      <c r="P90" s="4"/>
      <c r="Q90" s="4"/>
      <c r="R90" s="4"/>
      <c r="S90" s="4"/>
      <c r="T90" s="4"/>
      <c r="U90" s="63"/>
      <c r="V90" s="4"/>
      <c r="W90" s="4"/>
      <c r="X90" s="4"/>
      <c r="Y90" s="4"/>
      <c r="Z90" s="4"/>
      <c r="AA90" s="3"/>
      <c r="AB90" s="81"/>
      <c r="AC90" s="80"/>
    </row>
    <row r="91" spans="1:27" s="8" customFormat="1" ht="15">
      <c r="A91" s="199" t="s">
        <v>243</v>
      </c>
      <c r="B91" s="213">
        <f>'Open Int.'!E91</f>
        <v>1300</v>
      </c>
      <c r="C91" s="214">
        <f>'Open Int.'!F91</f>
        <v>0</v>
      </c>
      <c r="D91" s="216">
        <f>'Open Int.'!H91</f>
        <v>0</v>
      </c>
      <c r="E91" s="410">
        <f>'Open Int.'!I91</f>
        <v>0</v>
      </c>
      <c r="F91" s="218">
        <f>IF('Open Int.'!E91=0,0,'Open Int.'!H91/'Open Int.'!E91)</f>
        <v>0</v>
      </c>
      <c r="G91" s="164">
        <v>0</v>
      </c>
      <c r="H91" s="186">
        <f t="shared" si="2"/>
        <v>0</v>
      </c>
      <c r="I91" s="208">
        <f>IF(Volume!D91=0,0,Volume!F91/Volume!D91)</f>
        <v>0</v>
      </c>
      <c r="J91" s="198">
        <v>0</v>
      </c>
      <c r="K91" s="186">
        <f t="shared" si="3"/>
        <v>0</v>
      </c>
      <c r="L91" s="62"/>
      <c r="M91" s="7"/>
      <c r="N91" s="61"/>
      <c r="O91" s="4"/>
      <c r="P91" s="4"/>
      <c r="Q91" s="4"/>
      <c r="R91" s="4"/>
      <c r="S91" s="4"/>
      <c r="T91" s="4"/>
      <c r="U91" s="63"/>
      <c r="V91" s="4"/>
      <c r="W91" s="4"/>
      <c r="X91" s="4"/>
      <c r="Y91" s="4"/>
      <c r="Z91" s="4"/>
      <c r="AA91" s="3"/>
    </row>
    <row r="92" spans="1:29" s="60" customFormat="1" ht="15">
      <c r="A92" s="199" t="s">
        <v>95</v>
      </c>
      <c r="B92" s="213">
        <f>'Open Int.'!E92</f>
        <v>24000</v>
      </c>
      <c r="C92" s="214">
        <f>'Open Int.'!F92</f>
        <v>0</v>
      </c>
      <c r="D92" s="216">
        <f>'Open Int.'!H92</f>
        <v>0</v>
      </c>
      <c r="E92" s="410">
        <f>'Open Int.'!I92</f>
        <v>0</v>
      </c>
      <c r="F92" s="218">
        <f>IF('Open Int.'!E92=0,0,'Open Int.'!H92/'Open Int.'!E92)</f>
        <v>0</v>
      </c>
      <c r="G92" s="164">
        <v>0</v>
      </c>
      <c r="H92" s="186">
        <f t="shared" si="2"/>
        <v>0</v>
      </c>
      <c r="I92" s="208">
        <f>IF(Volume!D92=0,0,Volume!F92/Volume!D92)</f>
        <v>0</v>
      </c>
      <c r="J92" s="198">
        <v>0</v>
      </c>
      <c r="K92" s="186">
        <f t="shared" si="3"/>
        <v>0</v>
      </c>
      <c r="L92" s="62"/>
      <c r="M92" s="7"/>
      <c r="N92" s="61"/>
      <c r="O92" s="4"/>
      <c r="P92" s="4"/>
      <c r="Q92" s="4"/>
      <c r="R92" s="4"/>
      <c r="S92" s="4"/>
      <c r="T92" s="4"/>
      <c r="U92" s="63"/>
      <c r="V92" s="4"/>
      <c r="W92" s="4"/>
      <c r="X92" s="4"/>
      <c r="Y92" s="4"/>
      <c r="Z92" s="4"/>
      <c r="AA92" s="3"/>
      <c r="AB92" s="81"/>
      <c r="AC92" s="80"/>
    </row>
    <row r="93" spans="1:29" s="60" customFormat="1" ht="15">
      <c r="A93" s="199" t="s">
        <v>244</v>
      </c>
      <c r="B93" s="213">
        <f>'Open Int.'!E93</f>
        <v>470400</v>
      </c>
      <c r="C93" s="214">
        <f>'Open Int.'!F93</f>
        <v>2800</v>
      </c>
      <c r="D93" s="216">
        <f>'Open Int.'!H93</f>
        <v>64400</v>
      </c>
      <c r="E93" s="410">
        <f>'Open Int.'!I93</f>
        <v>5600</v>
      </c>
      <c r="F93" s="218">
        <f>IF('Open Int.'!E93=0,0,'Open Int.'!H93/'Open Int.'!E93)</f>
        <v>0.13690476190476192</v>
      </c>
      <c r="G93" s="164">
        <v>0.12574850299401197</v>
      </c>
      <c r="H93" s="186">
        <f t="shared" si="2"/>
        <v>0.08871882086167818</v>
      </c>
      <c r="I93" s="208">
        <f>IF(Volume!D93=0,0,Volume!F93/Volume!D93)</f>
        <v>0.15384615384615385</v>
      </c>
      <c r="J93" s="198">
        <v>0.05</v>
      </c>
      <c r="K93" s="186">
        <f t="shared" si="3"/>
        <v>2.076923076923077</v>
      </c>
      <c r="L93" s="62"/>
      <c r="M93" s="7"/>
      <c r="N93" s="61"/>
      <c r="O93" s="4"/>
      <c r="P93" s="4"/>
      <c r="Q93" s="4"/>
      <c r="R93" s="4"/>
      <c r="S93" s="4"/>
      <c r="T93" s="4"/>
      <c r="U93" s="63"/>
      <c r="V93" s="4"/>
      <c r="W93" s="4"/>
      <c r="X93" s="4"/>
      <c r="Y93" s="4"/>
      <c r="Z93" s="4"/>
      <c r="AA93" s="3"/>
      <c r="AB93" s="81"/>
      <c r="AC93" s="80"/>
    </row>
    <row r="94" spans="1:29" s="60" customFormat="1" ht="15">
      <c r="A94" s="199" t="s">
        <v>245</v>
      </c>
      <c r="B94" s="213">
        <f>'Open Int.'!E94</f>
        <v>30600</v>
      </c>
      <c r="C94" s="214">
        <f>'Open Int.'!F94</f>
        <v>3000</v>
      </c>
      <c r="D94" s="216">
        <f>'Open Int.'!H94</f>
        <v>1500</v>
      </c>
      <c r="E94" s="410">
        <f>'Open Int.'!I94</f>
        <v>600</v>
      </c>
      <c r="F94" s="218">
        <f>IF('Open Int.'!E94=0,0,'Open Int.'!H94/'Open Int.'!E94)</f>
        <v>0.049019607843137254</v>
      </c>
      <c r="G94" s="164">
        <v>0.03260869565217391</v>
      </c>
      <c r="H94" s="186">
        <f t="shared" si="2"/>
        <v>0.5032679738562091</v>
      </c>
      <c r="I94" s="208">
        <f>IF(Volume!D94=0,0,Volume!F94/Volume!D94)</f>
        <v>0.08888888888888889</v>
      </c>
      <c r="J94" s="198">
        <v>0.0136986301369863</v>
      </c>
      <c r="K94" s="186">
        <f t="shared" si="3"/>
        <v>5.48888888888889</v>
      </c>
      <c r="L94" s="62"/>
      <c r="M94" s="7"/>
      <c r="N94" s="61"/>
      <c r="O94" s="4"/>
      <c r="P94" s="4"/>
      <c r="Q94" s="4"/>
      <c r="R94" s="4"/>
      <c r="S94" s="4"/>
      <c r="T94" s="4"/>
      <c r="U94" s="63"/>
      <c r="V94" s="4"/>
      <c r="W94" s="4"/>
      <c r="X94" s="4"/>
      <c r="Y94" s="4"/>
      <c r="Z94" s="4"/>
      <c r="AA94" s="3"/>
      <c r="AB94" s="81"/>
      <c r="AC94" s="80"/>
    </row>
    <row r="95" spans="1:29" s="60" customFormat="1" ht="15">
      <c r="A95" s="199" t="s">
        <v>246</v>
      </c>
      <c r="B95" s="213">
        <f>'Open Int.'!E95</f>
        <v>435200</v>
      </c>
      <c r="C95" s="214">
        <f>'Open Int.'!F95</f>
        <v>11200</v>
      </c>
      <c r="D95" s="216">
        <f>'Open Int.'!H95</f>
        <v>56000</v>
      </c>
      <c r="E95" s="410">
        <f>'Open Int.'!I95</f>
        <v>800</v>
      </c>
      <c r="F95" s="218">
        <f>IF('Open Int.'!E95=0,0,'Open Int.'!H95/'Open Int.'!E95)</f>
        <v>0.12867647058823528</v>
      </c>
      <c r="G95" s="164">
        <v>0.13018867924528302</v>
      </c>
      <c r="H95" s="186">
        <f t="shared" si="2"/>
        <v>-0.011615515771526093</v>
      </c>
      <c r="I95" s="208">
        <f>IF(Volume!D95=0,0,Volume!F95/Volume!D95)</f>
        <v>0.031578947368421054</v>
      </c>
      <c r="J95" s="198">
        <v>0.061224489795918366</v>
      </c>
      <c r="K95" s="186">
        <f t="shared" si="3"/>
        <v>-0.4842105263157894</v>
      </c>
      <c r="L95" s="62"/>
      <c r="M95" s="7"/>
      <c r="N95" s="61"/>
      <c r="O95" s="4"/>
      <c r="P95" s="4"/>
      <c r="Q95" s="4"/>
      <c r="R95" s="4"/>
      <c r="S95" s="4"/>
      <c r="T95" s="4"/>
      <c r="U95" s="63"/>
      <c r="V95" s="4"/>
      <c r="W95" s="4"/>
      <c r="X95" s="4"/>
      <c r="Y95" s="4"/>
      <c r="Z95" s="4"/>
      <c r="AA95" s="3"/>
      <c r="AB95" s="81"/>
      <c r="AC95" s="80"/>
    </row>
    <row r="96" spans="1:29" s="60" customFormat="1" ht="15">
      <c r="A96" s="199" t="s">
        <v>254</v>
      </c>
      <c r="B96" s="213">
        <f>'Open Int.'!E96</f>
        <v>1159200</v>
      </c>
      <c r="C96" s="214">
        <f>'Open Int.'!F96</f>
        <v>46200</v>
      </c>
      <c r="D96" s="216">
        <f>'Open Int.'!H96</f>
        <v>99400</v>
      </c>
      <c r="E96" s="410">
        <f>'Open Int.'!I96</f>
        <v>3500</v>
      </c>
      <c r="F96" s="218">
        <f>IF('Open Int.'!E96=0,0,'Open Int.'!H96/'Open Int.'!E96)</f>
        <v>0.08574879227053141</v>
      </c>
      <c r="G96" s="164">
        <v>0.08616352201257861</v>
      </c>
      <c r="H96" s="186">
        <f>IF(G96=0,0,(F96-G96)/G96)</f>
        <v>-0.004813286787263171</v>
      </c>
      <c r="I96" s="208">
        <f>IF(Volume!D96=0,0,Volume!F96/Volume!D96)</f>
        <v>0.04603580562659847</v>
      </c>
      <c r="J96" s="198">
        <v>0.06598984771573604</v>
      </c>
      <c r="K96" s="186">
        <f>IF(J96=0,0,(I96-J96)/J96)</f>
        <v>-0.30238048396616174</v>
      </c>
      <c r="L96" s="62"/>
      <c r="M96" s="7"/>
      <c r="N96" s="61"/>
      <c r="O96" s="4"/>
      <c r="P96" s="4"/>
      <c r="Q96" s="4"/>
      <c r="R96" s="4"/>
      <c r="S96" s="4"/>
      <c r="T96" s="4"/>
      <c r="U96" s="63"/>
      <c r="V96" s="4"/>
      <c r="W96" s="4"/>
      <c r="X96" s="4"/>
      <c r="Y96" s="4"/>
      <c r="Z96" s="4"/>
      <c r="AA96" s="3"/>
      <c r="AB96" s="81"/>
      <c r="AC96" s="80"/>
    </row>
    <row r="97" spans="1:29" s="60" customFormat="1" ht="15">
      <c r="A97" s="199" t="s">
        <v>113</v>
      </c>
      <c r="B97" s="213">
        <f>'Open Int.'!E97</f>
        <v>345400</v>
      </c>
      <c r="C97" s="214">
        <f>'Open Int.'!F97</f>
        <v>11550</v>
      </c>
      <c r="D97" s="216">
        <f>'Open Int.'!H97</f>
        <v>30250</v>
      </c>
      <c r="E97" s="410">
        <f>'Open Int.'!I97</f>
        <v>4950</v>
      </c>
      <c r="F97" s="218">
        <f>IF('Open Int.'!E97=0,0,'Open Int.'!H97/'Open Int.'!E97)</f>
        <v>0.0875796178343949</v>
      </c>
      <c r="G97" s="164">
        <v>0.0757825370675453</v>
      </c>
      <c r="H97" s="186">
        <f t="shared" si="2"/>
        <v>0.15567017446690667</v>
      </c>
      <c r="I97" s="208">
        <f>IF(Volume!D97=0,0,Volume!F97/Volume!D97)</f>
        <v>0.14444444444444443</v>
      </c>
      <c r="J97" s="198">
        <v>0.06172839506172839</v>
      </c>
      <c r="K97" s="186">
        <f t="shared" si="3"/>
        <v>1.3399999999999999</v>
      </c>
      <c r="L97" s="62"/>
      <c r="M97" s="7"/>
      <c r="N97" s="61"/>
      <c r="O97" s="4"/>
      <c r="P97" s="4"/>
      <c r="Q97" s="4"/>
      <c r="R97" s="4"/>
      <c r="S97" s="4"/>
      <c r="T97" s="4"/>
      <c r="U97" s="63"/>
      <c r="V97" s="4"/>
      <c r="W97" s="4"/>
      <c r="X97" s="4"/>
      <c r="Y97" s="4"/>
      <c r="Z97" s="4"/>
      <c r="AA97" s="3"/>
      <c r="AB97" s="81"/>
      <c r="AC97" s="80"/>
    </row>
    <row r="98" spans="1:27" s="8" customFormat="1" ht="15">
      <c r="A98" s="199" t="s">
        <v>166</v>
      </c>
      <c r="B98" s="213">
        <f>'Open Int.'!E98</f>
        <v>334400</v>
      </c>
      <c r="C98" s="214">
        <f>'Open Int.'!F98</f>
        <v>30250</v>
      </c>
      <c r="D98" s="216">
        <f>'Open Int.'!H98</f>
        <v>25850</v>
      </c>
      <c r="E98" s="410">
        <f>'Open Int.'!I98</f>
        <v>1650</v>
      </c>
      <c r="F98" s="218">
        <f>IF('Open Int.'!E98=0,0,'Open Int.'!H98/'Open Int.'!E98)</f>
        <v>0.07730263157894737</v>
      </c>
      <c r="G98" s="164">
        <v>0.07956600361663653</v>
      </c>
      <c r="H98" s="186">
        <f t="shared" si="2"/>
        <v>-0.028446471291865994</v>
      </c>
      <c r="I98" s="208">
        <f>IF(Volume!D98=0,0,Volume!F98/Volume!D98)</f>
        <v>0.017421602787456445</v>
      </c>
      <c r="J98" s="198">
        <v>0.03571428571428571</v>
      </c>
      <c r="K98" s="186">
        <f t="shared" si="3"/>
        <v>-0.5121951219512195</v>
      </c>
      <c r="L98" s="62"/>
      <c r="M98" s="7"/>
      <c r="N98" s="61"/>
      <c r="O98" s="4"/>
      <c r="P98" s="4"/>
      <c r="Q98" s="4"/>
      <c r="R98" s="4"/>
      <c r="S98" s="4"/>
      <c r="T98" s="4"/>
      <c r="U98" s="63"/>
      <c r="V98" s="4"/>
      <c r="W98" s="4"/>
      <c r="X98" s="4"/>
      <c r="Y98" s="4"/>
      <c r="Z98" s="4"/>
      <c r="AA98" s="3"/>
    </row>
    <row r="99" spans="1:29" s="60" customFormat="1" ht="15">
      <c r="A99" s="199" t="s">
        <v>221</v>
      </c>
      <c r="B99" s="213">
        <f>'Open Int.'!E99</f>
        <v>3109500</v>
      </c>
      <c r="C99" s="214">
        <f>'Open Int.'!F99</f>
        <v>156300</v>
      </c>
      <c r="D99" s="216">
        <f>'Open Int.'!H99</f>
        <v>1223700</v>
      </c>
      <c r="E99" s="410">
        <f>'Open Int.'!I99</f>
        <v>15900</v>
      </c>
      <c r="F99" s="218">
        <f>IF('Open Int.'!E99=0,0,'Open Int.'!H99/'Open Int.'!E99)</f>
        <v>0.39353593825373856</v>
      </c>
      <c r="G99" s="164">
        <v>0.40898008939455505</v>
      </c>
      <c r="H99" s="186">
        <f t="shared" si="2"/>
        <v>-0.03776259906363574</v>
      </c>
      <c r="I99" s="208">
        <f>IF(Volume!D99=0,0,Volume!F99/Volume!D99)</f>
        <v>0.2831414230882787</v>
      </c>
      <c r="J99" s="198">
        <v>0.2626324368378158</v>
      </c>
      <c r="K99" s="186">
        <f t="shared" si="3"/>
        <v>0.07809007332604508</v>
      </c>
      <c r="L99" s="62"/>
      <c r="M99" s="7"/>
      <c r="N99" s="61"/>
      <c r="O99" s="4"/>
      <c r="P99" s="4"/>
      <c r="Q99" s="4"/>
      <c r="R99" s="4"/>
      <c r="S99" s="4"/>
      <c r="T99" s="4"/>
      <c r="U99" s="63"/>
      <c r="V99" s="4"/>
      <c r="W99" s="4"/>
      <c r="X99" s="4"/>
      <c r="Y99" s="4"/>
      <c r="Z99" s="4"/>
      <c r="AA99" s="3"/>
      <c r="AB99" s="81"/>
      <c r="AC99" s="80"/>
    </row>
    <row r="100" spans="1:29" s="60" customFormat="1" ht="15">
      <c r="A100" s="199" t="s">
        <v>235</v>
      </c>
      <c r="B100" s="213">
        <f>'Open Int.'!E100</f>
        <v>3376800</v>
      </c>
      <c r="C100" s="214">
        <f>'Open Int.'!F100</f>
        <v>298150</v>
      </c>
      <c r="D100" s="216">
        <f>'Open Int.'!H100</f>
        <v>616400</v>
      </c>
      <c r="E100" s="410">
        <f>'Open Int.'!I100</f>
        <v>16750</v>
      </c>
      <c r="F100" s="218">
        <f>IF('Open Int.'!E100=0,0,'Open Int.'!H100/'Open Int.'!E100)</f>
        <v>0.18253968253968253</v>
      </c>
      <c r="G100" s="164">
        <v>0.19477693144722524</v>
      </c>
      <c r="H100" s="186">
        <f>IF(G100=0,0,(F100-G100)/G100)</f>
        <v>-0.06282699299459081</v>
      </c>
      <c r="I100" s="208">
        <f>IF(Volume!D100=0,0,Volume!F100/Volume!D100)</f>
        <v>0.09219858156028368</v>
      </c>
      <c r="J100" s="198">
        <v>0.08362989323843416</v>
      </c>
      <c r="K100" s="186">
        <f>IF(J100=0,0,(I100-J100)/J100)</f>
        <v>0.10245963482722198</v>
      </c>
      <c r="L100" s="62"/>
      <c r="M100" s="7"/>
      <c r="N100" s="61"/>
      <c r="O100" s="4"/>
      <c r="P100" s="4"/>
      <c r="Q100" s="4"/>
      <c r="R100" s="4"/>
      <c r="S100" s="4"/>
      <c r="T100" s="4"/>
      <c r="U100" s="63"/>
      <c r="V100" s="4"/>
      <c r="W100" s="4"/>
      <c r="X100" s="4"/>
      <c r="Y100" s="4"/>
      <c r="Z100" s="4"/>
      <c r="AA100" s="3"/>
      <c r="AB100" s="81"/>
      <c r="AC100" s="80"/>
    </row>
    <row r="101" spans="1:29" s="60" customFormat="1" ht="15">
      <c r="A101" s="199" t="s">
        <v>255</v>
      </c>
      <c r="B101" s="213">
        <f>'Open Int.'!E101</f>
        <v>3942000</v>
      </c>
      <c r="C101" s="214">
        <f>'Open Int.'!F101</f>
        <v>245700</v>
      </c>
      <c r="D101" s="216">
        <f>'Open Int.'!H101</f>
        <v>693900</v>
      </c>
      <c r="E101" s="410">
        <f>'Open Int.'!I101</f>
        <v>-5400</v>
      </c>
      <c r="F101" s="218">
        <f>IF('Open Int.'!E101=0,0,'Open Int.'!H101/'Open Int.'!E101)</f>
        <v>0.17602739726027397</v>
      </c>
      <c r="G101" s="164">
        <v>0.1891891891891892</v>
      </c>
      <c r="H101" s="186">
        <f>IF(G101=0,0,(F101-G101)/G101)</f>
        <v>-0.0695694716242662</v>
      </c>
      <c r="I101" s="208">
        <f>IF(Volume!D101=0,0,Volume!F101/Volume!D101)</f>
        <v>0.06829268292682927</v>
      </c>
      <c r="J101" s="198">
        <v>0.13623188405797101</v>
      </c>
      <c r="K101" s="186">
        <f>IF(J101=0,0,(I101-J101)/J101)</f>
        <v>-0.49870264660093405</v>
      </c>
      <c r="L101" s="62"/>
      <c r="M101" s="7"/>
      <c r="N101" s="61"/>
      <c r="O101" s="4"/>
      <c r="P101" s="4"/>
      <c r="Q101" s="4"/>
      <c r="R101" s="4"/>
      <c r="S101" s="4"/>
      <c r="T101" s="4"/>
      <c r="U101" s="63"/>
      <c r="V101" s="4"/>
      <c r="W101" s="4"/>
      <c r="X101" s="4"/>
      <c r="Y101" s="4"/>
      <c r="Z101" s="4"/>
      <c r="AA101" s="3"/>
      <c r="AB101" s="81"/>
      <c r="AC101" s="80"/>
    </row>
    <row r="102" spans="1:29" s="60" customFormat="1" ht="15">
      <c r="A102" s="199" t="s">
        <v>222</v>
      </c>
      <c r="B102" s="213">
        <f>'Open Int.'!E102</f>
        <v>774600</v>
      </c>
      <c r="C102" s="214">
        <f>'Open Int.'!F102</f>
        <v>138000</v>
      </c>
      <c r="D102" s="216">
        <f>'Open Int.'!H102</f>
        <v>95400</v>
      </c>
      <c r="E102" s="410">
        <f>'Open Int.'!I102</f>
        <v>11400</v>
      </c>
      <c r="F102" s="218">
        <f>IF('Open Int.'!E102=0,0,'Open Int.'!H102/'Open Int.'!E102)</f>
        <v>0.12316034082106894</v>
      </c>
      <c r="G102" s="164">
        <v>0.13195098963242224</v>
      </c>
      <c r="H102" s="186">
        <f t="shared" si="2"/>
        <v>-0.06662055992032752</v>
      </c>
      <c r="I102" s="208">
        <f>IF(Volume!D102=0,0,Volume!F102/Volume!D102)</f>
        <v>0.1025</v>
      </c>
      <c r="J102" s="198">
        <v>0.1039426523297491</v>
      </c>
      <c r="K102" s="186">
        <f t="shared" si="3"/>
        <v>-0.013879310344827603</v>
      </c>
      <c r="L102" s="62"/>
      <c r="M102" s="7"/>
      <c r="N102" s="61"/>
      <c r="O102" s="4"/>
      <c r="P102" s="4"/>
      <c r="Q102" s="4"/>
      <c r="R102" s="4"/>
      <c r="S102" s="4"/>
      <c r="T102" s="4"/>
      <c r="U102" s="63"/>
      <c r="V102" s="4"/>
      <c r="W102" s="4"/>
      <c r="X102" s="4"/>
      <c r="Y102" s="4"/>
      <c r="Z102" s="4"/>
      <c r="AA102" s="3"/>
      <c r="AB102" s="81"/>
      <c r="AC102" s="80"/>
    </row>
    <row r="103" spans="1:29" s="60" customFormat="1" ht="15">
      <c r="A103" s="199" t="s">
        <v>223</v>
      </c>
      <c r="B103" s="213">
        <f>'Open Int.'!E103</f>
        <v>558000</v>
      </c>
      <c r="C103" s="214">
        <f>'Open Int.'!F103</f>
        <v>34000</v>
      </c>
      <c r="D103" s="216">
        <f>'Open Int.'!H103</f>
        <v>374500</v>
      </c>
      <c r="E103" s="410">
        <f>'Open Int.'!I103</f>
        <v>-7500</v>
      </c>
      <c r="F103" s="218">
        <f>IF('Open Int.'!E103=0,0,'Open Int.'!H103/'Open Int.'!E103)</f>
        <v>0.671146953405018</v>
      </c>
      <c r="G103" s="164">
        <v>0.7290076335877863</v>
      </c>
      <c r="H103" s="186">
        <f t="shared" si="2"/>
        <v>-0.07936910056484454</v>
      </c>
      <c r="I103" s="208">
        <f>IF(Volume!D103=0,0,Volume!F103/Volume!D103)</f>
        <v>0.3950617283950617</v>
      </c>
      <c r="J103" s="198">
        <v>0.5536480686695279</v>
      </c>
      <c r="K103" s="186">
        <f t="shared" si="3"/>
        <v>-0.2864388936740358</v>
      </c>
      <c r="L103" s="62"/>
      <c r="M103" s="7"/>
      <c r="N103" s="61"/>
      <c r="O103" s="4"/>
      <c r="P103" s="4"/>
      <c r="Q103" s="4"/>
      <c r="R103" s="4"/>
      <c r="S103" s="4"/>
      <c r="T103" s="4"/>
      <c r="U103" s="63"/>
      <c r="V103" s="4"/>
      <c r="W103" s="4"/>
      <c r="X103" s="4"/>
      <c r="Y103" s="4"/>
      <c r="Z103" s="4"/>
      <c r="AA103" s="3"/>
      <c r="AB103" s="81"/>
      <c r="AC103" s="80"/>
    </row>
    <row r="104" spans="1:27" s="8" customFormat="1" ht="15">
      <c r="A104" s="199" t="s">
        <v>51</v>
      </c>
      <c r="B104" s="213">
        <f>'Open Int.'!E104</f>
        <v>208000</v>
      </c>
      <c r="C104" s="214">
        <f>'Open Int.'!F104</f>
        <v>-1600</v>
      </c>
      <c r="D104" s="216">
        <f>'Open Int.'!H104</f>
        <v>19200</v>
      </c>
      <c r="E104" s="410">
        <f>'Open Int.'!I104</f>
        <v>0</v>
      </c>
      <c r="F104" s="218">
        <f>IF('Open Int.'!E104=0,0,'Open Int.'!H104/'Open Int.'!E104)</f>
        <v>0.09230769230769231</v>
      </c>
      <c r="G104" s="164">
        <v>0.0916030534351145</v>
      </c>
      <c r="H104" s="186">
        <f t="shared" si="2"/>
        <v>0.007692307692307749</v>
      </c>
      <c r="I104" s="208">
        <f>IF(Volume!D104=0,0,Volume!F104/Volume!D104)</f>
        <v>0</v>
      </c>
      <c r="J104" s="198">
        <v>0</v>
      </c>
      <c r="K104" s="186">
        <f t="shared" si="3"/>
        <v>0</v>
      </c>
      <c r="L104" s="62"/>
      <c r="M104" s="7"/>
      <c r="N104" s="61"/>
      <c r="O104" s="4"/>
      <c r="P104" s="4"/>
      <c r="Q104" s="4"/>
      <c r="R104" s="4"/>
      <c r="S104" s="4"/>
      <c r="T104" s="4"/>
      <c r="U104" s="63"/>
      <c r="V104" s="4"/>
      <c r="W104" s="4"/>
      <c r="X104" s="4"/>
      <c r="Y104" s="4"/>
      <c r="Z104" s="4"/>
      <c r="AA104" s="3"/>
    </row>
    <row r="105" spans="1:27" s="8" customFormat="1" ht="15">
      <c r="A105" s="199" t="s">
        <v>247</v>
      </c>
      <c r="B105" s="213">
        <f>'Open Int.'!E105</f>
        <v>9375</v>
      </c>
      <c r="C105" s="214">
        <f>'Open Int.'!F105</f>
        <v>0</v>
      </c>
      <c r="D105" s="216">
        <f>'Open Int.'!H105</f>
        <v>0</v>
      </c>
      <c r="E105" s="410">
        <f>'Open Int.'!I105</f>
        <v>0</v>
      </c>
      <c r="F105" s="218">
        <f>IF('Open Int.'!E105=0,0,'Open Int.'!H105/'Open Int.'!E105)</f>
        <v>0</v>
      </c>
      <c r="G105" s="164">
        <v>0</v>
      </c>
      <c r="H105" s="186">
        <f t="shared" si="2"/>
        <v>0</v>
      </c>
      <c r="I105" s="208">
        <f>IF(Volume!D105=0,0,Volume!F105/Volume!D105)</f>
        <v>0</v>
      </c>
      <c r="J105" s="198">
        <v>0</v>
      </c>
      <c r="K105" s="186">
        <f t="shared" si="3"/>
        <v>0</v>
      </c>
      <c r="L105" s="62"/>
      <c r="M105" s="7"/>
      <c r="N105" s="61"/>
      <c r="O105" s="4"/>
      <c r="P105" s="4"/>
      <c r="Q105" s="4"/>
      <c r="R105" s="4"/>
      <c r="S105" s="4"/>
      <c r="T105" s="4"/>
      <c r="U105" s="63"/>
      <c r="V105" s="4"/>
      <c r="W105" s="4"/>
      <c r="X105" s="4"/>
      <c r="Y105" s="4"/>
      <c r="Z105" s="4"/>
      <c r="AA105" s="3"/>
    </row>
    <row r="106" spans="1:27" s="8" customFormat="1" ht="15">
      <c r="A106" s="199" t="s">
        <v>198</v>
      </c>
      <c r="B106" s="213">
        <f>'Open Int.'!E106</f>
        <v>402000</v>
      </c>
      <c r="C106" s="214">
        <f>'Open Int.'!F106</f>
        <v>1500</v>
      </c>
      <c r="D106" s="216">
        <f>'Open Int.'!H106</f>
        <v>76500</v>
      </c>
      <c r="E106" s="410">
        <f>'Open Int.'!I106</f>
        <v>0</v>
      </c>
      <c r="F106" s="218">
        <f>IF('Open Int.'!E106=0,0,'Open Int.'!H106/'Open Int.'!E106)</f>
        <v>0.19029850746268656</v>
      </c>
      <c r="G106" s="164">
        <v>0.19101123595505617</v>
      </c>
      <c r="H106" s="186">
        <f t="shared" si="2"/>
        <v>-0.003731343283582092</v>
      </c>
      <c r="I106" s="208">
        <f>IF(Volume!D106=0,0,Volume!F106/Volume!D106)</f>
        <v>0.14285714285714285</v>
      </c>
      <c r="J106" s="198">
        <v>0.07920792079207921</v>
      </c>
      <c r="K106" s="186">
        <f t="shared" si="3"/>
        <v>0.8035714285714285</v>
      </c>
      <c r="L106" s="62"/>
      <c r="M106" s="7"/>
      <c r="N106" s="61"/>
      <c r="O106" s="4"/>
      <c r="P106" s="4"/>
      <c r="Q106" s="4"/>
      <c r="R106" s="4"/>
      <c r="S106" s="4"/>
      <c r="T106" s="4"/>
      <c r="U106" s="63"/>
      <c r="V106" s="4"/>
      <c r="W106" s="4"/>
      <c r="X106" s="4"/>
      <c r="Y106" s="4"/>
      <c r="Z106" s="4"/>
      <c r="AA106" s="3"/>
    </row>
    <row r="107" spans="1:27" s="8" customFormat="1" ht="15">
      <c r="A107" s="199" t="s">
        <v>199</v>
      </c>
      <c r="B107" s="213">
        <f>'Open Int.'!E107</f>
        <v>0</v>
      </c>
      <c r="C107" s="214">
        <f>'Open Int.'!F107</f>
        <v>0</v>
      </c>
      <c r="D107" s="216">
        <f>'Open Int.'!H107</f>
        <v>0</v>
      </c>
      <c r="E107" s="410">
        <f>'Open Int.'!I107</f>
        <v>0</v>
      </c>
      <c r="F107" s="218">
        <f>IF('Open Int.'!E107=0,0,'Open Int.'!H107/'Open Int.'!E107)</f>
        <v>0</v>
      </c>
      <c r="G107" s="164">
        <v>0</v>
      </c>
      <c r="H107" s="186">
        <f t="shared" si="2"/>
        <v>0</v>
      </c>
      <c r="I107" s="208">
        <f>IF(Volume!D107=0,0,Volume!F107/Volume!D107)</f>
        <v>0</v>
      </c>
      <c r="J107" s="198">
        <v>0</v>
      </c>
      <c r="K107" s="186">
        <f t="shared" si="3"/>
        <v>0</v>
      </c>
      <c r="L107" s="62"/>
      <c r="M107" s="7"/>
      <c r="N107" s="61"/>
      <c r="O107" s="4"/>
      <c r="P107" s="4"/>
      <c r="Q107" s="4"/>
      <c r="R107" s="4"/>
      <c r="S107" s="4"/>
      <c r="T107" s="4"/>
      <c r="U107" s="63"/>
      <c r="V107" s="4"/>
      <c r="W107" s="4"/>
      <c r="X107" s="4"/>
      <c r="Y107" s="4"/>
      <c r="Z107" s="4"/>
      <c r="AA107" s="3"/>
    </row>
    <row r="108" spans="1:27" s="8" customFormat="1" ht="15">
      <c r="A108" s="199" t="s">
        <v>167</v>
      </c>
      <c r="B108" s="213">
        <f>'Open Int.'!E108</f>
        <v>147875</v>
      </c>
      <c r="C108" s="214">
        <f>'Open Int.'!F108</f>
        <v>20125</v>
      </c>
      <c r="D108" s="216">
        <f>'Open Int.'!H108</f>
        <v>27125</v>
      </c>
      <c r="E108" s="410">
        <f>'Open Int.'!I108</f>
        <v>6125</v>
      </c>
      <c r="F108" s="218">
        <f>IF('Open Int.'!E108=0,0,'Open Int.'!H108/'Open Int.'!E108)</f>
        <v>0.1834319526627219</v>
      </c>
      <c r="G108" s="164">
        <v>0.1643835616438356</v>
      </c>
      <c r="H108" s="186">
        <f t="shared" si="2"/>
        <v>0.11587771203155821</v>
      </c>
      <c r="I108" s="208">
        <f>IF(Volume!D108=0,0,Volume!F108/Volume!D108)</f>
        <v>0.05092592592592592</v>
      </c>
      <c r="J108" s="198">
        <v>0.038461538461538464</v>
      </c>
      <c r="K108" s="186">
        <f t="shared" si="3"/>
        <v>0.3240740740740739</v>
      </c>
      <c r="L108" s="62"/>
      <c r="M108" s="7"/>
      <c r="N108" s="61"/>
      <c r="O108" s="4"/>
      <c r="P108" s="4"/>
      <c r="Q108" s="4"/>
      <c r="R108" s="4"/>
      <c r="S108" s="4"/>
      <c r="T108" s="4"/>
      <c r="U108" s="63"/>
      <c r="V108" s="4"/>
      <c r="W108" s="4"/>
      <c r="X108" s="4"/>
      <c r="Y108" s="4"/>
      <c r="Z108" s="4"/>
      <c r="AA108" s="3"/>
    </row>
    <row r="109" spans="1:27" s="8" customFormat="1" ht="15">
      <c r="A109" s="199" t="s">
        <v>168</v>
      </c>
      <c r="B109" s="213">
        <f>'Open Int.'!E109</f>
        <v>0</v>
      </c>
      <c r="C109" s="214">
        <f>'Open Int.'!F109</f>
        <v>0</v>
      </c>
      <c r="D109" s="216">
        <f>'Open Int.'!H109</f>
        <v>0</v>
      </c>
      <c r="E109" s="410">
        <f>'Open Int.'!I109</f>
        <v>0</v>
      </c>
      <c r="F109" s="218">
        <f>IF('Open Int.'!E109=0,0,'Open Int.'!H109/'Open Int.'!E109)</f>
        <v>0</v>
      </c>
      <c r="G109" s="164">
        <v>0</v>
      </c>
      <c r="H109" s="186">
        <f t="shared" si="2"/>
        <v>0</v>
      </c>
      <c r="I109" s="208">
        <f>IF(Volume!D109=0,0,Volume!F109/Volume!D109)</f>
        <v>0</v>
      </c>
      <c r="J109" s="198">
        <v>0</v>
      </c>
      <c r="K109" s="186">
        <f t="shared" si="3"/>
        <v>0</v>
      </c>
      <c r="L109" s="62"/>
      <c r="M109" s="7"/>
      <c r="N109" s="61"/>
      <c r="O109" s="4"/>
      <c r="P109" s="4"/>
      <c r="Q109" s="4"/>
      <c r="R109" s="4"/>
      <c r="S109" s="4"/>
      <c r="T109" s="4"/>
      <c r="U109" s="63"/>
      <c r="V109" s="4"/>
      <c r="W109" s="4"/>
      <c r="X109" s="4"/>
      <c r="Y109" s="4"/>
      <c r="Z109" s="4"/>
      <c r="AA109" s="3"/>
    </row>
    <row r="110" spans="1:27" s="8" customFormat="1" ht="15">
      <c r="A110" s="199" t="s">
        <v>233</v>
      </c>
      <c r="B110" s="213">
        <f>'Open Int.'!E110</f>
        <v>1000</v>
      </c>
      <c r="C110" s="214">
        <f>'Open Int.'!F110</f>
        <v>-250</v>
      </c>
      <c r="D110" s="216">
        <f>'Open Int.'!H110</f>
        <v>250</v>
      </c>
      <c r="E110" s="410">
        <f>'Open Int.'!I110</f>
        <v>0</v>
      </c>
      <c r="F110" s="218">
        <f>IF('Open Int.'!E110=0,0,'Open Int.'!H110/'Open Int.'!E110)</f>
        <v>0.25</v>
      </c>
      <c r="G110" s="164">
        <v>0.2</v>
      </c>
      <c r="H110" s="186">
        <f>IF(G110=0,0,(F110-G110)/G110)</f>
        <v>0.24999999999999994</v>
      </c>
      <c r="I110" s="208">
        <f>IF(Volume!D110=0,0,Volume!F110/Volume!D110)</f>
        <v>0</v>
      </c>
      <c r="J110" s="198">
        <v>0</v>
      </c>
      <c r="K110" s="186">
        <f>IF(J110=0,0,(I110-J110)/J110)</f>
        <v>0</v>
      </c>
      <c r="L110" s="62"/>
      <c r="M110" s="7"/>
      <c r="N110" s="61"/>
      <c r="O110" s="4"/>
      <c r="P110" s="4"/>
      <c r="Q110" s="4"/>
      <c r="R110" s="4"/>
      <c r="S110" s="4"/>
      <c r="T110" s="4"/>
      <c r="U110" s="63"/>
      <c r="V110" s="4"/>
      <c r="W110" s="4"/>
      <c r="X110" s="4"/>
      <c r="Y110" s="4"/>
      <c r="Z110" s="4"/>
      <c r="AA110" s="3"/>
    </row>
    <row r="111" spans="1:29" s="60" customFormat="1" ht="15">
      <c r="A111" s="199" t="s">
        <v>248</v>
      </c>
      <c r="B111" s="213">
        <f>'Open Int.'!E111</f>
        <v>25200</v>
      </c>
      <c r="C111" s="214">
        <f>'Open Int.'!F111</f>
        <v>3400</v>
      </c>
      <c r="D111" s="216">
        <f>'Open Int.'!H111</f>
        <v>2200</v>
      </c>
      <c r="E111" s="410">
        <f>'Open Int.'!I111</f>
        <v>1000</v>
      </c>
      <c r="F111" s="218">
        <f>IF('Open Int.'!E111=0,0,'Open Int.'!H111/'Open Int.'!E111)</f>
        <v>0.0873015873015873</v>
      </c>
      <c r="G111" s="164">
        <v>0.05504587155963303</v>
      </c>
      <c r="H111" s="186">
        <f t="shared" si="2"/>
        <v>0.5859788359788358</v>
      </c>
      <c r="I111" s="208">
        <f>IF(Volume!D111=0,0,Volume!F111/Volume!D111)</f>
        <v>0.06315789473684211</v>
      </c>
      <c r="J111" s="198">
        <v>0</v>
      </c>
      <c r="K111" s="186">
        <f t="shared" si="3"/>
        <v>0</v>
      </c>
      <c r="L111" s="62"/>
      <c r="M111" s="7"/>
      <c r="N111" s="61"/>
      <c r="O111" s="4"/>
      <c r="P111" s="4"/>
      <c r="Q111" s="4"/>
      <c r="R111" s="4"/>
      <c r="S111" s="4"/>
      <c r="T111" s="4"/>
      <c r="U111" s="63"/>
      <c r="V111" s="4"/>
      <c r="W111" s="4"/>
      <c r="X111" s="4"/>
      <c r="Y111" s="4"/>
      <c r="Z111" s="4"/>
      <c r="AA111" s="3"/>
      <c r="AB111" s="81"/>
      <c r="AC111" s="80"/>
    </row>
    <row r="112" spans="1:27" s="8" customFormat="1" ht="15">
      <c r="A112" s="199" t="s">
        <v>105</v>
      </c>
      <c r="B112" s="213">
        <f>'Open Int.'!E112</f>
        <v>2660000</v>
      </c>
      <c r="C112" s="214">
        <f>'Open Int.'!F112</f>
        <v>167200</v>
      </c>
      <c r="D112" s="216">
        <f>'Open Int.'!H112</f>
        <v>243200</v>
      </c>
      <c r="E112" s="410">
        <f>'Open Int.'!I112</f>
        <v>15200</v>
      </c>
      <c r="F112" s="218">
        <f>IF('Open Int.'!E112=0,0,'Open Int.'!H112/'Open Int.'!E112)</f>
        <v>0.09142857142857143</v>
      </c>
      <c r="G112" s="164">
        <v>0.09146341463414634</v>
      </c>
      <c r="H112" s="186">
        <f t="shared" si="2"/>
        <v>-0.0003809523809523596</v>
      </c>
      <c r="I112" s="208">
        <f>IF(Volume!D112=0,0,Volume!F112/Volume!D112)</f>
        <v>0.18309859154929578</v>
      </c>
      <c r="J112" s="198">
        <v>0.20408163265306123</v>
      </c>
      <c r="K112" s="186">
        <f t="shared" si="3"/>
        <v>-0.10281690140845069</v>
      </c>
      <c r="L112" s="62"/>
      <c r="M112" s="7"/>
      <c r="N112" s="61"/>
      <c r="O112" s="4"/>
      <c r="P112" s="4"/>
      <c r="Q112" s="4"/>
      <c r="R112" s="4"/>
      <c r="S112" s="4"/>
      <c r="T112" s="4"/>
      <c r="U112" s="63"/>
      <c r="V112" s="4"/>
      <c r="W112" s="4"/>
      <c r="X112" s="4"/>
      <c r="Y112" s="4"/>
      <c r="Z112" s="4"/>
      <c r="AA112" s="3"/>
    </row>
    <row r="113" spans="1:29" s="60" customFormat="1" ht="15">
      <c r="A113" s="199" t="s">
        <v>169</v>
      </c>
      <c r="B113" s="213">
        <f>'Open Int.'!E113</f>
        <v>37800</v>
      </c>
      <c r="C113" s="214">
        <f>'Open Int.'!F113</f>
        <v>6750</v>
      </c>
      <c r="D113" s="216">
        <f>'Open Int.'!H113</f>
        <v>9450</v>
      </c>
      <c r="E113" s="410">
        <f>'Open Int.'!I113</f>
        <v>0</v>
      </c>
      <c r="F113" s="218">
        <f>IF('Open Int.'!E113=0,0,'Open Int.'!H113/'Open Int.'!E113)</f>
        <v>0.25</v>
      </c>
      <c r="G113" s="164">
        <v>0.30434782608695654</v>
      </c>
      <c r="H113" s="186">
        <f t="shared" si="2"/>
        <v>-0.17857142857142863</v>
      </c>
      <c r="I113" s="208">
        <f>IF(Volume!D113=0,0,Volume!F113/Volume!D113)</f>
        <v>0</v>
      </c>
      <c r="J113" s="198">
        <v>0</v>
      </c>
      <c r="K113" s="186">
        <f t="shared" si="3"/>
        <v>0</v>
      </c>
      <c r="L113" s="62"/>
      <c r="M113" s="7"/>
      <c r="N113" s="61"/>
      <c r="O113" s="4"/>
      <c r="P113" s="4"/>
      <c r="Q113" s="4"/>
      <c r="R113" s="4"/>
      <c r="S113" s="4"/>
      <c r="T113" s="4"/>
      <c r="U113" s="63"/>
      <c r="V113" s="4"/>
      <c r="W113" s="4"/>
      <c r="X113" s="4"/>
      <c r="Y113" s="4"/>
      <c r="Z113" s="4"/>
      <c r="AA113" s="3"/>
      <c r="AB113" s="81"/>
      <c r="AC113" s="80"/>
    </row>
    <row r="114" spans="1:29" s="60" customFormat="1" ht="15">
      <c r="A114" s="199" t="s">
        <v>226</v>
      </c>
      <c r="B114" s="213">
        <f>'Open Int.'!E114</f>
        <v>575976</v>
      </c>
      <c r="C114" s="214">
        <f>'Open Int.'!F114</f>
        <v>14420</v>
      </c>
      <c r="D114" s="216">
        <f>'Open Int.'!H114</f>
        <v>82812</v>
      </c>
      <c r="E114" s="410">
        <f>'Open Int.'!I114</f>
        <v>5356</v>
      </c>
      <c r="F114" s="218">
        <f>IF('Open Int.'!E114=0,0,'Open Int.'!H114/'Open Int.'!E114)</f>
        <v>0.14377682403433475</v>
      </c>
      <c r="G114" s="164">
        <v>0.13793103448275862</v>
      </c>
      <c r="H114" s="186">
        <f t="shared" si="2"/>
        <v>0.042381974248926986</v>
      </c>
      <c r="I114" s="208">
        <f>IF(Volume!D114=0,0,Volume!F114/Volume!D114)</f>
        <v>0.08365019011406843</v>
      </c>
      <c r="J114" s="198">
        <v>0.13268608414239483</v>
      </c>
      <c r="K114" s="186">
        <f t="shared" si="3"/>
        <v>-0.36956320133543547</v>
      </c>
      <c r="L114" s="62"/>
      <c r="M114" s="7"/>
      <c r="N114" s="61"/>
      <c r="O114" s="4"/>
      <c r="P114" s="4"/>
      <c r="Q114" s="4"/>
      <c r="R114" s="4"/>
      <c r="S114" s="4"/>
      <c r="T114" s="4"/>
      <c r="U114" s="63"/>
      <c r="V114" s="4"/>
      <c r="W114" s="4"/>
      <c r="X114" s="4"/>
      <c r="Y114" s="4"/>
      <c r="Z114" s="4"/>
      <c r="AA114" s="3"/>
      <c r="AB114" s="81"/>
      <c r="AC114" s="80"/>
    </row>
    <row r="115" spans="1:29" s="60" customFormat="1" ht="15">
      <c r="A115" s="199" t="s">
        <v>249</v>
      </c>
      <c r="B115" s="213">
        <f>'Open Int.'!E115</f>
        <v>17600</v>
      </c>
      <c r="C115" s="214">
        <f>'Open Int.'!F115</f>
        <v>800</v>
      </c>
      <c r="D115" s="216">
        <f>'Open Int.'!H115</f>
        <v>4800</v>
      </c>
      <c r="E115" s="410">
        <f>'Open Int.'!I115</f>
        <v>800</v>
      </c>
      <c r="F115" s="218">
        <f>IF('Open Int.'!E115=0,0,'Open Int.'!H115/'Open Int.'!E115)</f>
        <v>0.2727272727272727</v>
      </c>
      <c r="G115" s="164">
        <v>0.23809523809523808</v>
      </c>
      <c r="H115" s="186">
        <f t="shared" si="2"/>
        <v>0.14545454545454542</v>
      </c>
      <c r="I115" s="208">
        <f>IF(Volume!D115=0,0,Volume!F115/Volume!D115)</f>
        <v>0.2</v>
      </c>
      <c r="J115" s="198">
        <v>0.14285714285714285</v>
      </c>
      <c r="K115" s="186">
        <f t="shared" si="3"/>
        <v>0.40000000000000013</v>
      </c>
      <c r="L115" s="62"/>
      <c r="M115" s="7"/>
      <c r="N115" s="61"/>
      <c r="O115" s="4"/>
      <c r="P115" s="4"/>
      <c r="Q115" s="4"/>
      <c r="R115" s="4"/>
      <c r="S115" s="4"/>
      <c r="T115" s="4"/>
      <c r="U115" s="63"/>
      <c r="V115" s="4"/>
      <c r="W115" s="4"/>
      <c r="X115" s="4"/>
      <c r="Y115" s="4"/>
      <c r="Z115" s="4"/>
      <c r="AA115" s="3"/>
      <c r="AB115" s="81"/>
      <c r="AC115" s="80"/>
    </row>
    <row r="116" spans="1:29" s="60" customFormat="1" ht="15">
      <c r="A116" s="199" t="s">
        <v>203</v>
      </c>
      <c r="B116" s="213">
        <f>'Open Int.'!E116</f>
        <v>5038875</v>
      </c>
      <c r="C116" s="214">
        <f>'Open Int.'!F116</f>
        <v>395550</v>
      </c>
      <c r="D116" s="216">
        <f>'Open Int.'!H116</f>
        <v>1004400</v>
      </c>
      <c r="E116" s="410">
        <f>'Open Int.'!I116</f>
        <v>16875</v>
      </c>
      <c r="F116" s="218">
        <f>IF('Open Int.'!E116=0,0,'Open Int.'!H116/'Open Int.'!E116)</f>
        <v>0.19933020763563294</v>
      </c>
      <c r="G116" s="164">
        <v>0.21267626108445994</v>
      </c>
      <c r="H116" s="186">
        <f t="shared" si="2"/>
        <v>-0.06275290613430003</v>
      </c>
      <c r="I116" s="208">
        <f>IF(Volume!D116=0,0,Volume!F116/Volume!D116)</f>
        <v>0.1601027397260274</v>
      </c>
      <c r="J116" s="198">
        <v>0.17920918367346939</v>
      </c>
      <c r="K116" s="186">
        <f t="shared" si="3"/>
        <v>-0.10661531711597522</v>
      </c>
      <c r="L116" s="62"/>
      <c r="M116" s="7"/>
      <c r="N116" s="61"/>
      <c r="O116" s="4"/>
      <c r="P116" s="4"/>
      <c r="Q116" s="4"/>
      <c r="R116" s="4"/>
      <c r="S116" s="4"/>
      <c r="T116" s="4"/>
      <c r="U116" s="63"/>
      <c r="V116" s="4"/>
      <c r="W116" s="4"/>
      <c r="X116" s="4"/>
      <c r="Y116" s="4"/>
      <c r="Z116" s="4"/>
      <c r="AA116" s="3"/>
      <c r="AB116" s="81"/>
      <c r="AC116" s="80"/>
    </row>
    <row r="117" spans="1:29" s="60" customFormat="1" ht="15">
      <c r="A117" s="199" t="s">
        <v>224</v>
      </c>
      <c r="B117" s="213">
        <f>'Open Int.'!E117</f>
        <v>64900</v>
      </c>
      <c r="C117" s="214">
        <f>'Open Int.'!F117</f>
        <v>4400</v>
      </c>
      <c r="D117" s="216">
        <f>'Open Int.'!H117</f>
        <v>2200</v>
      </c>
      <c r="E117" s="410">
        <f>'Open Int.'!I117</f>
        <v>550</v>
      </c>
      <c r="F117" s="218">
        <f>IF('Open Int.'!E117=0,0,'Open Int.'!H117/'Open Int.'!E117)</f>
        <v>0.03389830508474576</v>
      </c>
      <c r="G117" s="164">
        <v>0.02727272727272727</v>
      </c>
      <c r="H117" s="186">
        <f t="shared" si="2"/>
        <v>0.2429378531073447</v>
      </c>
      <c r="I117" s="208">
        <f>IF(Volume!D117=0,0,Volume!F117/Volume!D117)</f>
        <v>0.125</v>
      </c>
      <c r="J117" s="198">
        <v>0</v>
      </c>
      <c r="K117" s="186">
        <f t="shared" si="3"/>
        <v>0</v>
      </c>
      <c r="L117" s="62"/>
      <c r="M117" s="7"/>
      <c r="N117" s="61"/>
      <c r="O117" s="4"/>
      <c r="P117" s="4"/>
      <c r="Q117" s="4"/>
      <c r="R117" s="4"/>
      <c r="S117" s="4"/>
      <c r="T117" s="4"/>
      <c r="U117" s="63"/>
      <c r="V117" s="4"/>
      <c r="W117" s="4"/>
      <c r="X117" s="4"/>
      <c r="Y117" s="4"/>
      <c r="Z117" s="4"/>
      <c r="AA117" s="3"/>
      <c r="AB117" s="81"/>
      <c r="AC117" s="80"/>
    </row>
    <row r="118" spans="1:27" s="8" customFormat="1" ht="15">
      <c r="A118" s="199" t="s">
        <v>134</v>
      </c>
      <c r="B118" s="213">
        <f>'Open Int.'!E118</f>
        <v>201500</v>
      </c>
      <c r="C118" s="214">
        <f>'Open Int.'!F118</f>
        <v>26750</v>
      </c>
      <c r="D118" s="216">
        <f>'Open Int.'!H118</f>
        <v>3750</v>
      </c>
      <c r="E118" s="410">
        <f>'Open Int.'!I118</f>
        <v>250</v>
      </c>
      <c r="F118" s="218">
        <f>IF('Open Int.'!E118=0,0,'Open Int.'!H118/'Open Int.'!E118)</f>
        <v>0.018610421836228287</v>
      </c>
      <c r="G118" s="164">
        <v>0.020028612303290415</v>
      </c>
      <c r="H118" s="186">
        <f t="shared" si="2"/>
        <v>-0.07080822403403055</v>
      </c>
      <c r="I118" s="208">
        <f>IF(Volume!D118=0,0,Volume!F118/Volume!D118)</f>
        <v>0.01507537688442211</v>
      </c>
      <c r="J118" s="198">
        <v>0</v>
      </c>
      <c r="K118" s="186">
        <f t="shared" si="3"/>
        <v>0</v>
      </c>
      <c r="L118" s="62"/>
      <c r="M118" s="7"/>
      <c r="N118" s="61"/>
      <c r="O118" s="4"/>
      <c r="P118" s="4"/>
      <c r="Q118" s="4"/>
      <c r="R118" s="4"/>
      <c r="S118" s="4"/>
      <c r="T118" s="4"/>
      <c r="U118" s="63"/>
      <c r="V118" s="4"/>
      <c r="W118" s="4"/>
      <c r="X118" s="4"/>
      <c r="Y118" s="4"/>
      <c r="Z118" s="4"/>
      <c r="AA118" s="3"/>
    </row>
    <row r="119" spans="1:27" s="8" customFormat="1" ht="15">
      <c r="A119" s="199" t="s">
        <v>250</v>
      </c>
      <c r="B119" s="213">
        <f>'Open Int.'!E119</f>
        <v>13563</v>
      </c>
      <c r="C119" s="214">
        <f>'Open Int.'!F119</f>
        <v>2055</v>
      </c>
      <c r="D119" s="216">
        <f>'Open Int.'!H119</f>
        <v>2055</v>
      </c>
      <c r="E119" s="410">
        <f>'Open Int.'!I119</f>
        <v>0</v>
      </c>
      <c r="F119" s="218">
        <f>IF('Open Int.'!E119=0,0,'Open Int.'!H119/'Open Int.'!E119)</f>
        <v>0.15151515151515152</v>
      </c>
      <c r="G119" s="164">
        <v>0.17857142857142858</v>
      </c>
      <c r="H119" s="186">
        <f t="shared" si="2"/>
        <v>-0.15151515151515152</v>
      </c>
      <c r="I119" s="208">
        <f>IF(Volume!D119=0,0,Volume!F119/Volume!D119)</f>
        <v>0</v>
      </c>
      <c r="J119" s="198">
        <v>0</v>
      </c>
      <c r="K119" s="186">
        <f t="shared" si="3"/>
        <v>0</v>
      </c>
      <c r="L119" s="62"/>
      <c r="M119" s="7"/>
      <c r="N119" s="61"/>
      <c r="O119" s="4"/>
      <c r="P119" s="4"/>
      <c r="Q119" s="4"/>
      <c r="R119" s="4"/>
      <c r="S119" s="4"/>
      <c r="T119" s="4"/>
      <c r="U119" s="63"/>
      <c r="V119" s="4"/>
      <c r="W119" s="4"/>
      <c r="X119" s="4"/>
      <c r="Y119" s="4"/>
      <c r="Z119" s="4"/>
      <c r="AA119" s="3"/>
    </row>
    <row r="120" spans="1:29" s="60" customFormat="1" ht="13.5" customHeight="1">
      <c r="A120" s="199" t="s">
        <v>191</v>
      </c>
      <c r="B120" s="213">
        <f>'Open Int.'!E120</f>
        <v>76700</v>
      </c>
      <c r="C120" s="214">
        <f>'Open Int.'!F120</f>
        <v>5900</v>
      </c>
      <c r="D120" s="216">
        <f>'Open Int.'!H120</f>
        <v>11800</v>
      </c>
      <c r="E120" s="410">
        <f>'Open Int.'!I120</f>
        <v>0</v>
      </c>
      <c r="F120" s="218">
        <f>IF('Open Int.'!E120=0,0,'Open Int.'!H120/'Open Int.'!E120)</f>
        <v>0.15384615384615385</v>
      </c>
      <c r="G120" s="164">
        <v>0.16666666666666666</v>
      </c>
      <c r="H120" s="186">
        <f t="shared" si="2"/>
        <v>-0.07692307692307682</v>
      </c>
      <c r="I120" s="208">
        <f>IF(Volume!D120=0,0,Volume!F120/Volume!D120)</f>
        <v>0</v>
      </c>
      <c r="J120" s="198">
        <v>0</v>
      </c>
      <c r="K120" s="186">
        <f t="shared" si="3"/>
        <v>0</v>
      </c>
      <c r="L120" s="62"/>
      <c r="M120" s="7"/>
      <c r="N120" s="61"/>
      <c r="O120" s="4"/>
      <c r="P120" s="4"/>
      <c r="Q120" s="4"/>
      <c r="R120" s="4"/>
      <c r="S120" s="4"/>
      <c r="T120" s="4"/>
      <c r="U120" s="63"/>
      <c r="V120" s="4"/>
      <c r="W120" s="4"/>
      <c r="X120" s="4"/>
      <c r="Y120" s="4"/>
      <c r="Z120" s="4"/>
      <c r="AA120" s="3"/>
      <c r="AB120" s="81"/>
      <c r="AC120" s="80"/>
    </row>
    <row r="121" spans="1:27" s="8" customFormat="1" ht="15">
      <c r="A121" s="199" t="s">
        <v>96</v>
      </c>
      <c r="B121" s="213">
        <f>'Open Int.'!E121</f>
        <v>84000</v>
      </c>
      <c r="C121" s="214">
        <f>'Open Int.'!F121</f>
        <v>4200</v>
      </c>
      <c r="D121" s="216">
        <f>'Open Int.'!H121</f>
        <v>8400</v>
      </c>
      <c r="E121" s="410">
        <f>'Open Int.'!I121</f>
        <v>0</v>
      </c>
      <c r="F121" s="218">
        <f>IF('Open Int.'!E121=0,0,'Open Int.'!H121/'Open Int.'!E121)</f>
        <v>0.1</v>
      </c>
      <c r="G121" s="164">
        <v>0.10526315789473684</v>
      </c>
      <c r="H121" s="186">
        <f t="shared" si="2"/>
        <v>-0.04999999999999989</v>
      </c>
      <c r="I121" s="208">
        <f>IF(Volume!D121=0,0,Volume!F121/Volume!D121)</f>
        <v>0</v>
      </c>
      <c r="J121" s="198">
        <v>0</v>
      </c>
      <c r="K121" s="186">
        <f t="shared" si="3"/>
        <v>0</v>
      </c>
      <c r="L121" s="62"/>
      <c r="M121" s="7"/>
      <c r="N121" s="61"/>
      <c r="O121" s="4"/>
      <c r="P121" s="4"/>
      <c r="Q121" s="4"/>
      <c r="R121" s="4"/>
      <c r="S121" s="4"/>
      <c r="T121" s="4"/>
      <c r="U121" s="63"/>
      <c r="V121" s="4"/>
      <c r="W121" s="4"/>
      <c r="X121" s="4"/>
      <c r="Y121" s="4"/>
      <c r="Z121" s="4"/>
      <c r="AA121" s="3"/>
    </row>
    <row r="122" spans="1:27" s="8" customFormat="1" ht="15">
      <c r="A122" s="199" t="s">
        <v>170</v>
      </c>
      <c r="B122" s="213">
        <f>'Open Int.'!E122</f>
        <v>1800</v>
      </c>
      <c r="C122" s="214">
        <f>'Open Int.'!F122</f>
        <v>0</v>
      </c>
      <c r="D122" s="216">
        <f>'Open Int.'!H122</f>
        <v>0</v>
      </c>
      <c r="E122" s="410">
        <f>'Open Int.'!I122</f>
        <v>0</v>
      </c>
      <c r="F122" s="218">
        <f>IF('Open Int.'!E122=0,0,'Open Int.'!H122/'Open Int.'!E122)</f>
        <v>0</v>
      </c>
      <c r="G122" s="164">
        <v>0</v>
      </c>
      <c r="H122" s="186">
        <f t="shared" si="2"/>
        <v>0</v>
      </c>
      <c r="I122" s="208">
        <f>IF(Volume!D122=0,0,Volume!F122/Volume!D122)</f>
        <v>0</v>
      </c>
      <c r="J122" s="198">
        <v>0</v>
      </c>
      <c r="K122" s="186">
        <f t="shared" si="3"/>
        <v>0</v>
      </c>
      <c r="L122" s="62"/>
      <c r="M122" s="7"/>
      <c r="N122" s="61"/>
      <c r="O122" s="4"/>
      <c r="P122" s="4"/>
      <c r="Q122" s="4"/>
      <c r="R122" s="4"/>
      <c r="S122" s="4"/>
      <c r="T122" s="4"/>
      <c r="U122" s="63"/>
      <c r="V122" s="4"/>
      <c r="W122" s="4"/>
      <c r="X122" s="4"/>
      <c r="Y122" s="4"/>
      <c r="Z122" s="4"/>
      <c r="AA122" s="3"/>
    </row>
    <row r="123" spans="1:27" s="8" customFormat="1" ht="15">
      <c r="A123" s="199" t="s">
        <v>171</v>
      </c>
      <c r="B123" s="213">
        <f>'Open Int.'!E123</f>
        <v>455400</v>
      </c>
      <c r="C123" s="214">
        <f>'Open Int.'!F123</f>
        <v>48300</v>
      </c>
      <c r="D123" s="216">
        <f>'Open Int.'!H123</f>
        <v>48300</v>
      </c>
      <c r="E123" s="410">
        <f>'Open Int.'!I123</f>
        <v>0</v>
      </c>
      <c r="F123" s="218">
        <f>IF('Open Int.'!E123=0,0,'Open Int.'!H123/'Open Int.'!E123)</f>
        <v>0.10606060606060606</v>
      </c>
      <c r="G123" s="164">
        <v>0.11864406779661017</v>
      </c>
      <c r="H123" s="186">
        <f t="shared" si="2"/>
        <v>-0.10606060606060606</v>
      </c>
      <c r="I123" s="208">
        <f>IF(Volume!D123=0,0,Volume!F123/Volume!D123)</f>
        <v>0</v>
      </c>
      <c r="J123" s="198">
        <v>0</v>
      </c>
      <c r="K123" s="186">
        <f t="shared" si="3"/>
        <v>0</v>
      </c>
      <c r="L123" s="62"/>
      <c r="M123" s="7"/>
      <c r="N123" s="61"/>
      <c r="O123" s="4"/>
      <c r="P123" s="4"/>
      <c r="Q123" s="4"/>
      <c r="R123" s="4"/>
      <c r="S123" s="4"/>
      <c r="T123" s="4"/>
      <c r="U123" s="63"/>
      <c r="V123" s="4"/>
      <c r="W123" s="4"/>
      <c r="X123" s="4"/>
      <c r="Y123" s="4"/>
      <c r="Z123" s="4"/>
      <c r="AA123" s="3"/>
    </row>
    <row r="124" spans="1:29" s="60" customFormat="1" ht="14.25" customHeight="1">
      <c r="A124" s="199" t="s">
        <v>172</v>
      </c>
      <c r="B124" s="213">
        <f>'Open Int.'!E124</f>
        <v>101850</v>
      </c>
      <c r="C124" s="214">
        <f>'Open Int.'!F124</f>
        <v>2100</v>
      </c>
      <c r="D124" s="216">
        <f>'Open Int.'!H124</f>
        <v>17325</v>
      </c>
      <c r="E124" s="410">
        <f>'Open Int.'!I124</f>
        <v>6825</v>
      </c>
      <c r="F124" s="218">
        <f>IF('Open Int.'!E124=0,0,'Open Int.'!H124/'Open Int.'!E124)</f>
        <v>0.17010309278350516</v>
      </c>
      <c r="G124" s="164">
        <v>0.10526315789473684</v>
      </c>
      <c r="H124" s="186">
        <f t="shared" si="2"/>
        <v>0.6159793814432991</v>
      </c>
      <c r="I124" s="208">
        <f>IF(Volume!D124=0,0,Volume!F124/Volume!D124)</f>
        <v>0.11557788944723618</v>
      </c>
      <c r="J124" s="198">
        <v>0</v>
      </c>
      <c r="K124" s="186">
        <f t="shared" si="3"/>
        <v>0</v>
      </c>
      <c r="L124" s="62"/>
      <c r="M124" s="7"/>
      <c r="N124" s="61"/>
      <c r="O124" s="4"/>
      <c r="P124" s="4"/>
      <c r="Q124" s="4"/>
      <c r="R124" s="4"/>
      <c r="S124" s="4"/>
      <c r="T124" s="4"/>
      <c r="U124" s="63"/>
      <c r="V124" s="4"/>
      <c r="W124" s="4"/>
      <c r="X124" s="4"/>
      <c r="Y124" s="4"/>
      <c r="Z124" s="4"/>
      <c r="AA124" s="3"/>
      <c r="AB124" s="81"/>
      <c r="AC124" s="80"/>
    </row>
    <row r="125" spans="1:27" s="8" customFormat="1" ht="15">
      <c r="A125" s="199" t="s">
        <v>52</v>
      </c>
      <c r="B125" s="213">
        <f>'Open Int.'!E125</f>
        <v>66000</v>
      </c>
      <c r="C125" s="214">
        <f>'Open Int.'!F125</f>
        <v>4200</v>
      </c>
      <c r="D125" s="216">
        <f>'Open Int.'!H125</f>
        <v>4800</v>
      </c>
      <c r="E125" s="410">
        <f>'Open Int.'!I125</f>
        <v>2400</v>
      </c>
      <c r="F125" s="218">
        <f>IF('Open Int.'!E125=0,0,'Open Int.'!H125/'Open Int.'!E125)</f>
        <v>0.07272727272727272</v>
      </c>
      <c r="G125" s="164">
        <v>0.038834951456310676</v>
      </c>
      <c r="H125" s="186">
        <f t="shared" si="2"/>
        <v>0.8727272727272728</v>
      </c>
      <c r="I125" s="208">
        <f>IF(Volume!D125=0,0,Volume!F125/Volume!D125)</f>
        <v>0.3333333333333333</v>
      </c>
      <c r="J125" s="198">
        <v>0</v>
      </c>
      <c r="K125" s="186">
        <f t="shared" si="3"/>
        <v>0</v>
      </c>
      <c r="L125" s="62"/>
      <c r="M125" s="7"/>
      <c r="N125" s="61"/>
      <c r="O125" s="4"/>
      <c r="P125" s="4"/>
      <c r="Q125" s="4"/>
      <c r="R125" s="4"/>
      <c r="S125" s="4"/>
      <c r="T125" s="4"/>
      <c r="U125" s="63"/>
      <c r="V125" s="4"/>
      <c r="W125" s="4"/>
      <c r="X125" s="4"/>
      <c r="Y125" s="4"/>
      <c r="Z125" s="4"/>
      <c r="AA125" s="3"/>
    </row>
    <row r="126" spans="1:28" s="3" customFormat="1" ht="15" customHeight="1">
      <c r="A126" s="199" t="s">
        <v>173</v>
      </c>
      <c r="B126" s="213">
        <f>'Open Int.'!E126</f>
        <v>9000</v>
      </c>
      <c r="C126" s="214">
        <f>'Open Int.'!F126</f>
        <v>1800</v>
      </c>
      <c r="D126" s="216">
        <f>'Open Int.'!H126</f>
        <v>12000</v>
      </c>
      <c r="E126" s="410">
        <f>'Open Int.'!I126</f>
        <v>0</v>
      </c>
      <c r="F126" s="218">
        <f>IF('Open Int.'!E126=0,0,'Open Int.'!H126/'Open Int.'!E126)</f>
        <v>1.3333333333333333</v>
      </c>
      <c r="G126" s="164">
        <v>1.6666666666666667</v>
      </c>
      <c r="H126" s="186">
        <f t="shared" si="2"/>
        <v>-0.20000000000000007</v>
      </c>
      <c r="I126" s="208">
        <f>IF(Volume!D126=0,0,Volume!F126/Volume!D126)</f>
        <v>0</v>
      </c>
      <c r="J126" s="198">
        <v>0</v>
      </c>
      <c r="K126" s="186">
        <f t="shared" si="3"/>
        <v>0</v>
      </c>
      <c r="L126" s="62"/>
      <c r="M126" s="7"/>
      <c r="N126" s="61"/>
      <c r="O126" s="4"/>
      <c r="P126" s="4"/>
      <c r="Q126" s="4"/>
      <c r="R126" s="4"/>
      <c r="S126" s="4"/>
      <c r="T126" s="4"/>
      <c r="U126" s="63"/>
      <c r="V126" s="4"/>
      <c r="W126" s="4"/>
      <c r="X126" s="4"/>
      <c r="Y126" s="4"/>
      <c r="Z126" s="4"/>
      <c r="AB126" s="78"/>
    </row>
    <row r="127" spans="1:28" s="3" customFormat="1" ht="15" customHeight="1" thickBot="1">
      <c r="A127" s="199" t="s">
        <v>229</v>
      </c>
      <c r="B127" s="393">
        <f>'Open Int.'!E127</f>
        <v>526400</v>
      </c>
      <c r="C127" s="215">
        <f>'Open Int.'!F127</f>
        <v>80500</v>
      </c>
      <c r="D127" s="217">
        <f>'Open Int.'!H127</f>
        <v>205100</v>
      </c>
      <c r="E127" s="411">
        <f>'Open Int.'!I127</f>
        <v>20300</v>
      </c>
      <c r="F127" s="219">
        <f>IF('Open Int.'!E127=0,0,'Open Int.'!H127/'Open Int.'!E127)</f>
        <v>0.3896276595744681</v>
      </c>
      <c r="G127" s="398">
        <v>0.41444270015698587</v>
      </c>
      <c r="H127" s="188">
        <f>IF(G127=0,0,(F127-G127)/G127)</f>
        <v>-0.0598756850419084</v>
      </c>
      <c r="I127" s="209">
        <f>IF(Volume!D127=0,0,Volume!F127/Volume!D127)</f>
        <v>0.20098039215686275</v>
      </c>
      <c r="J127" s="210">
        <v>0.18316831683168316</v>
      </c>
      <c r="K127" s="188">
        <f>IF(J127=0,0,(I127-J127)/J127)</f>
        <v>0.09724430312665613</v>
      </c>
      <c r="L127" s="62"/>
      <c r="M127" s="7"/>
      <c r="N127" s="61"/>
      <c r="O127" s="4"/>
      <c r="P127" s="4"/>
      <c r="Q127" s="4"/>
      <c r="R127" s="4"/>
      <c r="S127" s="4"/>
      <c r="T127" s="4"/>
      <c r="U127" s="63"/>
      <c r="V127" s="4"/>
      <c r="W127" s="4"/>
      <c r="X127" s="4"/>
      <c r="Y127" s="4"/>
      <c r="Z127" s="4"/>
      <c r="AB127" s="78"/>
    </row>
    <row r="128" spans="1:28" s="3" customFormat="1" ht="15" customHeight="1" hidden="1">
      <c r="A128" s="74"/>
      <c r="B128" s="149">
        <f>SUM(B4:B127)</f>
        <v>126959563</v>
      </c>
      <c r="C128" s="150">
        <f>SUM(C4:C127)</f>
        <v>10262960</v>
      </c>
      <c r="D128" s="151"/>
      <c r="E128" s="152"/>
      <c r="F128" s="62"/>
      <c r="G128" s="7"/>
      <c r="H128" s="61"/>
      <c r="I128" s="7"/>
      <c r="J128" s="7"/>
      <c r="K128" s="61"/>
      <c r="L128" s="62"/>
      <c r="M128" s="7"/>
      <c r="N128" s="61"/>
      <c r="O128" s="4"/>
      <c r="P128" s="4"/>
      <c r="Q128" s="4"/>
      <c r="R128" s="4"/>
      <c r="S128" s="4"/>
      <c r="T128" s="4"/>
      <c r="U128" s="63"/>
      <c r="V128" s="4"/>
      <c r="W128" s="4"/>
      <c r="X128" s="4"/>
      <c r="Y128" s="4"/>
      <c r="Z128" s="4"/>
      <c r="AB128" s="78"/>
    </row>
    <row r="129" spans="2:28" s="3" customFormat="1" ht="15" customHeight="1">
      <c r="B129" s="6"/>
      <c r="C129" s="6"/>
      <c r="D129" s="152"/>
      <c r="E129" s="152"/>
      <c r="F129" s="62"/>
      <c r="G129" s="7"/>
      <c r="H129" s="61"/>
      <c r="I129" s="7"/>
      <c r="J129" s="7"/>
      <c r="K129" s="61"/>
      <c r="L129" s="62"/>
      <c r="M129" s="7"/>
      <c r="N129" s="61"/>
      <c r="O129" s="4"/>
      <c r="P129" s="4"/>
      <c r="Q129" s="4"/>
      <c r="R129" s="4"/>
      <c r="S129" s="4"/>
      <c r="T129" s="4"/>
      <c r="U129" s="63"/>
      <c r="V129" s="4"/>
      <c r="W129" s="4"/>
      <c r="X129" s="4"/>
      <c r="Y129" s="4"/>
      <c r="Z129" s="4"/>
      <c r="AB129" s="2"/>
    </row>
    <row r="130" spans="1:5" ht="12.75">
      <c r="A130" s="3"/>
      <c r="B130" s="6"/>
      <c r="C130" s="6"/>
      <c r="D130" s="152"/>
      <c r="E130" s="152"/>
    </row>
    <row r="131" spans="1:5" ht="12.75">
      <c r="A131" s="146"/>
      <c r="B131" s="153"/>
      <c r="C131" s="154"/>
      <c r="D131" s="155"/>
      <c r="E131" s="155"/>
    </row>
    <row r="132" spans="1:5" ht="12.75">
      <c r="A132" s="147"/>
      <c r="B132" s="156"/>
      <c r="C132" s="157"/>
      <c r="D132" s="157"/>
      <c r="E132" s="157"/>
    </row>
    <row r="133" spans="1:5" ht="12.75">
      <c r="A133" s="148"/>
      <c r="B133" s="158"/>
      <c r="C133" s="159"/>
      <c r="D133" s="160"/>
      <c r="E133" s="160"/>
    </row>
    <row r="134" spans="1:5" ht="12.75">
      <c r="A134" s="146"/>
      <c r="B134" s="158"/>
      <c r="C134" s="159"/>
      <c r="D134" s="160"/>
      <c r="E134" s="160"/>
    </row>
    <row r="135" spans="1:5" ht="12.75">
      <c r="A135" s="148"/>
      <c r="B135" s="158"/>
      <c r="C135" s="159"/>
      <c r="D135" s="160"/>
      <c r="E135" s="160"/>
    </row>
    <row r="136" spans="1:5" ht="12.75">
      <c r="A136" s="146"/>
      <c r="B136" s="158"/>
      <c r="C136" s="159"/>
      <c r="D136" s="160"/>
      <c r="E136" s="160"/>
    </row>
    <row r="137" spans="1:5" ht="12.75">
      <c r="A137" s="5"/>
      <c r="B137" s="161"/>
      <c r="C137" s="161"/>
      <c r="D137" s="162"/>
      <c r="E137" s="162"/>
    </row>
    <row r="138" spans="1:5" ht="12.75">
      <c r="A138" s="5"/>
      <c r="B138" s="161"/>
      <c r="C138" s="161"/>
      <c r="D138" s="162"/>
      <c r="E138" s="162"/>
    </row>
    <row r="139" spans="1:5" ht="12.75">
      <c r="A139" s="5"/>
      <c r="B139" s="161"/>
      <c r="C139" s="161"/>
      <c r="D139" s="162"/>
      <c r="E139" s="162"/>
    </row>
    <row r="170" ht="12.75">
      <c r="B170" s="130"/>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6"/>
  <sheetViews>
    <sheetView workbookViewId="0" topLeftCell="A1">
      <selection activeCell="D183" sqref="D183"/>
    </sheetView>
  </sheetViews>
  <sheetFormatPr defaultColWidth="9.140625" defaultRowHeight="12.75"/>
  <cols>
    <col min="1" max="1" width="14.57421875" style="72" customWidth="1"/>
    <col min="2" max="2" width="13.00390625" style="72" customWidth="1"/>
    <col min="3" max="3" width="11.7109375" style="72" customWidth="1"/>
    <col min="4" max="4" width="9.140625" style="72" customWidth="1"/>
    <col min="5" max="5" width="10.421875" style="72" customWidth="1"/>
    <col min="6" max="6" width="11.7109375" style="72" customWidth="1"/>
    <col min="7" max="7" width="10.28125" style="72" customWidth="1"/>
    <col min="8" max="16384" width="9.140625" style="72" customWidth="1"/>
  </cols>
  <sheetData>
    <row r="1" spans="1:7" s="142" customFormat="1" ht="19.5" customHeight="1" thickBot="1">
      <c r="A1" s="492" t="s">
        <v>142</v>
      </c>
      <c r="B1" s="493"/>
      <c r="C1" s="493"/>
      <c r="D1" s="493"/>
      <c r="E1" s="493"/>
      <c r="F1" s="493"/>
      <c r="G1" s="493"/>
    </row>
    <row r="2" spans="1:7" s="71" customFormat="1" ht="14.25" thickBot="1">
      <c r="A2" s="143" t="s">
        <v>128</v>
      </c>
      <c r="B2" s="34" t="s">
        <v>114</v>
      </c>
      <c r="C2" s="319" t="s">
        <v>139</v>
      </c>
      <c r="D2" s="104" t="s">
        <v>140</v>
      </c>
      <c r="E2" s="139" t="s">
        <v>135</v>
      </c>
      <c r="F2" s="419" t="s">
        <v>208</v>
      </c>
      <c r="G2" s="420" t="s">
        <v>84</v>
      </c>
    </row>
    <row r="3" spans="1:7" s="71" customFormat="1" ht="13.5">
      <c r="A3" s="106" t="s">
        <v>200</v>
      </c>
      <c r="B3" s="321">
        <f>Volume!J4</f>
        <v>5535.75</v>
      </c>
      <c r="C3" s="320">
        <v>5551.35</v>
      </c>
      <c r="D3" s="312">
        <f aca="true" t="shared" si="0" ref="D3:D34">C3-B3</f>
        <v>15.600000000000364</v>
      </c>
      <c r="E3" s="417">
        <f>D3/B3</f>
        <v>0.002818046335185</v>
      </c>
      <c r="F3" s="312">
        <v>17.200000000000728</v>
      </c>
      <c r="G3" s="174">
        <f aca="true" t="shared" si="1" ref="G3:G64">D3-F3</f>
        <v>-1.6000000000003638</v>
      </c>
    </row>
    <row r="4" spans="1:7" s="71" customFormat="1" ht="13.5">
      <c r="A4" s="221" t="s">
        <v>88</v>
      </c>
      <c r="B4" s="324">
        <f>Volume!J5</f>
        <v>4846.95</v>
      </c>
      <c r="C4" s="3">
        <v>4861.2</v>
      </c>
      <c r="D4" s="313">
        <f t="shared" si="0"/>
        <v>14.25</v>
      </c>
      <c r="E4" s="415">
        <f aca="true" t="shared" si="2" ref="E4:E65">D4/B4</f>
        <v>0.002939993191594714</v>
      </c>
      <c r="F4" s="313">
        <v>21.100000000000364</v>
      </c>
      <c r="G4" s="173">
        <f t="shared" si="1"/>
        <v>-6.850000000000364</v>
      </c>
    </row>
    <row r="5" spans="1:7" s="71" customFormat="1" ht="13.5">
      <c r="A5" s="221" t="s">
        <v>9</v>
      </c>
      <c r="B5" s="324">
        <f>Volume!J6</f>
        <v>3798.75</v>
      </c>
      <c r="C5" s="3">
        <v>3801.45</v>
      </c>
      <c r="D5" s="313">
        <f t="shared" si="0"/>
        <v>2.699999999999818</v>
      </c>
      <c r="E5" s="415">
        <f t="shared" si="2"/>
        <v>0.0007107601184599718</v>
      </c>
      <c r="F5" s="313">
        <v>9.900000000000091</v>
      </c>
      <c r="G5" s="173">
        <f t="shared" si="1"/>
        <v>-7.200000000000273</v>
      </c>
    </row>
    <row r="6" spans="1:7" s="71" customFormat="1" ht="13.5">
      <c r="A6" s="221" t="s">
        <v>150</v>
      </c>
      <c r="B6" s="324">
        <f>Volume!J7</f>
        <v>3411.8</v>
      </c>
      <c r="C6" s="72">
        <v>3430.95</v>
      </c>
      <c r="D6" s="313">
        <f t="shared" si="0"/>
        <v>19.149999999999636</v>
      </c>
      <c r="E6" s="415">
        <f t="shared" si="2"/>
        <v>0.005612872970279511</v>
      </c>
      <c r="F6" s="313">
        <v>15.550000000000182</v>
      </c>
      <c r="G6" s="173">
        <f t="shared" si="1"/>
        <v>3.5999999999994543</v>
      </c>
    </row>
    <row r="7" spans="1:10" s="71" customFormat="1" ht="13.5">
      <c r="A7" s="221" t="s">
        <v>0</v>
      </c>
      <c r="B7" s="324">
        <f>Volume!J8</f>
        <v>1007.25</v>
      </c>
      <c r="C7" s="72">
        <v>1010.7</v>
      </c>
      <c r="D7" s="313">
        <f t="shared" si="0"/>
        <v>3.4500000000000455</v>
      </c>
      <c r="E7" s="415">
        <f t="shared" si="2"/>
        <v>0.003425167535368623</v>
      </c>
      <c r="F7" s="313">
        <v>3.7999999999999545</v>
      </c>
      <c r="G7" s="173">
        <f t="shared" si="1"/>
        <v>-0.34999999999990905</v>
      </c>
      <c r="H7" s="144"/>
      <c r="I7" s="145"/>
      <c r="J7" s="81"/>
    </row>
    <row r="8" spans="1:7" s="71" customFormat="1" ht="13.5">
      <c r="A8" s="221" t="s">
        <v>151</v>
      </c>
      <c r="B8" s="324">
        <f>Volume!J9</f>
        <v>88.95</v>
      </c>
      <c r="C8" s="72">
        <v>89.25</v>
      </c>
      <c r="D8" s="313">
        <f t="shared" si="0"/>
        <v>0.29999999999999716</v>
      </c>
      <c r="E8" s="415">
        <f t="shared" si="2"/>
        <v>0.0033726812816188547</v>
      </c>
      <c r="F8" s="313">
        <v>0.75</v>
      </c>
      <c r="G8" s="173">
        <f t="shared" si="1"/>
        <v>-0.45000000000000284</v>
      </c>
    </row>
    <row r="9" spans="1:8" s="26" customFormat="1" ht="13.5">
      <c r="A9" s="221" t="s">
        <v>192</v>
      </c>
      <c r="B9" s="324">
        <f>Volume!J10</f>
        <v>71.9</v>
      </c>
      <c r="C9" s="72">
        <v>72.45</v>
      </c>
      <c r="D9" s="313">
        <f t="shared" si="0"/>
        <v>0.5499999999999972</v>
      </c>
      <c r="E9" s="415">
        <f t="shared" si="2"/>
        <v>0.00764951321279551</v>
      </c>
      <c r="F9" s="313">
        <v>0.6999999999999886</v>
      </c>
      <c r="G9" s="173">
        <f t="shared" si="1"/>
        <v>-0.14999999999999147</v>
      </c>
      <c r="H9" s="71"/>
    </row>
    <row r="10" spans="1:7" s="71" customFormat="1" ht="13.5">
      <c r="A10" s="221" t="s">
        <v>89</v>
      </c>
      <c r="B10" s="324">
        <f>Volume!J11</f>
        <v>92.95</v>
      </c>
      <c r="C10" s="72">
        <v>93.55</v>
      </c>
      <c r="D10" s="313">
        <f t="shared" si="0"/>
        <v>0.5999999999999943</v>
      </c>
      <c r="E10" s="415">
        <f t="shared" si="2"/>
        <v>0.00645508337816024</v>
      </c>
      <c r="F10" s="313">
        <v>0.9499999999999886</v>
      </c>
      <c r="G10" s="173">
        <f t="shared" si="1"/>
        <v>-0.3499999999999943</v>
      </c>
    </row>
    <row r="11" spans="1:7" s="71" customFormat="1" ht="13.5">
      <c r="A11" s="221" t="s">
        <v>102</v>
      </c>
      <c r="B11" s="324">
        <f>Volume!J12</f>
        <v>58.9</v>
      </c>
      <c r="C11" s="72">
        <v>59.4</v>
      </c>
      <c r="D11" s="313">
        <f t="shared" si="0"/>
        <v>0.5</v>
      </c>
      <c r="E11" s="415">
        <f t="shared" si="2"/>
        <v>0.008488964346349746</v>
      </c>
      <c r="F11" s="313">
        <v>0.3999999999999986</v>
      </c>
      <c r="G11" s="173">
        <f t="shared" si="1"/>
        <v>0.10000000000000142</v>
      </c>
    </row>
    <row r="12" spans="1:7" s="71" customFormat="1" ht="13.5">
      <c r="A12" s="221" t="s">
        <v>152</v>
      </c>
      <c r="B12" s="324">
        <f>Volume!J13</f>
        <v>44.3</v>
      </c>
      <c r="C12" s="72">
        <v>44.7</v>
      </c>
      <c r="D12" s="313">
        <f t="shared" si="0"/>
        <v>0.4000000000000057</v>
      </c>
      <c r="E12" s="415">
        <f t="shared" si="2"/>
        <v>0.009029345372460626</v>
      </c>
      <c r="F12" s="313">
        <v>0.29999999999999716</v>
      </c>
      <c r="G12" s="173">
        <f t="shared" si="1"/>
        <v>0.10000000000000853</v>
      </c>
    </row>
    <row r="13" spans="1:7" s="71" customFormat="1" ht="13.5">
      <c r="A13" s="221" t="s">
        <v>174</v>
      </c>
      <c r="B13" s="324">
        <f>Volume!J14</f>
        <v>614.65</v>
      </c>
      <c r="C13" s="72">
        <v>620.55</v>
      </c>
      <c r="D13" s="313">
        <f t="shared" si="0"/>
        <v>5.899999999999977</v>
      </c>
      <c r="E13" s="415">
        <f t="shared" si="2"/>
        <v>0.00959895875701615</v>
      </c>
      <c r="F13" s="313">
        <v>4.0499999999999545</v>
      </c>
      <c r="G13" s="173">
        <f t="shared" si="1"/>
        <v>1.8500000000000227</v>
      </c>
    </row>
    <row r="14" spans="1:7" s="71" customFormat="1" ht="13.5">
      <c r="A14" s="221" t="s">
        <v>211</v>
      </c>
      <c r="B14" s="324">
        <f>Volume!J15</f>
        <v>2722.15</v>
      </c>
      <c r="C14" s="72">
        <v>2743.75</v>
      </c>
      <c r="D14" s="313">
        <f t="shared" si="0"/>
        <v>21.59999999999991</v>
      </c>
      <c r="E14" s="415">
        <f t="shared" si="2"/>
        <v>0.007934904395422703</v>
      </c>
      <c r="F14" s="313">
        <v>8.400000000000091</v>
      </c>
      <c r="G14" s="173">
        <f t="shared" si="1"/>
        <v>13.199999999999818</v>
      </c>
    </row>
    <row r="15" spans="1:7" s="71" customFormat="1" ht="13.5">
      <c r="A15" s="221" t="s">
        <v>90</v>
      </c>
      <c r="B15" s="324">
        <f>Volume!J16</f>
        <v>258.5</v>
      </c>
      <c r="C15" s="72">
        <v>260.7</v>
      </c>
      <c r="D15" s="313">
        <f t="shared" si="0"/>
        <v>2.1999999999999886</v>
      </c>
      <c r="E15" s="415">
        <f t="shared" si="2"/>
        <v>0.008510638297872297</v>
      </c>
      <c r="F15" s="313">
        <v>2.25</v>
      </c>
      <c r="G15" s="173">
        <f t="shared" si="1"/>
        <v>-0.05000000000001137</v>
      </c>
    </row>
    <row r="16" spans="1:7" s="71" customFormat="1" ht="13.5">
      <c r="A16" s="221" t="s">
        <v>91</v>
      </c>
      <c r="B16" s="324">
        <f>Volume!J17</f>
        <v>176.1</v>
      </c>
      <c r="C16" s="72">
        <v>176.35</v>
      </c>
      <c r="D16" s="313">
        <f t="shared" si="0"/>
        <v>0.25</v>
      </c>
      <c r="E16" s="415">
        <f t="shared" si="2"/>
        <v>0.0014196479273140261</v>
      </c>
      <c r="F16" s="313">
        <v>1.3500000000000227</v>
      </c>
      <c r="G16" s="173">
        <f t="shared" si="1"/>
        <v>-1.1000000000000227</v>
      </c>
    </row>
    <row r="17" spans="1:7" s="71" customFormat="1" ht="13.5">
      <c r="A17" s="221" t="s">
        <v>44</v>
      </c>
      <c r="B17" s="324">
        <f>Volume!J18</f>
        <v>1116.7</v>
      </c>
      <c r="C17" s="72">
        <v>1122.15</v>
      </c>
      <c r="D17" s="313">
        <f t="shared" si="0"/>
        <v>5.4500000000000455</v>
      </c>
      <c r="E17" s="415">
        <f t="shared" si="2"/>
        <v>0.004880451329811091</v>
      </c>
      <c r="F17" s="313">
        <v>4.2000000000000455</v>
      </c>
      <c r="G17" s="173">
        <f t="shared" si="1"/>
        <v>1.25</v>
      </c>
    </row>
    <row r="18" spans="1:7" s="15" customFormat="1" ht="13.5">
      <c r="A18" s="221" t="s">
        <v>153</v>
      </c>
      <c r="B18" s="324">
        <f>Volume!J19</f>
        <v>376.4</v>
      </c>
      <c r="C18" s="72">
        <v>379.4</v>
      </c>
      <c r="D18" s="313">
        <f t="shared" si="0"/>
        <v>3</v>
      </c>
      <c r="E18" s="415">
        <f t="shared" si="2"/>
        <v>0.007970244420828906</v>
      </c>
      <c r="F18" s="313">
        <v>3.5</v>
      </c>
      <c r="G18" s="173">
        <f t="shared" si="1"/>
        <v>-0.5</v>
      </c>
    </row>
    <row r="19" spans="1:7" s="15" customFormat="1" ht="13.5">
      <c r="A19" s="221" t="s">
        <v>251</v>
      </c>
      <c r="B19" s="324">
        <f>Volume!J20</f>
        <v>543.8</v>
      </c>
      <c r="C19" s="72">
        <v>545.6</v>
      </c>
      <c r="D19" s="313">
        <f t="shared" si="0"/>
        <v>1.8000000000000682</v>
      </c>
      <c r="E19" s="415">
        <f t="shared" si="2"/>
        <v>0.003310040456050144</v>
      </c>
      <c r="F19" s="313">
        <v>3.199999999999932</v>
      </c>
      <c r="G19" s="173">
        <f t="shared" si="1"/>
        <v>-1.3999999999998636</v>
      </c>
    </row>
    <row r="20" spans="1:7" s="71" customFormat="1" ht="13.5">
      <c r="A20" s="221" t="s">
        <v>1</v>
      </c>
      <c r="B20" s="324">
        <f>Volume!J21</f>
        <v>2435.75</v>
      </c>
      <c r="C20" s="72">
        <v>2444.75</v>
      </c>
      <c r="D20" s="313">
        <f t="shared" si="0"/>
        <v>9</v>
      </c>
      <c r="E20" s="415">
        <f t="shared" si="2"/>
        <v>0.0036949604844503745</v>
      </c>
      <c r="F20" s="313">
        <v>15.350000000000364</v>
      </c>
      <c r="G20" s="173">
        <f t="shared" si="1"/>
        <v>-6.350000000000364</v>
      </c>
    </row>
    <row r="21" spans="1:7" s="71" customFormat="1" ht="13.5">
      <c r="A21" s="221" t="s">
        <v>175</v>
      </c>
      <c r="B21" s="324">
        <f>Volume!J22</f>
        <v>121.1</v>
      </c>
      <c r="C21" s="72">
        <v>120.8</v>
      </c>
      <c r="D21" s="313">
        <f t="shared" si="0"/>
        <v>-0.29999999999999716</v>
      </c>
      <c r="E21" s="415">
        <f t="shared" si="2"/>
        <v>-0.0024772914946325116</v>
      </c>
      <c r="F21" s="313">
        <v>-0.3500000000000085</v>
      </c>
      <c r="G21" s="173">
        <f t="shared" si="1"/>
        <v>0.05000000000001137</v>
      </c>
    </row>
    <row r="22" spans="1:7" s="71" customFormat="1" ht="13.5">
      <c r="A22" s="221" t="s">
        <v>176</v>
      </c>
      <c r="B22" s="324">
        <f>Volume!J23</f>
        <v>55.45</v>
      </c>
      <c r="C22" s="72">
        <v>55.85</v>
      </c>
      <c r="D22" s="313">
        <f t="shared" si="0"/>
        <v>0.3999999999999986</v>
      </c>
      <c r="E22" s="415">
        <f t="shared" si="2"/>
        <v>0.007213706041478783</v>
      </c>
      <c r="F22" s="313">
        <v>0.5499999999999972</v>
      </c>
      <c r="G22" s="173">
        <f t="shared" si="1"/>
        <v>-0.14999999999999858</v>
      </c>
    </row>
    <row r="23" spans="1:7" s="71" customFormat="1" ht="13.5">
      <c r="A23" s="221" t="s">
        <v>2</v>
      </c>
      <c r="B23" s="324">
        <f>Volume!J24</f>
        <v>391.15</v>
      </c>
      <c r="C23" s="72">
        <v>391.65</v>
      </c>
      <c r="D23" s="313">
        <f t="shared" si="0"/>
        <v>0.5</v>
      </c>
      <c r="E23" s="415">
        <f t="shared" si="2"/>
        <v>0.001278281989006775</v>
      </c>
      <c r="F23" s="313">
        <v>0.25</v>
      </c>
      <c r="G23" s="173">
        <f t="shared" si="1"/>
        <v>0.25</v>
      </c>
    </row>
    <row r="24" spans="1:7" s="71" customFormat="1" ht="13.5">
      <c r="A24" s="221" t="s">
        <v>92</v>
      </c>
      <c r="B24" s="324">
        <f>Volume!J25</f>
        <v>289.4</v>
      </c>
      <c r="C24" s="72">
        <v>290.8</v>
      </c>
      <c r="D24" s="313">
        <f t="shared" si="0"/>
        <v>1.400000000000034</v>
      </c>
      <c r="E24" s="415">
        <f t="shared" si="2"/>
        <v>0.0048375950241880935</v>
      </c>
      <c r="F24" s="313">
        <v>1.6999999999999886</v>
      </c>
      <c r="G24" s="173">
        <f t="shared" si="1"/>
        <v>-0.2999999999999545</v>
      </c>
    </row>
    <row r="25" spans="1:7" s="71" customFormat="1" ht="13.5">
      <c r="A25" s="221" t="s">
        <v>154</v>
      </c>
      <c r="B25" s="324">
        <f>Volume!J26</f>
        <v>579.3</v>
      </c>
      <c r="C25" s="72">
        <v>581.2</v>
      </c>
      <c r="D25" s="313">
        <f t="shared" si="0"/>
        <v>1.900000000000091</v>
      </c>
      <c r="E25" s="415">
        <f t="shared" si="2"/>
        <v>0.003279820472984794</v>
      </c>
      <c r="F25" s="313">
        <v>2.300000000000068</v>
      </c>
      <c r="G25" s="173">
        <f t="shared" si="1"/>
        <v>-0.39999999999997726</v>
      </c>
    </row>
    <row r="26" spans="1:7" s="71" customFormat="1" ht="13.5">
      <c r="A26" s="221" t="s">
        <v>177</v>
      </c>
      <c r="B26" s="324">
        <f>Volume!J27</f>
        <v>325.75</v>
      </c>
      <c r="C26" s="72">
        <v>328.45</v>
      </c>
      <c r="D26" s="313">
        <f t="shared" si="0"/>
        <v>2.6999999999999886</v>
      </c>
      <c r="E26" s="415">
        <f t="shared" si="2"/>
        <v>0.008288564850345322</v>
      </c>
      <c r="F26" s="313">
        <v>3.1000000000000227</v>
      </c>
      <c r="G26" s="173">
        <f t="shared" si="1"/>
        <v>-0.4000000000000341</v>
      </c>
    </row>
    <row r="27" spans="1:7" s="71" customFormat="1" ht="13.5">
      <c r="A27" s="221" t="s">
        <v>178</v>
      </c>
      <c r="B27" s="324">
        <f>Volume!J28</f>
        <v>36.35</v>
      </c>
      <c r="C27" s="72">
        <v>36.65</v>
      </c>
      <c r="D27" s="313">
        <f t="shared" si="0"/>
        <v>0.29999999999999716</v>
      </c>
      <c r="E27" s="415">
        <f t="shared" si="2"/>
        <v>0.008253094910591393</v>
      </c>
      <c r="F27" s="313">
        <v>0.29999999999999716</v>
      </c>
      <c r="G27" s="173">
        <f t="shared" si="1"/>
        <v>0</v>
      </c>
    </row>
    <row r="28" spans="1:7" s="71" customFormat="1" ht="13.5">
      <c r="A28" s="221" t="s">
        <v>3</v>
      </c>
      <c r="B28" s="324">
        <f>Volume!J29</f>
        <v>265.35</v>
      </c>
      <c r="C28" s="72">
        <v>267</v>
      </c>
      <c r="D28" s="313">
        <f t="shared" si="0"/>
        <v>1.6499999999999773</v>
      </c>
      <c r="E28" s="415">
        <f t="shared" si="2"/>
        <v>0.006218202374222638</v>
      </c>
      <c r="F28" s="313">
        <v>1.3999999999999773</v>
      </c>
      <c r="G28" s="173">
        <f t="shared" si="1"/>
        <v>0.25</v>
      </c>
    </row>
    <row r="29" spans="1:7" s="71" customFormat="1" ht="13.5">
      <c r="A29" s="221" t="s">
        <v>237</v>
      </c>
      <c r="B29" s="324">
        <f>Volume!J30</f>
        <v>422.35</v>
      </c>
      <c r="C29" s="72">
        <v>418.5</v>
      </c>
      <c r="D29" s="313">
        <f t="shared" si="0"/>
        <v>-3.8500000000000227</v>
      </c>
      <c r="E29" s="415">
        <f t="shared" si="2"/>
        <v>-0.00911566236533686</v>
      </c>
      <c r="F29" s="313">
        <v>-2.8000000000000114</v>
      </c>
      <c r="G29" s="173">
        <f t="shared" si="1"/>
        <v>-1.0500000000000114</v>
      </c>
    </row>
    <row r="30" spans="1:7" s="71" customFormat="1" ht="13.5">
      <c r="A30" s="221" t="s">
        <v>179</v>
      </c>
      <c r="B30" s="324">
        <f>Volume!J31</f>
        <v>397.2</v>
      </c>
      <c r="C30" s="72">
        <v>397.6</v>
      </c>
      <c r="D30" s="313">
        <f t="shared" si="0"/>
        <v>0.4000000000000341</v>
      </c>
      <c r="E30" s="415">
        <f t="shared" si="2"/>
        <v>0.0010070493454180113</v>
      </c>
      <c r="F30" s="313">
        <v>1.0500000000000114</v>
      </c>
      <c r="G30" s="173">
        <f t="shared" si="1"/>
        <v>-0.6499999999999773</v>
      </c>
    </row>
    <row r="31" spans="1:7" s="71" customFormat="1" ht="13.5">
      <c r="A31" s="221" t="s">
        <v>201</v>
      </c>
      <c r="B31" s="324">
        <f>Volume!J32</f>
        <v>270.2</v>
      </c>
      <c r="C31" s="72">
        <v>272.5</v>
      </c>
      <c r="D31" s="313">
        <f t="shared" si="0"/>
        <v>2.3000000000000114</v>
      </c>
      <c r="E31" s="415">
        <f t="shared" si="2"/>
        <v>0.008512213175425653</v>
      </c>
      <c r="F31" s="313">
        <v>2.3000000000000114</v>
      </c>
      <c r="G31" s="173">
        <f t="shared" si="1"/>
        <v>0</v>
      </c>
    </row>
    <row r="32" spans="1:7" s="71" customFormat="1" ht="13.5">
      <c r="A32" s="221" t="s">
        <v>238</v>
      </c>
      <c r="B32" s="324">
        <f>Volume!J33</f>
        <v>148.7</v>
      </c>
      <c r="C32" s="72">
        <v>149.6</v>
      </c>
      <c r="D32" s="313">
        <f t="shared" si="0"/>
        <v>0.9000000000000057</v>
      </c>
      <c r="E32" s="415">
        <f t="shared" si="2"/>
        <v>0.006052454606590489</v>
      </c>
      <c r="F32" s="313">
        <v>1.0500000000000114</v>
      </c>
      <c r="G32" s="173">
        <f t="shared" si="1"/>
        <v>-0.15000000000000568</v>
      </c>
    </row>
    <row r="33" spans="1:7" s="71" customFormat="1" ht="13.5">
      <c r="A33" s="221" t="s">
        <v>180</v>
      </c>
      <c r="B33" s="324">
        <f>Volume!J34</f>
        <v>2817.7</v>
      </c>
      <c r="C33" s="72">
        <v>2834.1</v>
      </c>
      <c r="D33" s="313">
        <f t="shared" si="0"/>
        <v>16.40000000000009</v>
      </c>
      <c r="E33" s="415">
        <f t="shared" si="2"/>
        <v>0.005820349930794652</v>
      </c>
      <c r="F33" s="313">
        <v>21.800000000000182</v>
      </c>
      <c r="G33" s="173">
        <f t="shared" si="1"/>
        <v>-5.400000000000091</v>
      </c>
    </row>
    <row r="34" spans="1:7" s="71" customFormat="1" ht="13.5">
      <c r="A34" s="221" t="s">
        <v>212</v>
      </c>
      <c r="B34" s="324">
        <f>Volume!J35</f>
        <v>793.1</v>
      </c>
      <c r="C34" s="72">
        <v>797.8</v>
      </c>
      <c r="D34" s="313">
        <f t="shared" si="0"/>
        <v>4.699999999999932</v>
      </c>
      <c r="E34" s="415">
        <f t="shared" si="2"/>
        <v>0.005926112722229141</v>
      </c>
      <c r="F34" s="313">
        <v>3.25</v>
      </c>
      <c r="G34" s="173">
        <f t="shared" si="1"/>
        <v>1.4499999999999318</v>
      </c>
    </row>
    <row r="35" spans="1:8" s="26" customFormat="1" ht="13.5">
      <c r="A35" s="221" t="s">
        <v>239</v>
      </c>
      <c r="B35" s="324">
        <f>Volume!J36</f>
        <v>128</v>
      </c>
      <c r="C35" s="72">
        <v>129</v>
      </c>
      <c r="D35" s="313">
        <f aca="true" t="shared" si="3" ref="D35:D66">C35-B35</f>
        <v>1</v>
      </c>
      <c r="E35" s="415">
        <f t="shared" si="2"/>
        <v>0.0078125</v>
      </c>
      <c r="F35" s="313">
        <v>1.1500000000000057</v>
      </c>
      <c r="G35" s="173">
        <f t="shared" si="1"/>
        <v>-0.15000000000000568</v>
      </c>
      <c r="H35" s="71"/>
    </row>
    <row r="36" spans="1:7" s="71" customFormat="1" ht="13.5">
      <c r="A36" s="221" t="s">
        <v>181</v>
      </c>
      <c r="B36" s="324">
        <f>Volume!J37</f>
        <v>53.05</v>
      </c>
      <c r="C36" s="72">
        <v>53.5</v>
      </c>
      <c r="D36" s="313">
        <f t="shared" si="3"/>
        <v>0.45000000000000284</v>
      </c>
      <c r="E36" s="415">
        <f t="shared" si="2"/>
        <v>0.008482563619227198</v>
      </c>
      <c r="F36" s="313">
        <v>0.5</v>
      </c>
      <c r="G36" s="173">
        <f t="shared" si="1"/>
        <v>-0.04999999999999716</v>
      </c>
    </row>
    <row r="37" spans="1:7" s="71" customFormat="1" ht="13.5">
      <c r="A37" s="221" t="s">
        <v>182</v>
      </c>
      <c r="B37" s="324">
        <f>Volume!J38</f>
        <v>216.35</v>
      </c>
      <c r="C37" s="72">
        <v>217.65</v>
      </c>
      <c r="D37" s="313">
        <f t="shared" si="3"/>
        <v>1.3000000000000114</v>
      </c>
      <c r="E37" s="415">
        <f t="shared" si="2"/>
        <v>0.006008782066096656</v>
      </c>
      <c r="F37" s="313">
        <v>2.3000000000000114</v>
      </c>
      <c r="G37" s="173">
        <f t="shared" si="1"/>
        <v>-1</v>
      </c>
    </row>
    <row r="38" spans="1:7" s="71" customFormat="1" ht="13.5">
      <c r="A38" s="221" t="s">
        <v>103</v>
      </c>
      <c r="B38" s="324">
        <f>Volume!J39</f>
        <v>251.05</v>
      </c>
      <c r="C38" s="72">
        <v>249.1</v>
      </c>
      <c r="D38" s="313">
        <f t="shared" si="3"/>
        <v>-1.950000000000017</v>
      </c>
      <c r="E38" s="415">
        <f t="shared" si="2"/>
        <v>-0.0077673770165306395</v>
      </c>
      <c r="F38" s="313">
        <v>-0.8000000000000114</v>
      </c>
      <c r="G38" s="173">
        <f t="shared" si="1"/>
        <v>-1.1500000000000057</v>
      </c>
    </row>
    <row r="39" spans="1:7" s="71" customFormat="1" ht="13.5">
      <c r="A39" s="221" t="s">
        <v>156</v>
      </c>
      <c r="B39" s="324">
        <f>Volume!J40</f>
        <v>336.6</v>
      </c>
      <c r="C39" s="72">
        <v>336.6</v>
      </c>
      <c r="D39" s="313">
        <f t="shared" si="3"/>
        <v>0</v>
      </c>
      <c r="E39" s="415">
        <f t="shared" si="2"/>
        <v>0</v>
      </c>
      <c r="F39" s="313">
        <v>-0.19999999999998863</v>
      </c>
      <c r="G39" s="173">
        <f t="shared" si="1"/>
        <v>0.19999999999998863</v>
      </c>
    </row>
    <row r="40" spans="1:7" s="71" customFormat="1" ht="13.5">
      <c r="A40" s="221" t="s">
        <v>240</v>
      </c>
      <c r="B40" s="324">
        <f>Volume!J41</f>
        <v>1190.4</v>
      </c>
      <c r="C40" s="72">
        <v>1196.7</v>
      </c>
      <c r="D40" s="313">
        <f t="shared" si="3"/>
        <v>6.2999999999999545</v>
      </c>
      <c r="E40" s="415">
        <f t="shared" si="2"/>
        <v>0.005292338709677381</v>
      </c>
      <c r="F40" s="313">
        <v>10.149999999999864</v>
      </c>
      <c r="G40" s="173">
        <f t="shared" si="1"/>
        <v>-3.849999999999909</v>
      </c>
    </row>
    <row r="41" spans="1:7" s="71" customFormat="1" ht="13.5">
      <c r="A41" s="221" t="s">
        <v>252</v>
      </c>
      <c r="B41" s="324">
        <f>Volume!J42</f>
        <v>353.3</v>
      </c>
      <c r="C41" s="72">
        <v>355.95</v>
      </c>
      <c r="D41" s="313">
        <f t="shared" si="3"/>
        <v>2.6499999999999773</v>
      </c>
      <c r="E41" s="415">
        <f t="shared" si="2"/>
        <v>0.007500707613925777</v>
      </c>
      <c r="F41" s="313">
        <v>2.8500000000000227</v>
      </c>
      <c r="G41" s="173">
        <f t="shared" si="1"/>
        <v>-0.20000000000004547</v>
      </c>
    </row>
    <row r="42" spans="1:7" s="71" customFormat="1" ht="13.5">
      <c r="A42" s="221" t="s">
        <v>183</v>
      </c>
      <c r="B42" s="324">
        <f>Volume!J43</f>
        <v>103.1</v>
      </c>
      <c r="C42" s="72">
        <v>103.85</v>
      </c>
      <c r="D42" s="313">
        <f t="shared" si="3"/>
        <v>0.75</v>
      </c>
      <c r="E42" s="415">
        <f t="shared" si="2"/>
        <v>0.007274490785645005</v>
      </c>
      <c r="F42" s="313">
        <v>0.5499999999999972</v>
      </c>
      <c r="G42" s="173">
        <f t="shared" si="1"/>
        <v>0.20000000000000284</v>
      </c>
    </row>
    <row r="43" spans="1:7" s="71" customFormat="1" ht="13.5">
      <c r="A43" s="221" t="s">
        <v>241</v>
      </c>
      <c r="B43" s="324">
        <f>Volume!J44</f>
        <v>2787.55</v>
      </c>
      <c r="C43" s="72">
        <v>2801.4</v>
      </c>
      <c r="D43" s="313">
        <f t="shared" si="3"/>
        <v>13.849999999999909</v>
      </c>
      <c r="E43" s="415">
        <f t="shared" si="2"/>
        <v>0.004968520744022496</v>
      </c>
      <c r="F43" s="313">
        <v>11.349999999999909</v>
      </c>
      <c r="G43" s="173">
        <f t="shared" si="1"/>
        <v>2.5</v>
      </c>
    </row>
    <row r="44" spans="1:7" s="71" customFormat="1" ht="13.5">
      <c r="A44" s="221" t="s">
        <v>213</v>
      </c>
      <c r="B44" s="324">
        <f>Volume!J45</f>
        <v>130.85</v>
      </c>
      <c r="C44" s="72">
        <v>130.2</v>
      </c>
      <c r="D44" s="313">
        <f t="shared" si="3"/>
        <v>-0.6500000000000057</v>
      </c>
      <c r="E44" s="415">
        <f t="shared" si="2"/>
        <v>-0.0049675200611387525</v>
      </c>
      <c r="F44" s="313">
        <v>-0.29999999999999716</v>
      </c>
      <c r="G44" s="173">
        <f t="shared" si="1"/>
        <v>-0.3500000000000085</v>
      </c>
    </row>
    <row r="45" spans="1:7" s="71" customFormat="1" ht="13.5">
      <c r="A45" s="221" t="s">
        <v>215</v>
      </c>
      <c r="B45" s="324">
        <f>Volume!J46</f>
        <v>600.4</v>
      </c>
      <c r="C45" s="72">
        <v>600.4</v>
      </c>
      <c r="D45" s="313">
        <f t="shared" si="3"/>
        <v>0</v>
      </c>
      <c r="E45" s="415">
        <f t="shared" si="2"/>
        <v>0</v>
      </c>
      <c r="F45" s="313">
        <v>-2.75</v>
      </c>
      <c r="G45" s="173">
        <f t="shared" si="1"/>
        <v>2.75</v>
      </c>
    </row>
    <row r="46" spans="1:7" s="71" customFormat="1" ht="13.5">
      <c r="A46" s="221" t="s">
        <v>4</v>
      </c>
      <c r="B46" s="324">
        <f>Volume!J47</f>
        <v>1561.3</v>
      </c>
      <c r="C46" s="72">
        <v>1555.75</v>
      </c>
      <c r="D46" s="313">
        <f t="shared" si="3"/>
        <v>-5.5499999999999545</v>
      </c>
      <c r="E46" s="415">
        <f t="shared" si="2"/>
        <v>-0.0035547300326650576</v>
      </c>
      <c r="F46" s="313">
        <v>-4.100000000000136</v>
      </c>
      <c r="G46" s="173">
        <f t="shared" si="1"/>
        <v>-1.449999999999818</v>
      </c>
    </row>
    <row r="47" spans="1:7" s="71" customFormat="1" ht="13.5">
      <c r="A47" s="221" t="s">
        <v>93</v>
      </c>
      <c r="B47" s="324">
        <f>Volume!J48</f>
        <v>994.85</v>
      </c>
      <c r="C47" s="72">
        <v>997.9</v>
      </c>
      <c r="D47" s="313">
        <f t="shared" si="3"/>
        <v>3.0499999999999545</v>
      </c>
      <c r="E47" s="415">
        <f t="shared" si="2"/>
        <v>0.003065788812383731</v>
      </c>
      <c r="F47" s="313">
        <v>-1.25</v>
      </c>
      <c r="G47" s="173">
        <f t="shared" si="1"/>
        <v>4.2999999999999545</v>
      </c>
    </row>
    <row r="48" spans="1:7" s="71" customFormat="1" ht="13.5">
      <c r="A48" s="221" t="s">
        <v>214</v>
      </c>
      <c r="B48" s="324">
        <f>Volume!J49</f>
        <v>742.55</v>
      </c>
      <c r="C48" s="72">
        <v>745.8</v>
      </c>
      <c r="D48" s="313">
        <f t="shared" si="3"/>
        <v>3.25</v>
      </c>
      <c r="E48" s="415">
        <f t="shared" si="2"/>
        <v>0.00437680964244832</v>
      </c>
      <c r="F48" s="313">
        <v>1.3999999999999773</v>
      </c>
      <c r="G48" s="173">
        <f t="shared" si="1"/>
        <v>1.8500000000000227</v>
      </c>
    </row>
    <row r="49" spans="1:7" s="71" customFormat="1" ht="13.5">
      <c r="A49" s="221" t="s">
        <v>5</v>
      </c>
      <c r="B49" s="324">
        <f>Volume!J50</f>
        <v>190.6</v>
      </c>
      <c r="C49" s="72">
        <v>191.65</v>
      </c>
      <c r="D49" s="313">
        <f t="shared" si="3"/>
        <v>1.0500000000000114</v>
      </c>
      <c r="E49" s="415">
        <f t="shared" si="2"/>
        <v>0.005508919202518423</v>
      </c>
      <c r="F49" s="313">
        <v>1.5999999999999943</v>
      </c>
      <c r="G49" s="173">
        <f t="shared" si="1"/>
        <v>-0.549999999999983</v>
      </c>
    </row>
    <row r="50" spans="1:7" s="71" customFormat="1" ht="13.5">
      <c r="A50" s="221" t="s">
        <v>216</v>
      </c>
      <c r="B50" s="324">
        <f>Volume!J51</f>
        <v>248</v>
      </c>
      <c r="C50" s="72">
        <v>248.6</v>
      </c>
      <c r="D50" s="313">
        <f t="shared" si="3"/>
        <v>0.5999999999999943</v>
      </c>
      <c r="E50" s="415">
        <f t="shared" si="2"/>
        <v>0.0024193548387096545</v>
      </c>
      <c r="F50" s="313">
        <v>0.700000000000017</v>
      </c>
      <c r="G50" s="173">
        <f t="shared" si="1"/>
        <v>-0.10000000000002274</v>
      </c>
    </row>
    <row r="51" spans="1:7" s="71" customFormat="1" ht="13.5">
      <c r="A51" s="221" t="s">
        <v>217</v>
      </c>
      <c r="B51" s="324">
        <f>Volume!J52</f>
        <v>309.95</v>
      </c>
      <c r="C51" s="72">
        <v>311.95</v>
      </c>
      <c r="D51" s="313">
        <f t="shared" si="3"/>
        <v>2</v>
      </c>
      <c r="E51" s="415">
        <f t="shared" si="2"/>
        <v>0.006452653653815131</v>
      </c>
      <c r="F51" s="313">
        <v>3.2000000000000455</v>
      </c>
      <c r="G51" s="173">
        <f t="shared" si="1"/>
        <v>-1.2000000000000455</v>
      </c>
    </row>
    <row r="52" spans="1:7" s="71" customFormat="1" ht="13.5">
      <c r="A52" s="221" t="s">
        <v>57</v>
      </c>
      <c r="B52" s="324">
        <f>Volume!J53</f>
        <v>1537.65</v>
      </c>
      <c r="C52" s="72">
        <v>1547</v>
      </c>
      <c r="D52" s="313">
        <f t="shared" si="3"/>
        <v>9.349999999999909</v>
      </c>
      <c r="E52" s="415">
        <f t="shared" si="2"/>
        <v>0.006080707573244827</v>
      </c>
      <c r="F52" s="313">
        <v>12</v>
      </c>
      <c r="G52" s="173">
        <f t="shared" si="1"/>
        <v>-2.650000000000091</v>
      </c>
    </row>
    <row r="53" spans="1:7" s="71" customFormat="1" ht="13.5">
      <c r="A53" s="221" t="s">
        <v>218</v>
      </c>
      <c r="B53" s="324">
        <f>Volume!J54</f>
        <v>770.75</v>
      </c>
      <c r="C53" s="72">
        <v>768.45</v>
      </c>
      <c r="D53" s="313">
        <f t="shared" si="3"/>
        <v>-2.2999999999999545</v>
      </c>
      <c r="E53" s="415">
        <f t="shared" si="2"/>
        <v>-0.002984106389879928</v>
      </c>
      <c r="F53" s="313">
        <v>-2.5499999999999545</v>
      </c>
      <c r="G53" s="173">
        <f t="shared" si="1"/>
        <v>0.25</v>
      </c>
    </row>
    <row r="54" spans="1:7" s="71" customFormat="1" ht="13.5">
      <c r="A54" s="221" t="s">
        <v>158</v>
      </c>
      <c r="B54" s="324">
        <f>Volume!J55</f>
        <v>79.2</v>
      </c>
      <c r="C54" s="72">
        <v>79.75</v>
      </c>
      <c r="D54" s="313">
        <f t="shared" si="3"/>
        <v>0.5499999999999972</v>
      </c>
      <c r="E54" s="415">
        <f t="shared" si="2"/>
        <v>0.0069444444444444085</v>
      </c>
      <c r="F54" s="313">
        <v>0.75</v>
      </c>
      <c r="G54" s="173">
        <f t="shared" si="1"/>
        <v>-0.20000000000000284</v>
      </c>
    </row>
    <row r="55" spans="1:7" s="71" customFormat="1" ht="13.5">
      <c r="A55" s="221" t="s">
        <v>202</v>
      </c>
      <c r="B55" s="324">
        <f>Volume!J56</f>
        <v>76.85</v>
      </c>
      <c r="C55" s="72">
        <v>77.45</v>
      </c>
      <c r="D55" s="313">
        <f t="shared" si="3"/>
        <v>0.6000000000000085</v>
      </c>
      <c r="E55" s="415">
        <f t="shared" si="2"/>
        <v>0.007807417046193995</v>
      </c>
      <c r="F55" s="313">
        <v>0.45000000000000284</v>
      </c>
      <c r="G55" s="173">
        <f t="shared" si="1"/>
        <v>0.15000000000000568</v>
      </c>
    </row>
    <row r="56" spans="1:8" s="26" customFormat="1" ht="13.5">
      <c r="A56" s="221" t="s">
        <v>193</v>
      </c>
      <c r="B56" s="324">
        <f>Volume!J57</f>
        <v>13.3</v>
      </c>
      <c r="C56" s="72">
        <v>13.35</v>
      </c>
      <c r="D56" s="313">
        <f t="shared" si="3"/>
        <v>0.049999999999998934</v>
      </c>
      <c r="E56" s="415">
        <f t="shared" si="2"/>
        <v>0.003759398496240521</v>
      </c>
      <c r="F56" s="313">
        <v>0.15</v>
      </c>
      <c r="G56" s="173">
        <f t="shared" si="1"/>
        <v>-0.10000000000000106</v>
      </c>
      <c r="H56" s="71"/>
    </row>
    <row r="57" spans="1:7" s="71" customFormat="1" ht="13.5">
      <c r="A57" s="221" t="s">
        <v>159</v>
      </c>
      <c r="B57" s="324">
        <f>Volume!J58</f>
        <v>149.25</v>
      </c>
      <c r="C57" s="72">
        <v>149.9</v>
      </c>
      <c r="D57" s="313">
        <f t="shared" si="3"/>
        <v>0.6500000000000057</v>
      </c>
      <c r="E57" s="415">
        <f t="shared" si="2"/>
        <v>0.004355108877721981</v>
      </c>
      <c r="F57" s="313">
        <v>1.1999999999999886</v>
      </c>
      <c r="G57" s="173">
        <f t="shared" si="1"/>
        <v>-0.549999999999983</v>
      </c>
    </row>
    <row r="58" spans="1:8" s="26" customFormat="1" ht="13.5">
      <c r="A58" s="221" t="s">
        <v>194</v>
      </c>
      <c r="B58" s="324">
        <f>Volume!J59</f>
        <v>221.65</v>
      </c>
      <c r="C58" s="72">
        <v>223.1</v>
      </c>
      <c r="D58" s="313">
        <f t="shared" si="3"/>
        <v>1.4499999999999886</v>
      </c>
      <c r="E58" s="415">
        <f t="shared" si="2"/>
        <v>0.00654184525152262</v>
      </c>
      <c r="F58" s="313">
        <v>0.8999999999999773</v>
      </c>
      <c r="G58" s="173">
        <f t="shared" si="1"/>
        <v>0.5500000000000114</v>
      </c>
      <c r="H58" s="71"/>
    </row>
    <row r="59" spans="1:7" s="71" customFormat="1" ht="13.5">
      <c r="A59" s="221" t="s">
        <v>184</v>
      </c>
      <c r="B59" s="324">
        <f>Volume!J60</f>
        <v>44.35</v>
      </c>
      <c r="C59" s="72">
        <v>44.8</v>
      </c>
      <c r="D59" s="313">
        <f t="shared" si="3"/>
        <v>0.44999999999999574</v>
      </c>
      <c r="E59" s="415">
        <f t="shared" si="2"/>
        <v>0.01014656144306642</v>
      </c>
      <c r="F59" s="313">
        <v>0.3499999999999943</v>
      </c>
      <c r="G59" s="173">
        <f t="shared" si="1"/>
        <v>0.10000000000000142</v>
      </c>
    </row>
    <row r="60" spans="1:7" s="71" customFormat="1" ht="13.5">
      <c r="A60" s="221" t="s">
        <v>219</v>
      </c>
      <c r="B60" s="324">
        <f>Volume!J61</f>
        <v>2102.35</v>
      </c>
      <c r="C60" s="72">
        <v>2101.45</v>
      </c>
      <c r="D60" s="313">
        <f t="shared" si="3"/>
        <v>-0.900000000000091</v>
      </c>
      <c r="E60" s="415">
        <f t="shared" si="2"/>
        <v>-0.0004280923728209342</v>
      </c>
      <c r="F60" s="313">
        <v>9.300000000000182</v>
      </c>
      <c r="G60" s="173">
        <f t="shared" si="1"/>
        <v>-10.200000000000273</v>
      </c>
    </row>
    <row r="61" spans="1:7" s="71" customFormat="1" ht="13.5">
      <c r="A61" s="221" t="s">
        <v>160</v>
      </c>
      <c r="B61" s="324">
        <f>Volume!J62</f>
        <v>112.15</v>
      </c>
      <c r="C61" s="72">
        <v>112.65</v>
      </c>
      <c r="D61" s="313">
        <f t="shared" si="3"/>
        <v>0.5</v>
      </c>
      <c r="E61" s="415">
        <f t="shared" si="2"/>
        <v>0.004458314757021846</v>
      </c>
      <c r="F61" s="313">
        <v>0.6499999999999915</v>
      </c>
      <c r="G61" s="173">
        <f t="shared" si="1"/>
        <v>-0.14999999999999147</v>
      </c>
    </row>
    <row r="62" spans="1:7" s="71" customFormat="1" ht="13.5">
      <c r="A62" s="221" t="s">
        <v>104</v>
      </c>
      <c r="B62" s="324">
        <f>Volume!J63</f>
        <v>504.95</v>
      </c>
      <c r="C62" s="72">
        <v>509</v>
      </c>
      <c r="D62" s="313">
        <f t="shared" si="3"/>
        <v>4.050000000000011</v>
      </c>
      <c r="E62" s="415">
        <f t="shared" si="2"/>
        <v>0.008020596098623649</v>
      </c>
      <c r="F62" s="313">
        <v>4.2999999999999545</v>
      </c>
      <c r="G62" s="173">
        <f t="shared" si="1"/>
        <v>-0.24999999999994316</v>
      </c>
    </row>
    <row r="63" spans="1:7" s="71" customFormat="1" ht="13.5">
      <c r="A63" s="221" t="s">
        <v>48</v>
      </c>
      <c r="B63" s="324">
        <f>Volume!J64</f>
        <v>292</v>
      </c>
      <c r="C63" s="72">
        <v>293.2</v>
      </c>
      <c r="D63" s="313">
        <f t="shared" si="3"/>
        <v>1.1999999999999886</v>
      </c>
      <c r="E63" s="415">
        <f t="shared" si="2"/>
        <v>0.004109589041095852</v>
      </c>
      <c r="F63" s="313">
        <v>2.3999999999999773</v>
      </c>
      <c r="G63" s="173">
        <f t="shared" si="1"/>
        <v>-1.1999999999999886</v>
      </c>
    </row>
    <row r="64" spans="1:7" s="71" customFormat="1" ht="13.5">
      <c r="A64" s="221" t="s">
        <v>6</v>
      </c>
      <c r="B64" s="324">
        <f>Volume!J65</f>
        <v>188.9</v>
      </c>
      <c r="C64" s="72">
        <v>189.75</v>
      </c>
      <c r="D64" s="313">
        <f t="shared" si="3"/>
        <v>0.8499999999999943</v>
      </c>
      <c r="E64" s="415">
        <f t="shared" si="2"/>
        <v>0.004499735309687635</v>
      </c>
      <c r="F64" s="313">
        <v>0.5</v>
      </c>
      <c r="G64" s="173">
        <f t="shared" si="1"/>
        <v>0.3499999999999943</v>
      </c>
    </row>
    <row r="65" spans="1:8" s="26" customFormat="1" ht="13.5">
      <c r="A65" s="221" t="s">
        <v>195</v>
      </c>
      <c r="B65" s="324">
        <f>Volume!J66</f>
        <v>350.6</v>
      </c>
      <c r="C65" s="72">
        <v>349.65</v>
      </c>
      <c r="D65" s="313">
        <f t="shared" si="3"/>
        <v>-0.9500000000000455</v>
      </c>
      <c r="E65" s="415">
        <f t="shared" si="2"/>
        <v>-0.002709640616086838</v>
      </c>
      <c r="F65" s="313">
        <v>-2.1499999999999773</v>
      </c>
      <c r="G65" s="173">
        <f aca="true" t="shared" si="4" ref="G65:G126">D65-F65</f>
        <v>1.1999999999999318</v>
      </c>
      <c r="H65" s="71"/>
    </row>
    <row r="66" spans="1:7" s="71" customFormat="1" ht="13.5">
      <c r="A66" s="221" t="s">
        <v>185</v>
      </c>
      <c r="B66" s="324">
        <f>Volume!J67</f>
        <v>488.65</v>
      </c>
      <c r="C66" s="72">
        <v>487.3</v>
      </c>
      <c r="D66" s="313">
        <f t="shared" si="3"/>
        <v>-1.349999999999966</v>
      </c>
      <c r="E66" s="415">
        <f aca="true" t="shared" si="5" ref="E66:E126">D66/B66</f>
        <v>-0.0027627135986901994</v>
      </c>
      <c r="F66" s="313">
        <v>2.3500000000000227</v>
      </c>
      <c r="G66" s="173">
        <f t="shared" si="4"/>
        <v>-3.6999999999999886</v>
      </c>
    </row>
    <row r="67" spans="1:7" s="71" customFormat="1" ht="13.5">
      <c r="A67" s="221" t="s">
        <v>148</v>
      </c>
      <c r="B67" s="324">
        <f>Volume!J68</f>
        <v>624.85</v>
      </c>
      <c r="C67" s="72">
        <v>627.3</v>
      </c>
      <c r="D67" s="313">
        <f aca="true" t="shared" si="6" ref="D67:D98">C67-B67</f>
        <v>2.449999999999932</v>
      </c>
      <c r="E67" s="415">
        <f t="shared" si="5"/>
        <v>0.003920941025846094</v>
      </c>
      <c r="F67" s="313">
        <v>3.25</v>
      </c>
      <c r="G67" s="173">
        <f t="shared" si="4"/>
        <v>-0.8000000000000682</v>
      </c>
    </row>
    <row r="68" spans="1:7" s="71" customFormat="1" ht="13.5">
      <c r="A68" s="221" t="s">
        <v>161</v>
      </c>
      <c r="B68" s="324">
        <f>Volume!J69</f>
        <v>2004.55</v>
      </c>
      <c r="C68" s="72">
        <v>2007.4</v>
      </c>
      <c r="D68" s="313">
        <f t="shared" si="6"/>
        <v>2.8500000000001364</v>
      </c>
      <c r="E68" s="415">
        <f t="shared" si="5"/>
        <v>0.0014217654835250487</v>
      </c>
      <c r="F68" s="313">
        <v>6.699999999999818</v>
      </c>
      <c r="G68" s="173">
        <f t="shared" si="4"/>
        <v>-3.8499999999996817</v>
      </c>
    </row>
    <row r="69" spans="1:7" s="71" customFormat="1" ht="13.5">
      <c r="A69" s="221" t="s">
        <v>149</v>
      </c>
      <c r="B69" s="324">
        <f>Volume!J70</f>
        <v>32.45</v>
      </c>
      <c r="C69" s="72">
        <v>32.75</v>
      </c>
      <c r="D69" s="313">
        <f t="shared" si="6"/>
        <v>0.29999999999999716</v>
      </c>
      <c r="E69" s="415">
        <f t="shared" si="5"/>
        <v>0.009244992295839666</v>
      </c>
      <c r="F69" s="313">
        <v>0.30000000000000426</v>
      </c>
      <c r="G69" s="173">
        <f t="shared" si="4"/>
        <v>-7.105427357601002E-15</v>
      </c>
    </row>
    <row r="70" spans="1:7" s="71" customFormat="1" ht="13.5">
      <c r="A70" s="221" t="s">
        <v>186</v>
      </c>
      <c r="B70" s="324">
        <f>Volume!J71</f>
        <v>125</v>
      </c>
      <c r="C70" s="72">
        <v>126.05</v>
      </c>
      <c r="D70" s="313">
        <f t="shared" si="6"/>
        <v>1.0499999999999972</v>
      </c>
      <c r="E70" s="415">
        <f t="shared" si="5"/>
        <v>0.008399999999999977</v>
      </c>
      <c r="F70" s="313">
        <v>1</v>
      </c>
      <c r="G70" s="173">
        <f t="shared" si="4"/>
        <v>0.04999999999999716</v>
      </c>
    </row>
    <row r="71" spans="1:8" s="26" customFormat="1" ht="13.5">
      <c r="A71" s="221" t="s">
        <v>196</v>
      </c>
      <c r="B71" s="324">
        <f>Volume!J72</f>
        <v>113.2</v>
      </c>
      <c r="C71" s="72">
        <v>113.8</v>
      </c>
      <c r="D71" s="313">
        <f t="shared" si="6"/>
        <v>0.5999999999999943</v>
      </c>
      <c r="E71" s="415">
        <f t="shared" si="5"/>
        <v>0.005300353356890409</v>
      </c>
      <c r="F71" s="313">
        <v>0.8500000000000085</v>
      </c>
      <c r="G71" s="173">
        <f t="shared" si="4"/>
        <v>-0.2500000000000142</v>
      </c>
      <c r="H71" s="71"/>
    </row>
    <row r="72" spans="1:7" s="71" customFormat="1" ht="13.5">
      <c r="A72" s="221" t="s">
        <v>162</v>
      </c>
      <c r="B72" s="324">
        <f>Volume!J73</f>
        <v>180.5</v>
      </c>
      <c r="C72" s="72">
        <v>181.75</v>
      </c>
      <c r="D72" s="313">
        <f t="shared" si="6"/>
        <v>1.25</v>
      </c>
      <c r="E72" s="415">
        <f t="shared" si="5"/>
        <v>0.006925207756232687</v>
      </c>
      <c r="F72" s="313">
        <v>1.5</v>
      </c>
      <c r="G72" s="173">
        <f t="shared" si="4"/>
        <v>-0.25</v>
      </c>
    </row>
    <row r="73" spans="1:7" s="71" customFormat="1" ht="13.5">
      <c r="A73" s="221" t="s">
        <v>228</v>
      </c>
      <c r="B73" s="324">
        <f>Volume!J74</f>
        <v>1322.15</v>
      </c>
      <c r="C73" s="72">
        <v>1326.5</v>
      </c>
      <c r="D73" s="313">
        <f t="shared" si="6"/>
        <v>4.349999999999909</v>
      </c>
      <c r="E73" s="415">
        <f t="shared" si="5"/>
        <v>0.0032900956774949202</v>
      </c>
      <c r="F73" s="313">
        <v>6.5</v>
      </c>
      <c r="G73" s="173">
        <f t="shared" si="4"/>
        <v>-2.150000000000091</v>
      </c>
    </row>
    <row r="74" spans="1:7" s="71" customFormat="1" ht="13.5">
      <c r="A74" s="221" t="s">
        <v>7</v>
      </c>
      <c r="B74" s="324">
        <f>Volume!J75</f>
        <v>785.25</v>
      </c>
      <c r="C74" s="72">
        <v>788</v>
      </c>
      <c r="D74" s="313">
        <f t="shared" si="6"/>
        <v>2.75</v>
      </c>
      <c r="E74" s="415">
        <f t="shared" si="5"/>
        <v>0.0035020694046482012</v>
      </c>
      <c r="F74" s="313">
        <v>5.25</v>
      </c>
      <c r="G74" s="173">
        <f t="shared" si="4"/>
        <v>-2.5</v>
      </c>
    </row>
    <row r="75" spans="1:7" s="71" customFormat="1" ht="13.5">
      <c r="A75" s="221" t="s">
        <v>187</v>
      </c>
      <c r="B75" s="324">
        <f>Volume!J76</f>
        <v>427.1</v>
      </c>
      <c r="C75" s="72">
        <v>422.1</v>
      </c>
      <c r="D75" s="313">
        <f t="shared" si="6"/>
        <v>-5</v>
      </c>
      <c r="E75" s="415">
        <f t="shared" si="5"/>
        <v>-0.01170686022008897</v>
      </c>
      <c r="F75" s="313">
        <v>0.19999999999998863</v>
      </c>
      <c r="G75" s="173">
        <f t="shared" si="4"/>
        <v>-5.199999999999989</v>
      </c>
    </row>
    <row r="76" spans="1:7" s="71" customFormat="1" ht="13.5">
      <c r="A76" s="221" t="s">
        <v>242</v>
      </c>
      <c r="B76" s="324">
        <f>Volume!J77</f>
        <v>943.9</v>
      </c>
      <c r="C76" s="72">
        <v>945.3</v>
      </c>
      <c r="D76" s="313">
        <f t="shared" si="6"/>
        <v>1.3999999999999773</v>
      </c>
      <c r="E76" s="415">
        <f t="shared" si="5"/>
        <v>0.001483207966945627</v>
      </c>
      <c r="F76" s="313">
        <v>5.650000000000091</v>
      </c>
      <c r="G76" s="173">
        <f t="shared" si="4"/>
        <v>-4.250000000000114</v>
      </c>
    </row>
    <row r="77" spans="1:7" s="71" customFormat="1" ht="13.5">
      <c r="A77" s="221" t="s">
        <v>225</v>
      </c>
      <c r="B77" s="324">
        <f>Volume!J78</f>
        <v>262.45</v>
      </c>
      <c r="C77" s="72">
        <v>263.65</v>
      </c>
      <c r="D77" s="313">
        <f t="shared" si="6"/>
        <v>1.1999999999999886</v>
      </c>
      <c r="E77" s="415">
        <f t="shared" si="5"/>
        <v>0.004572299485616264</v>
      </c>
      <c r="F77" s="313">
        <v>1.8999999999999773</v>
      </c>
      <c r="G77" s="173">
        <f t="shared" si="4"/>
        <v>-0.6999999999999886</v>
      </c>
    </row>
    <row r="78" spans="1:7" s="71" customFormat="1" ht="13.5">
      <c r="A78" s="221" t="s">
        <v>188</v>
      </c>
      <c r="B78" s="324">
        <f>Volume!J79</f>
        <v>222.9</v>
      </c>
      <c r="C78" s="72">
        <v>223.45</v>
      </c>
      <c r="D78" s="313">
        <f t="shared" si="6"/>
        <v>0.549999999999983</v>
      </c>
      <c r="E78" s="415">
        <f t="shared" si="5"/>
        <v>0.002467474203678703</v>
      </c>
      <c r="F78" s="313">
        <v>1.4000000000000057</v>
      </c>
      <c r="G78" s="173">
        <f t="shared" si="4"/>
        <v>-0.8500000000000227</v>
      </c>
    </row>
    <row r="79" spans="1:7" s="71" customFormat="1" ht="13.5">
      <c r="A79" s="221" t="s">
        <v>163</v>
      </c>
      <c r="B79" s="324">
        <f>Volume!J80</f>
        <v>40.3</v>
      </c>
      <c r="C79" s="72">
        <v>40.6</v>
      </c>
      <c r="D79" s="313">
        <f t="shared" si="6"/>
        <v>0.30000000000000426</v>
      </c>
      <c r="E79" s="415">
        <f t="shared" si="5"/>
        <v>0.007444168734491422</v>
      </c>
      <c r="F79" s="313">
        <v>0.45000000000000284</v>
      </c>
      <c r="G79" s="173">
        <f t="shared" si="4"/>
        <v>-0.14999999999999858</v>
      </c>
    </row>
    <row r="80" spans="1:7" s="71" customFormat="1" ht="13.5">
      <c r="A80" s="221" t="s">
        <v>8</v>
      </c>
      <c r="B80" s="324">
        <f>Volume!J81</f>
        <v>139.8</v>
      </c>
      <c r="C80" s="72">
        <v>140.75</v>
      </c>
      <c r="D80" s="313">
        <f t="shared" si="6"/>
        <v>0.9499999999999886</v>
      </c>
      <c r="E80" s="415">
        <f t="shared" si="5"/>
        <v>0.006795422031473452</v>
      </c>
      <c r="F80" s="313">
        <v>1.1999999999999886</v>
      </c>
      <c r="G80" s="173">
        <f t="shared" si="4"/>
        <v>-0.25</v>
      </c>
    </row>
    <row r="81" spans="1:8" s="26" customFormat="1" ht="13.5">
      <c r="A81" s="221" t="s">
        <v>197</v>
      </c>
      <c r="B81" s="324">
        <f>Volume!J82</f>
        <v>13.55</v>
      </c>
      <c r="C81" s="72">
        <v>13.65</v>
      </c>
      <c r="D81" s="313">
        <f t="shared" si="6"/>
        <v>0.09999999999999964</v>
      </c>
      <c r="E81" s="415">
        <f t="shared" si="5"/>
        <v>0.007380073800737981</v>
      </c>
      <c r="F81" s="313">
        <v>0.09999999999999964</v>
      </c>
      <c r="G81" s="173">
        <f t="shared" si="4"/>
        <v>0</v>
      </c>
      <c r="H81" s="71"/>
    </row>
    <row r="82" spans="1:7" s="71" customFormat="1" ht="13.5">
      <c r="A82" s="221" t="s">
        <v>220</v>
      </c>
      <c r="B82" s="324">
        <f>Volume!J83</f>
        <v>223.75</v>
      </c>
      <c r="C82" s="72">
        <v>225.05</v>
      </c>
      <c r="D82" s="313">
        <f t="shared" si="6"/>
        <v>1.3000000000000114</v>
      </c>
      <c r="E82" s="415">
        <f t="shared" si="5"/>
        <v>0.005810055865921838</v>
      </c>
      <c r="F82" s="313">
        <v>0.549999999999983</v>
      </c>
      <c r="G82" s="173">
        <f t="shared" si="4"/>
        <v>0.7500000000000284</v>
      </c>
    </row>
    <row r="83" spans="1:7" s="71" customFormat="1" ht="13.5">
      <c r="A83" s="221" t="s">
        <v>189</v>
      </c>
      <c r="B83" s="324">
        <f>Volume!J84</f>
        <v>233.5</v>
      </c>
      <c r="C83" s="72">
        <v>235.15</v>
      </c>
      <c r="D83" s="313">
        <f t="shared" si="6"/>
        <v>1.6500000000000057</v>
      </c>
      <c r="E83" s="415">
        <f t="shared" si="5"/>
        <v>0.007066381156316941</v>
      </c>
      <c r="F83" s="313">
        <v>2.200000000000017</v>
      </c>
      <c r="G83" s="173">
        <f t="shared" si="4"/>
        <v>-0.5500000000000114</v>
      </c>
    </row>
    <row r="84" spans="1:7" s="71" customFormat="1" ht="13.5">
      <c r="A84" s="221" t="s">
        <v>164</v>
      </c>
      <c r="B84" s="324">
        <f>Volume!J85</f>
        <v>64.15</v>
      </c>
      <c r="C84" s="72">
        <v>64.7</v>
      </c>
      <c r="D84" s="313">
        <f t="shared" si="6"/>
        <v>0.5499999999999972</v>
      </c>
      <c r="E84" s="415">
        <f t="shared" si="5"/>
        <v>0.008573655494933705</v>
      </c>
      <c r="F84" s="313">
        <v>0.6000000000000085</v>
      </c>
      <c r="G84" s="173">
        <f t="shared" si="4"/>
        <v>-0.05000000000001137</v>
      </c>
    </row>
    <row r="85" spans="1:7" s="71" customFormat="1" ht="13.5">
      <c r="A85" s="221" t="s">
        <v>165</v>
      </c>
      <c r="B85" s="324">
        <f>Volume!J86</f>
        <v>229.75</v>
      </c>
      <c r="C85" s="72">
        <v>231.1</v>
      </c>
      <c r="D85" s="313">
        <f t="shared" si="6"/>
        <v>1.3499999999999943</v>
      </c>
      <c r="E85" s="415">
        <f t="shared" si="5"/>
        <v>0.005875952121871575</v>
      </c>
      <c r="F85" s="313">
        <v>1.5999999999999943</v>
      </c>
      <c r="G85" s="173">
        <f t="shared" si="4"/>
        <v>-0.25</v>
      </c>
    </row>
    <row r="86" spans="1:7" s="71" customFormat="1" ht="13.5">
      <c r="A86" s="221" t="s">
        <v>138</v>
      </c>
      <c r="B86" s="324">
        <f>Volume!J87</f>
        <v>131.05</v>
      </c>
      <c r="C86" s="72">
        <v>131.5</v>
      </c>
      <c r="D86" s="313">
        <f t="shared" si="6"/>
        <v>0.44999999999998863</v>
      </c>
      <c r="E86" s="415">
        <f t="shared" si="5"/>
        <v>0.0034338038916443235</v>
      </c>
      <c r="F86" s="313">
        <v>0.15000000000000568</v>
      </c>
      <c r="G86" s="173">
        <f t="shared" si="4"/>
        <v>0.29999999999998295</v>
      </c>
    </row>
    <row r="87" spans="1:7" s="71" customFormat="1" ht="13.5">
      <c r="A87" s="221" t="s">
        <v>50</v>
      </c>
      <c r="B87" s="324">
        <f>Volume!J88</f>
        <v>856.9</v>
      </c>
      <c r="C87" s="72">
        <v>855.55</v>
      </c>
      <c r="D87" s="313">
        <f t="shared" si="6"/>
        <v>-1.3500000000000227</v>
      </c>
      <c r="E87" s="415">
        <f t="shared" si="5"/>
        <v>-0.0015754463764733606</v>
      </c>
      <c r="F87" s="313">
        <v>1.650000000000091</v>
      </c>
      <c r="G87" s="173">
        <f t="shared" si="4"/>
        <v>-3.0000000000001137</v>
      </c>
    </row>
    <row r="88" spans="1:7" s="71" customFormat="1" ht="13.5">
      <c r="A88" s="221" t="s">
        <v>190</v>
      </c>
      <c r="B88" s="324">
        <f>Volume!J89</f>
        <v>210.65</v>
      </c>
      <c r="C88" s="72">
        <v>212.4</v>
      </c>
      <c r="D88" s="313">
        <f t="shared" si="6"/>
        <v>1.75</v>
      </c>
      <c r="E88" s="415">
        <f t="shared" si="5"/>
        <v>0.008307619273676715</v>
      </c>
      <c r="F88" s="313">
        <v>1.9499999999999886</v>
      </c>
      <c r="G88" s="173">
        <f t="shared" si="4"/>
        <v>-0.19999999999998863</v>
      </c>
    </row>
    <row r="89" spans="1:7" s="71" customFormat="1" ht="13.5">
      <c r="A89" s="221" t="s">
        <v>94</v>
      </c>
      <c r="B89" s="324">
        <f>Volume!J90</f>
        <v>239.75</v>
      </c>
      <c r="C89" s="72">
        <v>241.5</v>
      </c>
      <c r="D89" s="313">
        <f t="shared" si="6"/>
        <v>1.75</v>
      </c>
      <c r="E89" s="415">
        <f t="shared" si="5"/>
        <v>0.0072992700729927005</v>
      </c>
      <c r="F89" s="313">
        <v>1.25</v>
      </c>
      <c r="G89" s="173">
        <f t="shared" si="4"/>
        <v>0.5</v>
      </c>
    </row>
    <row r="90" spans="1:7" s="71" customFormat="1" ht="13.5">
      <c r="A90" s="221" t="s">
        <v>243</v>
      </c>
      <c r="B90" s="324">
        <f>Volume!J91</f>
        <v>400.2</v>
      </c>
      <c r="C90" s="72">
        <v>403.55</v>
      </c>
      <c r="D90" s="313">
        <f t="shared" si="6"/>
        <v>3.3500000000000227</v>
      </c>
      <c r="E90" s="415">
        <f t="shared" si="5"/>
        <v>0.008370814592703705</v>
      </c>
      <c r="F90" s="313">
        <v>3.6999999999999886</v>
      </c>
      <c r="G90" s="173">
        <f t="shared" si="4"/>
        <v>-0.3499999999999659</v>
      </c>
    </row>
    <row r="91" spans="1:7" s="71" customFormat="1" ht="13.5">
      <c r="A91" s="221" t="s">
        <v>95</v>
      </c>
      <c r="B91" s="324">
        <f>Volume!J92</f>
        <v>513.05</v>
      </c>
      <c r="C91" s="72">
        <v>514.7</v>
      </c>
      <c r="D91" s="313">
        <f t="shared" si="6"/>
        <v>1.650000000000091</v>
      </c>
      <c r="E91" s="415">
        <f t="shared" si="5"/>
        <v>0.0032160608127864555</v>
      </c>
      <c r="F91" s="313">
        <v>2.8999999999999773</v>
      </c>
      <c r="G91" s="173">
        <f t="shared" si="4"/>
        <v>-1.2499999999998863</v>
      </c>
    </row>
    <row r="92" spans="1:7" s="71" customFormat="1" ht="13.5">
      <c r="A92" s="221" t="s">
        <v>244</v>
      </c>
      <c r="B92" s="324">
        <f>Volume!J93</f>
        <v>126</v>
      </c>
      <c r="C92" s="72">
        <v>126.75</v>
      </c>
      <c r="D92" s="313">
        <f t="shared" si="6"/>
        <v>0.75</v>
      </c>
      <c r="E92" s="415">
        <f t="shared" si="5"/>
        <v>0.005952380952380952</v>
      </c>
      <c r="F92" s="313">
        <v>1.049999999999983</v>
      </c>
      <c r="G92" s="173">
        <f t="shared" si="4"/>
        <v>-0.29999999999998295</v>
      </c>
    </row>
    <row r="93" spans="1:7" s="71" customFormat="1" ht="13.5">
      <c r="A93" s="221" t="s">
        <v>245</v>
      </c>
      <c r="B93" s="324">
        <f>Volume!J94</f>
        <v>873.1</v>
      </c>
      <c r="C93" s="72">
        <v>874.85</v>
      </c>
      <c r="D93" s="313">
        <f t="shared" si="6"/>
        <v>1.75</v>
      </c>
      <c r="E93" s="415">
        <f t="shared" si="5"/>
        <v>0.0020043523078685146</v>
      </c>
      <c r="F93" s="313">
        <v>3.1000000000000227</v>
      </c>
      <c r="G93" s="173">
        <f t="shared" si="4"/>
        <v>-1.3500000000000227</v>
      </c>
    </row>
    <row r="94" spans="1:7" s="71" customFormat="1" ht="13.5">
      <c r="A94" s="221" t="s">
        <v>246</v>
      </c>
      <c r="B94" s="324">
        <f>Volume!J95</f>
        <v>402.2</v>
      </c>
      <c r="C94" s="72">
        <v>404.05</v>
      </c>
      <c r="D94" s="313">
        <f t="shared" si="6"/>
        <v>1.8500000000000227</v>
      </c>
      <c r="E94" s="415">
        <f t="shared" si="5"/>
        <v>0.004599701640974696</v>
      </c>
      <c r="F94" s="313">
        <v>3.3500000000000227</v>
      </c>
      <c r="G94" s="173">
        <f t="shared" si="4"/>
        <v>-1.5</v>
      </c>
    </row>
    <row r="95" spans="1:7" s="71" customFormat="1" ht="13.5">
      <c r="A95" s="221" t="s">
        <v>254</v>
      </c>
      <c r="B95" s="324">
        <f>Volume!J96</f>
        <v>386.65</v>
      </c>
      <c r="C95" s="72">
        <v>388</v>
      </c>
      <c r="D95" s="313">
        <f t="shared" si="6"/>
        <v>1.3500000000000227</v>
      </c>
      <c r="E95" s="415">
        <f t="shared" si="5"/>
        <v>0.00349152980731934</v>
      </c>
      <c r="F95" s="313">
        <v>2.25</v>
      </c>
      <c r="G95" s="173">
        <f t="shared" si="4"/>
        <v>-0.8999999999999773</v>
      </c>
    </row>
    <row r="96" spans="1:7" s="71" customFormat="1" ht="13.5">
      <c r="A96" s="221" t="s">
        <v>113</v>
      </c>
      <c r="B96" s="324">
        <f>Volume!J97</f>
        <v>506.85</v>
      </c>
      <c r="C96" s="72">
        <v>508.5</v>
      </c>
      <c r="D96" s="313">
        <f t="shared" si="6"/>
        <v>1.6499999999999773</v>
      </c>
      <c r="E96" s="415">
        <f t="shared" si="5"/>
        <v>0.0032554010062148114</v>
      </c>
      <c r="F96" s="313">
        <v>2.8500000000000227</v>
      </c>
      <c r="G96" s="173">
        <f t="shared" si="4"/>
        <v>-1.2000000000000455</v>
      </c>
    </row>
    <row r="97" spans="1:7" s="71" customFormat="1" ht="13.5">
      <c r="A97" s="221" t="s">
        <v>166</v>
      </c>
      <c r="B97" s="324">
        <f>Volume!J98</f>
        <v>599.75</v>
      </c>
      <c r="C97" s="72">
        <v>602.35</v>
      </c>
      <c r="D97" s="313">
        <f t="shared" si="6"/>
        <v>2.6000000000000227</v>
      </c>
      <c r="E97" s="415">
        <f t="shared" si="5"/>
        <v>0.004335139641517337</v>
      </c>
      <c r="F97" s="313">
        <v>2.8999999999999773</v>
      </c>
      <c r="G97" s="173">
        <f t="shared" si="4"/>
        <v>-0.2999999999999545</v>
      </c>
    </row>
    <row r="98" spans="1:7" s="71" customFormat="1" ht="13.5">
      <c r="A98" s="221" t="s">
        <v>221</v>
      </c>
      <c r="B98" s="324">
        <f>Volume!J99</f>
        <v>1291.3</v>
      </c>
      <c r="C98" s="72">
        <v>1292.3</v>
      </c>
      <c r="D98" s="313">
        <f t="shared" si="6"/>
        <v>1</v>
      </c>
      <c r="E98" s="415">
        <f t="shared" si="5"/>
        <v>0.0007744133818632387</v>
      </c>
      <c r="F98" s="313">
        <v>2.650000000000091</v>
      </c>
      <c r="G98" s="173">
        <f t="shared" si="4"/>
        <v>-1.650000000000091</v>
      </c>
    </row>
    <row r="99" spans="1:10" s="71" customFormat="1" ht="13.5">
      <c r="A99" s="221" t="s">
        <v>235</v>
      </c>
      <c r="B99" s="324">
        <f>Volume!J100</f>
        <v>66.25</v>
      </c>
      <c r="C99" s="72">
        <v>66.85</v>
      </c>
      <c r="D99" s="313">
        <f aca="true" t="shared" si="7" ref="D99:D126">C99-B99</f>
        <v>0.5999999999999943</v>
      </c>
      <c r="E99" s="415">
        <f t="shared" si="5"/>
        <v>0.00905660377358482</v>
      </c>
      <c r="F99" s="313">
        <v>0.3500000000000085</v>
      </c>
      <c r="G99" s="173">
        <f t="shared" si="4"/>
        <v>0.2499999999999858</v>
      </c>
      <c r="J99" s="15"/>
    </row>
    <row r="100" spans="1:10" s="71" customFormat="1" ht="13.5">
      <c r="A100" s="221" t="s">
        <v>255</v>
      </c>
      <c r="B100" s="324">
        <f>Volume!J101</f>
        <v>86.75</v>
      </c>
      <c r="C100" s="72">
        <v>87</v>
      </c>
      <c r="D100" s="313">
        <f t="shared" si="7"/>
        <v>0.25</v>
      </c>
      <c r="E100" s="415">
        <f t="shared" si="5"/>
        <v>0.002881844380403458</v>
      </c>
      <c r="F100" s="313">
        <v>0.7000000000000028</v>
      </c>
      <c r="G100" s="173">
        <f t="shared" si="4"/>
        <v>-0.45000000000000284</v>
      </c>
      <c r="J100" s="15"/>
    </row>
    <row r="101" spans="1:7" s="71" customFormat="1" ht="13.5">
      <c r="A101" s="221" t="s">
        <v>222</v>
      </c>
      <c r="B101" s="324">
        <f>Volume!J102</f>
        <v>417.75</v>
      </c>
      <c r="C101" s="72">
        <v>419.35</v>
      </c>
      <c r="D101" s="313">
        <f t="shared" si="7"/>
        <v>1.6000000000000227</v>
      </c>
      <c r="E101" s="415">
        <f t="shared" si="5"/>
        <v>0.003830041891083238</v>
      </c>
      <c r="F101" s="313">
        <v>0.5500000000000114</v>
      </c>
      <c r="G101" s="173">
        <f t="shared" si="4"/>
        <v>1.0500000000000114</v>
      </c>
    </row>
    <row r="102" spans="1:7" s="71" customFormat="1" ht="13.5">
      <c r="A102" s="221" t="s">
        <v>223</v>
      </c>
      <c r="B102" s="324">
        <f>Volume!J103</f>
        <v>1103.75</v>
      </c>
      <c r="C102" s="72">
        <v>1111.8</v>
      </c>
      <c r="D102" s="313">
        <f t="shared" si="7"/>
        <v>8.049999999999955</v>
      </c>
      <c r="E102" s="415">
        <f t="shared" si="5"/>
        <v>0.007293318233295542</v>
      </c>
      <c r="F102" s="313">
        <v>8.150000000000091</v>
      </c>
      <c r="G102" s="173">
        <f t="shared" si="4"/>
        <v>-0.10000000000013642</v>
      </c>
    </row>
    <row r="103" spans="1:7" s="71" customFormat="1" ht="13.5">
      <c r="A103" s="221" t="s">
        <v>51</v>
      </c>
      <c r="B103" s="324">
        <f>Volume!J104</f>
        <v>171.5</v>
      </c>
      <c r="C103" s="72">
        <v>172.15</v>
      </c>
      <c r="D103" s="313">
        <f t="shared" si="7"/>
        <v>0.6500000000000057</v>
      </c>
      <c r="E103" s="415">
        <f t="shared" si="5"/>
        <v>0.0037900874635568844</v>
      </c>
      <c r="F103" s="313">
        <v>1.3000000000000114</v>
      </c>
      <c r="G103" s="173">
        <f t="shared" si="4"/>
        <v>-0.6500000000000057</v>
      </c>
    </row>
    <row r="104" spans="1:8" s="26" customFormat="1" ht="13.5">
      <c r="A104" s="221" t="s">
        <v>247</v>
      </c>
      <c r="B104" s="324">
        <f>Volume!J105</f>
        <v>1233.25</v>
      </c>
      <c r="C104" s="72">
        <v>1239.8</v>
      </c>
      <c r="D104" s="313">
        <f t="shared" si="7"/>
        <v>6.5499999999999545</v>
      </c>
      <c r="E104" s="415">
        <f t="shared" si="5"/>
        <v>0.005311169673626559</v>
      </c>
      <c r="F104" s="313">
        <v>9.700000000000045</v>
      </c>
      <c r="G104" s="173">
        <f t="shared" si="4"/>
        <v>-3.150000000000091</v>
      </c>
      <c r="H104" s="71"/>
    </row>
    <row r="105" spans="1:8" s="26" customFormat="1" ht="13.5">
      <c r="A105" s="221" t="s">
        <v>198</v>
      </c>
      <c r="B105" s="324">
        <f>Volume!J106</f>
        <v>244.45</v>
      </c>
      <c r="C105" s="72">
        <v>245.45</v>
      </c>
      <c r="D105" s="313">
        <f t="shared" si="7"/>
        <v>1</v>
      </c>
      <c r="E105" s="415">
        <f t="shared" si="5"/>
        <v>0.0040908161178155045</v>
      </c>
      <c r="F105" s="313">
        <v>2.0500000000000114</v>
      </c>
      <c r="G105" s="173">
        <f t="shared" si="4"/>
        <v>-1.0500000000000114</v>
      </c>
      <c r="H105" s="71"/>
    </row>
    <row r="106" spans="1:7" s="71" customFormat="1" ht="13.5">
      <c r="A106" s="221" t="s">
        <v>199</v>
      </c>
      <c r="B106" s="324">
        <f>Volume!J107</f>
        <v>299.7</v>
      </c>
      <c r="C106" s="72">
        <v>302.4</v>
      </c>
      <c r="D106" s="313">
        <f t="shared" si="7"/>
        <v>2.6999999999999886</v>
      </c>
      <c r="E106" s="415">
        <f t="shared" si="5"/>
        <v>0.00900900900900897</v>
      </c>
      <c r="F106" s="313">
        <v>2.25</v>
      </c>
      <c r="G106" s="173">
        <f t="shared" si="4"/>
        <v>0.44999999999998863</v>
      </c>
    </row>
    <row r="107" spans="1:7" s="71" customFormat="1" ht="13.5">
      <c r="A107" s="221" t="s">
        <v>167</v>
      </c>
      <c r="B107" s="324">
        <f>Volume!J108</f>
        <v>556.75</v>
      </c>
      <c r="C107" s="72">
        <v>556.8</v>
      </c>
      <c r="D107" s="313">
        <f t="shared" si="7"/>
        <v>0.049999999999954525</v>
      </c>
      <c r="E107" s="415">
        <f t="shared" si="5"/>
        <v>8.980691513238351E-05</v>
      </c>
      <c r="F107" s="313">
        <v>-0.39999999999997726</v>
      </c>
      <c r="G107" s="173">
        <f t="shared" si="4"/>
        <v>0.4499999999999318</v>
      </c>
    </row>
    <row r="108" spans="1:7" s="71" customFormat="1" ht="13.5">
      <c r="A108" s="221" t="s">
        <v>168</v>
      </c>
      <c r="B108" s="324">
        <f>Volume!J109</f>
        <v>905.2</v>
      </c>
      <c r="C108" s="72">
        <v>899</v>
      </c>
      <c r="D108" s="313">
        <f t="shared" si="7"/>
        <v>-6.2000000000000455</v>
      </c>
      <c r="E108" s="415">
        <f t="shared" si="5"/>
        <v>-0.006849315068493201</v>
      </c>
      <c r="F108" s="313">
        <v>-1.8500000000000227</v>
      </c>
      <c r="G108" s="173">
        <f t="shared" si="4"/>
        <v>-4.350000000000023</v>
      </c>
    </row>
    <row r="109" spans="1:7" s="71" customFormat="1" ht="13.5">
      <c r="A109" s="221" t="s">
        <v>233</v>
      </c>
      <c r="B109" s="324">
        <f>Volume!J110</f>
        <v>1295.95</v>
      </c>
      <c r="C109" s="72">
        <v>1305.2</v>
      </c>
      <c r="D109" s="313">
        <f t="shared" si="7"/>
        <v>9.25</v>
      </c>
      <c r="E109" s="415">
        <f t="shared" si="5"/>
        <v>0.007137621050194837</v>
      </c>
      <c r="F109" s="313">
        <v>7.149999999999864</v>
      </c>
      <c r="G109" s="173">
        <f t="shared" si="4"/>
        <v>2.1000000000001364</v>
      </c>
    </row>
    <row r="110" spans="1:7" s="71" customFormat="1" ht="13.5">
      <c r="A110" s="221" t="s">
        <v>248</v>
      </c>
      <c r="B110" s="324">
        <f>Volume!J111</f>
        <v>1362.85</v>
      </c>
      <c r="C110" s="72">
        <v>1361.6</v>
      </c>
      <c r="D110" s="313">
        <f t="shared" si="7"/>
        <v>-1.25</v>
      </c>
      <c r="E110" s="415">
        <f t="shared" si="5"/>
        <v>-0.0009171955827860734</v>
      </c>
      <c r="F110" s="313">
        <v>5.5</v>
      </c>
      <c r="G110" s="173">
        <f t="shared" si="4"/>
        <v>-6.75</v>
      </c>
    </row>
    <row r="111" spans="1:7" s="71" customFormat="1" ht="13.5">
      <c r="A111" s="221" t="s">
        <v>105</v>
      </c>
      <c r="B111" s="324">
        <f>Volume!J112</f>
        <v>79.05</v>
      </c>
      <c r="C111" s="72">
        <v>79.55</v>
      </c>
      <c r="D111" s="313">
        <f t="shared" si="7"/>
        <v>0.5</v>
      </c>
      <c r="E111" s="415">
        <f t="shared" si="5"/>
        <v>0.006325110689437066</v>
      </c>
      <c r="F111" s="313">
        <v>0.6500000000000057</v>
      </c>
      <c r="G111" s="173">
        <f t="shared" si="4"/>
        <v>-0.15000000000000568</v>
      </c>
    </row>
    <row r="112" spans="1:7" s="71" customFormat="1" ht="13.5">
      <c r="A112" s="221" t="s">
        <v>169</v>
      </c>
      <c r="B112" s="324">
        <f>Volume!J113</f>
        <v>230.4</v>
      </c>
      <c r="C112" s="72">
        <v>229.6</v>
      </c>
      <c r="D112" s="313">
        <f t="shared" si="7"/>
        <v>-0.8000000000000114</v>
      </c>
      <c r="E112" s="415">
        <f t="shared" si="5"/>
        <v>-0.0034722222222222715</v>
      </c>
      <c r="F112" s="313">
        <v>1.0999999999999943</v>
      </c>
      <c r="G112" s="173">
        <f t="shared" si="4"/>
        <v>-1.9000000000000057</v>
      </c>
    </row>
    <row r="113" spans="1:7" s="71" customFormat="1" ht="13.5">
      <c r="A113" s="221" t="s">
        <v>226</v>
      </c>
      <c r="B113" s="324">
        <f>Volume!J114</f>
        <v>818.7</v>
      </c>
      <c r="C113" s="72">
        <v>825.2</v>
      </c>
      <c r="D113" s="313">
        <f t="shared" si="7"/>
        <v>6.5</v>
      </c>
      <c r="E113" s="415">
        <f t="shared" si="5"/>
        <v>0.007939416147550995</v>
      </c>
      <c r="F113" s="313">
        <v>6.649999999999977</v>
      </c>
      <c r="G113" s="173">
        <f t="shared" si="4"/>
        <v>-0.14999999999997726</v>
      </c>
    </row>
    <row r="114" spans="1:7" s="71" customFormat="1" ht="13.5">
      <c r="A114" s="221" t="s">
        <v>249</v>
      </c>
      <c r="B114" s="324">
        <f>Volume!J115</f>
        <v>548.05</v>
      </c>
      <c r="C114" s="72">
        <v>544.85</v>
      </c>
      <c r="D114" s="313">
        <f t="shared" si="7"/>
        <v>-3.199999999999932</v>
      </c>
      <c r="E114" s="415">
        <f t="shared" si="5"/>
        <v>-0.005838883313566156</v>
      </c>
      <c r="F114" s="313">
        <v>-0.20000000000004547</v>
      </c>
      <c r="G114" s="173">
        <f t="shared" si="4"/>
        <v>-2.9999999999998863</v>
      </c>
    </row>
    <row r="115" spans="1:7" s="71" customFormat="1" ht="13.5">
      <c r="A115" s="221" t="s">
        <v>203</v>
      </c>
      <c r="B115" s="324">
        <f>Volume!J116</f>
        <v>497.2</v>
      </c>
      <c r="C115" s="72">
        <v>499.2</v>
      </c>
      <c r="D115" s="313">
        <f t="shared" si="7"/>
        <v>2</v>
      </c>
      <c r="E115" s="415">
        <f t="shared" si="5"/>
        <v>0.004022526146419952</v>
      </c>
      <c r="F115" s="313">
        <v>3.1000000000000227</v>
      </c>
      <c r="G115" s="173">
        <f t="shared" si="4"/>
        <v>-1.1000000000000227</v>
      </c>
    </row>
    <row r="116" spans="1:7" s="71" customFormat="1" ht="13.5">
      <c r="A116" s="221" t="s">
        <v>224</v>
      </c>
      <c r="B116" s="324">
        <f>Volume!J117</f>
        <v>734.35</v>
      </c>
      <c r="C116" s="72">
        <v>741</v>
      </c>
      <c r="D116" s="313">
        <f t="shared" si="7"/>
        <v>6.649999999999977</v>
      </c>
      <c r="E116" s="415">
        <f t="shared" si="5"/>
        <v>0.009055627425614457</v>
      </c>
      <c r="F116" s="313">
        <v>6.350000000000023</v>
      </c>
      <c r="G116" s="173">
        <f t="shared" si="4"/>
        <v>0.2999999999999545</v>
      </c>
    </row>
    <row r="117" spans="1:7" s="71" customFormat="1" ht="13.5">
      <c r="A117" s="221" t="s">
        <v>134</v>
      </c>
      <c r="B117" s="324">
        <f>Volume!J118</f>
        <v>1065.15</v>
      </c>
      <c r="C117" s="72">
        <v>1069.1</v>
      </c>
      <c r="D117" s="313">
        <f t="shared" si="7"/>
        <v>3.949999999999818</v>
      </c>
      <c r="E117" s="415">
        <f t="shared" si="5"/>
        <v>0.0037083978782329417</v>
      </c>
      <c r="F117" s="313">
        <v>6.5499999999999545</v>
      </c>
      <c r="G117" s="173">
        <f t="shared" si="4"/>
        <v>-2.6000000000001364</v>
      </c>
    </row>
    <row r="118" spans="1:7" s="71" customFormat="1" ht="13.5">
      <c r="A118" s="221" t="s">
        <v>250</v>
      </c>
      <c r="B118" s="324">
        <f>Volume!J119</f>
        <v>770.2</v>
      </c>
      <c r="C118" s="72">
        <v>776.7</v>
      </c>
      <c r="D118" s="313">
        <f t="shared" si="7"/>
        <v>6.5</v>
      </c>
      <c r="E118" s="415">
        <f t="shared" si="5"/>
        <v>0.008439366398338094</v>
      </c>
      <c r="F118" s="313">
        <v>6</v>
      </c>
      <c r="G118" s="173">
        <f t="shared" si="4"/>
        <v>0.5</v>
      </c>
    </row>
    <row r="119" spans="1:7" s="71" customFormat="1" ht="13.5">
      <c r="A119" s="221" t="s">
        <v>191</v>
      </c>
      <c r="B119" s="324">
        <f>Volume!J120</f>
        <v>107.5</v>
      </c>
      <c r="C119" s="72">
        <v>108.45</v>
      </c>
      <c r="D119" s="313">
        <f t="shared" si="7"/>
        <v>0.9500000000000028</v>
      </c>
      <c r="E119" s="415">
        <f t="shared" si="5"/>
        <v>0.008837209302325608</v>
      </c>
      <c r="F119" s="313">
        <v>0.5</v>
      </c>
      <c r="G119" s="173">
        <f t="shared" si="4"/>
        <v>0.45000000000000284</v>
      </c>
    </row>
    <row r="120" spans="1:7" s="71" customFormat="1" ht="13.5">
      <c r="A120" s="221" t="s">
        <v>96</v>
      </c>
      <c r="B120" s="324">
        <f>Volume!J121</f>
        <v>128.8</v>
      </c>
      <c r="C120" s="72">
        <v>129.45</v>
      </c>
      <c r="D120" s="313">
        <f t="shared" si="7"/>
        <v>0.6499999999999773</v>
      </c>
      <c r="E120" s="415">
        <f t="shared" si="5"/>
        <v>0.0050465838509315</v>
      </c>
      <c r="F120" s="313">
        <v>0.6999999999999886</v>
      </c>
      <c r="G120" s="173">
        <f t="shared" si="4"/>
        <v>-0.05000000000001137</v>
      </c>
    </row>
    <row r="121" spans="1:7" s="71" customFormat="1" ht="13.5">
      <c r="A121" s="221" t="s">
        <v>170</v>
      </c>
      <c r="B121" s="324">
        <f>Volume!J122</f>
        <v>424.85</v>
      </c>
      <c r="C121" s="72">
        <v>427.15</v>
      </c>
      <c r="D121" s="313">
        <f t="shared" si="7"/>
        <v>2.2999999999999545</v>
      </c>
      <c r="E121" s="415">
        <f t="shared" si="5"/>
        <v>0.005413675414852193</v>
      </c>
      <c r="F121" s="313">
        <v>1.25</v>
      </c>
      <c r="G121" s="173">
        <f t="shared" si="4"/>
        <v>1.0499999999999545</v>
      </c>
    </row>
    <row r="122" spans="1:7" s="71" customFormat="1" ht="13.5">
      <c r="A122" s="221" t="s">
        <v>171</v>
      </c>
      <c r="B122" s="324">
        <f>Volume!J123</f>
        <v>53.15</v>
      </c>
      <c r="C122" s="72">
        <v>53.7</v>
      </c>
      <c r="D122" s="313">
        <f t="shared" si="7"/>
        <v>0.5500000000000043</v>
      </c>
      <c r="E122" s="415">
        <f t="shared" si="5"/>
        <v>0.010348071495766779</v>
      </c>
      <c r="F122" s="313">
        <v>0.29999999999999716</v>
      </c>
      <c r="G122" s="173">
        <f t="shared" si="4"/>
        <v>0.2500000000000071</v>
      </c>
    </row>
    <row r="123" spans="1:7" s="71" customFormat="1" ht="13.5">
      <c r="A123" s="221" t="s">
        <v>172</v>
      </c>
      <c r="B123" s="324">
        <f>Volume!J124</f>
        <v>453.15</v>
      </c>
      <c r="C123" s="72">
        <v>456.75</v>
      </c>
      <c r="D123" s="313">
        <f t="shared" si="7"/>
        <v>3.6000000000000227</v>
      </c>
      <c r="E123" s="415">
        <f t="shared" si="5"/>
        <v>0.007944389275074529</v>
      </c>
      <c r="F123" s="313">
        <v>4.5</v>
      </c>
      <c r="G123" s="173">
        <f t="shared" si="4"/>
        <v>-0.8999999999999773</v>
      </c>
    </row>
    <row r="124" spans="1:12" s="71" customFormat="1" ht="13.5">
      <c r="A124" s="221" t="s">
        <v>52</v>
      </c>
      <c r="B124" s="324">
        <f>Volume!J125</f>
        <v>530.95</v>
      </c>
      <c r="C124" s="72">
        <v>531.4</v>
      </c>
      <c r="D124" s="313">
        <f t="shared" si="7"/>
        <v>0.4499999999999318</v>
      </c>
      <c r="E124" s="415">
        <f t="shared" si="5"/>
        <v>0.000847537432903158</v>
      </c>
      <c r="F124" s="313">
        <v>1.4500000000000455</v>
      </c>
      <c r="G124" s="173">
        <f t="shared" si="4"/>
        <v>-1.0000000000001137</v>
      </c>
      <c r="L124" s="318"/>
    </row>
    <row r="125" spans="1:7" ht="13.5">
      <c r="A125" s="221" t="s">
        <v>173</v>
      </c>
      <c r="B125" s="324">
        <f>Volume!J126</f>
        <v>414.9</v>
      </c>
      <c r="C125" s="72">
        <v>416.5</v>
      </c>
      <c r="D125" s="313">
        <f t="shared" si="7"/>
        <v>1.6000000000000227</v>
      </c>
      <c r="E125" s="415">
        <f t="shared" si="5"/>
        <v>0.003856350927934497</v>
      </c>
      <c r="F125" s="313">
        <v>3.3500000000000227</v>
      </c>
      <c r="G125" s="173">
        <f t="shared" si="4"/>
        <v>-1.75</v>
      </c>
    </row>
    <row r="126" spans="1:7" ht="14.25" thickBot="1">
      <c r="A126" s="222" t="s">
        <v>229</v>
      </c>
      <c r="B126" s="327">
        <f>Volume!J127</f>
        <v>326.9</v>
      </c>
      <c r="C126" s="315">
        <v>327.8</v>
      </c>
      <c r="D126" s="314">
        <f t="shared" si="7"/>
        <v>0.9000000000000341</v>
      </c>
      <c r="E126" s="418">
        <f t="shared" si="5"/>
        <v>0.002753135515448254</v>
      </c>
      <c r="F126" s="314">
        <v>1.3500000000000227</v>
      </c>
      <c r="G126" s="175">
        <f t="shared" si="4"/>
        <v>-0.44999999999998863</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53"/>
  <sheetViews>
    <sheetView workbookViewId="0" topLeftCell="A1">
      <selection activeCell="C95" sqref="C95"/>
    </sheetView>
  </sheetViews>
  <sheetFormatPr defaultColWidth="9.140625" defaultRowHeight="12.75"/>
  <cols>
    <col min="1" max="1" width="14.57421875" style="72" customWidth="1"/>
    <col min="2" max="2" width="13.00390625" style="72" customWidth="1"/>
    <col min="3" max="3" width="11.7109375" style="72" customWidth="1"/>
    <col min="4" max="4" width="11.28125" style="72" bestFit="1" customWidth="1"/>
    <col min="5" max="16384" width="9.140625" style="72" customWidth="1"/>
  </cols>
  <sheetData>
    <row r="1" spans="1:5" s="142" customFormat="1" ht="19.5" customHeight="1" thickBot="1">
      <c r="A1" s="492" t="s">
        <v>227</v>
      </c>
      <c r="B1" s="493"/>
      <c r="C1" s="493"/>
      <c r="D1" s="493"/>
      <c r="E1" s="493"/>
    </row>
    <row r="2" spans="1:5" s="71" customFormat="1" ht="14.25" thickBot="1">
      <c r="A2" s="143" t="s">
        <v>128</v>
      </c>
      <c r="B2" s="319" t="s">
        <v>232</v>
      </c>
      <c r="C2" s="34" t="s">
        <v>114</v>
      </c>
      <c r="D2" s="319" t="s">
        <v>139</v>
      </c>
      <c r="E2" s="233" t="s">
        <v>234</v>
      </c>
    </row>
    <row r="3" spans="1:5" s="71" customFormat="1" ht="13.5">
      <c r="A3" s="322" t="s">
        <v>231</v>
      </c>
      <c r="B3" s="201">
        <f>Margins!$B$6</f>
        <v>100</v>
      </c>
      <c r="C3" s="321">
        <f>Basis!B5</f>
        <v>3798.75</v>
      </c>
      <c r="D3" s="323">
        <f>Basis!C5</f>
        <v>3801.45</v>
      </c>
      <c r="E3" s="269">
        <f>Margins!$G$6</f>
        <v>38513.25</v>
      </c>
    </row>
    <row r="4" spans="1:5" s="71" customFormat="1" ht="13.5">
      <c r="A4" s="229" t="s">
        <v>150</v>
      </c>
      <c r="B4" s="201">
        <f>Margins!$B$7</f>
        <v>100</v>
      </c>
      <c r="C4" s="324">
        <f>Volume!J7</f>
        <v>3411.8</v>
      </c>
      <c r="D4" s="325">
        <f>Basis!C6</f>
        <v>3430.95</v>
      </c>
      <c r="E4" s="270">
        <f>Margins!$G$7</f>
        <v>54961</v>
      </c>
    </row>
    <row r="5" spans="1:5" s="71" customFormat="1" ht="13.5">
      <c r="A5" s="229" t="s">
        <v>0</v>
      </c>
      <c r="B5" s="201">
        <f>Margins!$B$8</f>
        <v>375</v>
      </c>
      <c r="C5" s="324">
        <f>Volume!J8</f>
        <v>1007.25</v>
      </c>
      <c r="D5" s="325">
        <f>Basis!C7</f>
        <v>1010.7</v>
      </c>
      <c r="E5" s="347">
        <f>Margins!G8</f>
        <v>60000.9375</v>
      </c>
    </row>
    <row r="6" spans="1:5" s="71" customFormat="1" ht="13.5">
      <c r="A6" s="229" t="s">
        <v>16</v>
      </c>
      <c r="B6" s="201">
        <f>Margins!B15</f>
        <v>100</v>
      </c>
      <c r="C6" s="324">
        <f>Volume!J15</f>
        <v>2722.15</v>
      </c>
      <c r="D6" s="325">
        <f>Basis!C14</f>
        <v>2743.75</v>
      </c>
      <c r="E6" s="270">
        <f>Margins!G15</f>
        <v>43738.75</v>
      </c>
    </row>
    <row r="7" spans="1:5" s="15" customFormat="1" ht="13.5">
      <c r="A7" s="229" t="s">
        <v>251</v>
      </c>
      <c r="B7" s="201">
        <f>Margins!B20</f>
        <v>1000</v>
      </c>
      <c r="C7" s="324">
        <f>Volume!J20</f>
        <v>543.8</v>
      </c>
      <c r="D7" s="325">
        <f>Basis!C19</f>
        <v>545.6</v>
      </c>
      <c r="E7" s="348">
        <f>Margins!G20</f>
        <v>85790</v>
      </c>
    </row>
    <row r="8" spans="1:5" s="71" customFormat="1" ht="13.5">
      <c r="A8" s="229" t="s">
        <v>1</v>
      </c>
      <c r="B8" s="201">
        <f>Margins!B21</f>
        <v>150</v>
      </c>
      <c r="C8" s="324">
        <f>Volume!J21</f>
        <v>2435.75</v>
      </c>
      <c r="D8" s="325">
        <f>Basis!C20</f>
        <v>2444.75</v>
      </c>
      <c r="E8" s="270">
        <f>Margins!G21</f>
        <v>58210.12499999999</v>
      </c>
    </row>
    <row r="9" spans="1:5" s="71" customFormat="1" ht="13.5">
      <c r="A9" s="229" t="s">
        <v>2</v>
      </c>
      <c r="B9" s="201">
        <f>Margins!B24</f>
        <v>1100</v>
      </c>
      <c r="C9" s="324">
        <f>Volume!J24</f>
        <v>391.15</v>
      </c>
      <c r="D9" s="325">
        <f>Basis!C23</f>
        <v>391.65</v>
      </c>
      <c r="E9" s="270">
        <f>Margins!G24</f>
        <v>69220.25</v>
      </c>
    </row>
    <row r="10" spans="1:5" s="71" customFormat="1" ht="13.5">
      <c r="A10" s="229" t="s">
        <v>3</v>
      </c>
      <c r="B10" s="201">
        <f>Margins!B29</f>
        <v>1250</v>
      </c>
      <c r="C10" s="324">
        <f>Volume!J29</f>
        <v>265.35</v>
      </c>
      <c r="D10" s="325">
        <f>Basis!C28</f>
        <v>267</v>
      </c>
      <c r="E10" s="270">
        <f>Margins!G29</f>
        <v>52134.375</v>
      </c>
    </row>
    <row r="11" spans="1:5" s="71" customFormat="1" ht="13.5">
      <c r="A11" s="229" t="s">
        <v>155</v>
      </c>
      <c r="B11" s="201">
        <f>Margins!B33</f>
        <v>1800</v>
      </c>
      <c r="C11" s="324">
        <f>Volume!J33</f>
        <v>148.7</v>
      </c>
      <c r="D11" s="325">
        <f>Basis!C32</f>
        <v>149.6</v>
      </c>
      <c r="E11" s="270">
        <f>Margins!G33</f>
        <v>43417.979999999996</v>
      </c>
    </row>
    <row r="12" spans="1:5" s="71" customFormat="1" ht="13.5">
      <c r="A12" s="229" t="s">
        <v>27</v>
      </c>
      <c r="B12" s="201">
        <f>Margins!B35</f>
        <v>400</v>
      </c>
      <c r="C12" s="324">
        <f>Volume!J35</f>
        <v>793.1</v>
      </c>
      <c r="D12" s="325">
        <f>Basis!C34</f>
        <v>797.8</v>
      </c>
      <c r="E12" s="270">
        <f>Margins!G35</f>
        <v>49430</v>
      </c>
    </row>
    <row r="13" spans="1:5" s="71" customFormat="1" ht="13.5">
      <c r="A13" s="229" t="s">
        <v>103</v>
      </c>
      <c r="B13" s="201">
        <f>Margins!B39</f>
        <v>1500</v>
      </c>
      <c r="C13" s="324">
        <f>Volume!J39</f>
        <v>251.05</v>
      </c>
      <c r="D13" s="325">
        <f>Basis!C38</f>
        <v>249.1</v>
      </c>
      <c r="E13" s="270">
        <f>Margins!G39</f>
        <v>59223.75</v>
      </c>
    </row>
    <row r="14" spans="1:5" s="71" customFormat="1" ht="13.5">
      <c r="A14" s="229" t="s">
        <v>157</v>
      </c>
      <c r="B14" s="201">
        <f>Margins!B41</f>
        <v>300</v>
      </c>
      <c r="C14" s="324">
        <f>Volume!J41</f>
        <v>1190.4</v>
      </c>
      <c r="D14" s="325">
        <f>Basis!C40</f>
        <v>1196.7</v>
      </c>
      <c r="E14" s="270">
        <f>Margins!G41</f>
        <v>57069</v>
      </c>
    </row>
    <row r="15" spans="1:5" s="71" customFormat="1" ht="13.5">
      <c r="A15" s="229" t="s">
        <v>34</v>
      </c>
      <c r="B15" s="201">
        <f>Margins!B44</f>
        <v>175</v>
      </c>
      <c r="C15" s="324">
        <f>Volume!J44</f>
        <v>2787.55</v>
      </c>
      <c r="D15" s="325">
        <f>Basis!C43</f>
        <v>2801.4</v>
      </c>
      <c r="E15" s="270">
        <f>Margins!G43</f>
        <v>48245.185</v>
      </c>
    </row>
    <row r="16" spans="1:5" s="71" customFormat="1" ht="13.5">
      <c r="A16" s="229" t="s">
        <v>28</v>
      </c>
      <c r="B16" s="201">
        <f>Margins!B45</f>
        <v>2062</v>
      </c>
      <c r="C16" s="324">
        <f>Volume!J45</f>
        <v>130.85</v>
      </c>
      <c r="D16" s="325">
        <f>Basis!C44</f>
        <v>130.2</v>
      </c>
      <c r="E16" s="270">
        <f>Margins!G45</f>
        <v>41987.475000000006</v>
      </c>
    </row>
    <row r="17" spans="1:5" s="71" customFormat="1" ht="13.5">
      <c r="A17" s="229" t="s">
        <v>46</v>
      </c>
      <c r="B17" s="201">
        <f>Margins!B46</f>
        <v>650</v>
      </c>
      <c r="C17" s="324">
        <f>Volume!J46</f>
        <v>600.4</v>
      </c>
      <c r="D17" s="325">
        <f>Basis!C45</f>
        <v>600.4</v>
      </c>
      <c r="E17" s="270">
        <f>Margins!G46</f>
        <v>62257</v>
      </c>
    </row>
    <row r="18" spans="1:5" s="71" customFormat="1" ht="13.5">
      <c r="A18" s="229" t="s">
        <v>4</v>
      </c>
      <c r="B18" s="201">
        <f>Margins!B47</f>
        <v>300</v>
      </c>
      <c r="C18" s="324">
        <f>Volume!J47</f>
        <v>1561.3</v>
      </c>
      <c r="D18" s="325">
        <f>Basis!C46</f>
        <v>1555.75</v>
      </c>
      <c r="E18" s="270">
        <f>Margins!G47</f>
        <v>72682.5</v>
      </c>
    </row>
    <row r="19" spans="1:5" s="71" customFormat="1" ht="13.5">
      <c r="A19" s="229" t="s">
        <v>93</v>
      </c>
      <c r="B19" s="201">
        <f>Margins!B48</f>
        <v>400</v>
      </c>
      <c r="C19" s="324">
        <f>Volume!J48</f>
        <v>994.85</v>
      </c>
      <c r="D19" s="325">
        <f>Basis!C47</f>
        <v>997.9</v>
      </c>
      <c r="E19" s="270">
        <f>Margins!G48</f>
        <v>62905</v>
      </c>
    </row>
    <row r="20" spans="1:5" s="71" customFormat="1" ht="13.5">
      <c r="A20" s="229" t="s">
        <v>45</v>
      </c>
      <c r="B20" s="201">
        <f>Margins!B49</f>
        <v>400</v>
      </c>
      <c r="C20" s="324">
        <f>Volume!J49</f>
        <v>742.55</v>
      </c>
      <c r="D20" s="325">
        <f>Basis!C48</f>
        <v>745.8</v>
      </c>
      <c r="E20" s="270">
        <f>Margins!G49</f>
        <v>47611</v>
      </c>
    </row>
    <row r="21" spans="1:5" s="71" customFormat="1" ht="13.5">
      <c r="A21" s="229" t="s">
        <v>5</v>
      </c>
      <c r="B21" s="201">
        <f>Margins!B50</f>
        <v>1595</v>
      </c>
      <c r="C21" s="324">
        <f>Volume!J50</f>
        <v>190.6</v>
      </c>
      <c r="D21" s="325">
        <f>Basis!C49</f>
        <v>191.65</v>
      </c>
      <c r="E21" s="270">
        <f>Margins!G50</f>
        <v>48503.8224</v>
      </c>
    </row>
    <row r="22" spans="1:5" s="71" customFormat="1" ht="13.5">
      <c r="A22" s="229" t="s">
        <v>17</v>
      </c>
      <c r="B22" s="201">
        <f>Margins!B51</f>
        <v>1000</v>
      </c>
      <c r="C22" s="324">
        <f>Volume!J51</f>
        <v>248</v>
      </c>
      <c r="D22" s="325">
        <f>Basis!C50</f>
        <v>248.6</v>
      </c>
      <c r="E22" s="270">
        <f>Margins!G51</f>
        <v>65660</v>
      </c>
    </row>
    <row r="23" spans="1:5" s="71" customFormat="1" ht="13.5">
      <c r="A23" s="229" t="s">
        <v>18</v>
      </c>
      <c r="B23" s="201">
        <f>Margins!B52</f>
        <v>1300</v>
      </c>
      <c r="C23" s="324">
        <f>Volume!J52</f>
        <v>309.95</v>
      </c>
      <c r="D23" s="325">
        <f>Basis!C51</f>
        <v>311.95</v>
      </c>
      <c r="E23" s="270">
        <f>Margins!G52</f>
        <v>75565.75</v>
      </c>
    </row>
    <row r="24" spans="1:5" s="71" customFormat="1" ht="13.5">
      <c r="A24" s="229" t="s">
        <v>47</v>
      </c>
      <c r="B24" s="201">
        <f>Margins!B54</f>
        <v>700</v>
      </c>
      <c r="C24" s="324">
        <f>Volume!J54</f>
        <v>770.75</v>
      </c>
      <c r="D24" s="325">
        <f>Basis!C53</f>
        <v>768.45</v>
      </c>
      <c r="E24" s="270">
        <f>Margins!G54</f>
        <v>84803.25</v>
      </c>
    </row>
    <row r="25" spans="1:5" s="71" customFormat="1" ht="13.5">
      <c r="A25" s="229" t="s">
        <v>29</v>
      </c>
      <c r="B25" s="201">
        <f>Margins!B61</f>
        <v>200</v>
      </c>
      <c r="C25" s="324">
        <f>Volume!J61</f>
        <v>2102.35</v>
      </c>
      <c r="D25" s="325">
        <f>Basis!C60</f>
        <v>2101.45</v>
      </c>
      <c r="E25" s="270">
        <f>Margins!G61</f>
        <v>65565.5</v>
      </c>
    </row>
    <row r="26" spans="1:5" s="71" customFormat="1" ht="13.5">
      <c r="A26" s="229" t="s">
        <v>48</v>
      </c>
      <c r="B26" s="201">
        <f>Margins!B64</f>
        <v>1100</v>
      </c>
      <c r="C26" s="324">
        <f>Basis!B63</f>
        <v>292</v>
      </c>
      <c r="D26" s="325">
        <f>Basis!C63</f>
        <v>293.2</v>
      </c>
      <c r="E26" s="270">
        <f>Margins!G64</f>
        <v>50787</v>
      </c>
    </row>
    <row r="27" spans="1:5" s="71" customFormat="1" ht="13.5">
      <c r="A27" s="229" t="s">
        <v>6</v>
      </c>
      <c r="B27" s="201">
        <f>Margins!B65</f>
        <v>1125</v>
      </c>
      <c r="C27" s="324">
        <f>Volume!J65</f>
        <v>188.9</v>
      </c>
      <c r="D27" s="325">
        <f>Basis!C64</f>
        <v>189.75</v>
      </c>
      <c r="E27" s="270">
        <f>Margins!G65</f>
        <v>34003.125</v>
      </c>
    </row>
    <row r="28" spans="1:5" s="71" customFormat="1" ht="13.5">
      <c r="A28" s="229" t="s">
        <v>148</v>
      </c>
      <c r="B28" s="201">
        <f>Margins!B68</f>
        <v>400</v>
      </c>
      <c r="C28" s="324">
        <f>Volume!J68</f>
        <v>624.85</v>
      </c>
      <c r="D28" s="325">
        <f>Basis!C67</f>
        <v>627.3</v>
      </c>
      <c r="E28" s="270">
        <f>Margins!G68</f>
        <v>41137</v>
      </c>
    </row>
    <row r="29" spans="1:5" s="71" customFormat="1" ht="13.5">
      <c r="A29" s="229" t="s">
        <v>228</v>
      </c>
      <c r="B29" s="201">
        <f>Margins!$B$74</f>
        <v>200</v>
      </c>
      <c r="C29" s="324">
        <f>Volume!J74</f>
        <v>1322.15</v>
      </c>
      <c r="D29" s="325">
        <f>Volume!K74</f>
        <v>1343.55</v>
      </c>
      <c r="E29" s="270">
        <f>Margins!$G$74</f>
        <v>42129.5</v>
      </c>
    </row>
    <row r="30" spans="1:5" s="71" customFormat="1" ht="13.5">
      <c r="A30" s="229" t="s">
        <v>7</v>
      </c>
      <c r="B30" s="201">
        <f>Margins!B75</f>
        <v>625</v>
      </c>
      <c r="C30" s="324">
        <f>Volume!J75</f>
        <v>785.25</v>
      </c>
      <c r="D30" s="325">
        <f>Basis!C74</f>
        <v>788</v>
      </c>
      <c r="E30" s="270">
        <f>Margins!G75</f>
        <v>76107.8125</v>
      </c>
    </row>
    <row r="31" spans="1:5" s="71" customFormat="1" ht="13.5">
      <c r="A31" s="229" t="s">
        <v>58</v>
      </c>
      <c r="B31" s="201">
        <f>Margins!B77</f>
        <v>400</v>
      </c>
      <c r="C31" s="324">
        <f>Volume!J77</f>
        <v>943.9</v>
      </c>
      <c r="D31" s="325">
        <f>Basis!C76</f>
        <v>945.3</v>
      </c>
      <c r="E31" s="270">
        <f>Margins!G77</f>
        <v>59990</v>
      </c>
    </row>
    <row r="32" spans="1:5" s="71" customFormat="1" ht="13.5">
      <c r="A32" s="229" t="s">
        <v>8</v>
      </c>
      <c r="B32" s="201">
        <f>Margins!B81</f>
        <v>1600</v>
      </c>
      <c r="C32" s="324">
        <f>Volume!J81</f>
        <v>139.8</v>
      </c>
      <c r="D32" s="325">
        <f>Basis!C80</f>
        <v>140.75</v>
      </c>
      <c r="E32" s="270">
        <f>Margins!G81</f>
        <v>36123.296</v>
      </c>
    </row>
    <row r="33" spans="1:5" s="71" customFormat="1" ht="13.5">
      <c r="A33" s="229" t="s">
        <v>49</v>
      </c>
      <c r="B33" s="201">
        <f>Margins!B83</f>
        <v>1150</v>
      </c>
      <c r="C33" s="324">
        <f>Volume!J83</f>
        <v>223.75</v>
      </c>
      <c r="D33" s="325">
        <f>Basis!C82</f>
        <v>225.05</v>
      </c>
      <c r="E33" s="270">
        <f>Margins!G83</f>
        <v>41244.31875</v>
      </c>
    </row>
    <row r="34" spans="1:5" s="71" customFormat="1" ht="13.5">
      <c r="A34" s="229" t="s">
        <v>50</v>
      </c>
      <c r="B34" s="201">
        <f>Margins!B88</f>
        <v>450</v>
      </c>
      <c r="C34" s="324">
        <f>Volume!J88</f>
        <v>856.9</v>
      </c>
      <c r="D34" s="325">
        <f>Basis!C87</f>
        <v>855.55</v>
      </c>
      <c r="E34" s="270">
        <f>Margins!G88</f>
        <v>60945.75</v>
      </c>
    </row>
    <row r="35" spans="1:5" s="71" customFormat="1" ht="13.5">
      <c r="A35" s="229" t="s">
        <v>94</v>
      </c>
      <c r="B35" s="201">
        <f>Margins!B90</f>
        <v>1200</v>
      </c>
      <c r="C35" s="324">
        <f>Volume!J90</f>
        <v>239.75</v>
      </c>
      <c r="D35" s="325">
        <f>Basis!C89</f>
        <v>241.5</v>
      </c>
      <c r="E35" s="270">
        <f>Margins!G90</f>
        <v>53445</v>
      </c>
    </row>
    <row r="36" spans="1:5" s="71" customFormat="1" ht="13.5">
      <c r="A36" s="229" t="s">
        <v>95</v>
      </c>
      <c r="B36" s="201">
        <f>Margins!B92</f>
        <v>1200</v>
      </c>
      <c r="C36" s="324">
        <f>Volume!J92</f>
        <v>513.05</v>
      </c>
      <c r="D36" s="325">
        <f>Basis!C91</f>
        <v>514.7</v>
      </c>
      <c r="E36" s="270">
        <f>Margins!G92</f>
        <v>97479</v>
      </c>
    </row>
    <row r="37" spans="1:5" s="71" customFormat="1" ht="13.5">
      <c r="A37" s="229" t="s">
        <v>30</v>
      </c>
      <c r="B37" s="201">
        <f>Margins!B95</f>
        <v>800</v>
      </c>
      <c r="C37" s="324">
        <f>Volume!J95</f>
        <v>402.2</v>
      </c>
      <c r="D37" s="325">
        <f>Basis!C94</f>
        <v>404.05</v>
      </c>
      <c r="E37" s="270">
        <f>Margins!G95</f>
        <v>51024</v>
      </c>
    </row>
    <row r="38" spans="1:5" s="71" customFormat="1" ht="13.5">
      <c r="A38" s="229" t="s">
        <v>254</v>
      </c>
      <c r="B38" s="201">
        <f>Margins!B96</f>
        <v>700</v>
      </c>
      <c r="C38" s="324">
        <f>Volume!J96</f>
        <v>386.65</v>
      </c>
      <c r="D38" s="325">
        <f>Volume!K96</f>
        <v>389.3</v>
      </c>
      <c r="E38" s="270">
        <f>Margins!$G$96</f>
        <v>46091.549000000006</v>
      </c>
    </row>
    <row r="39" spans="1:5" s="71" customFormat="1" ht="13.5">
      <c r="A39" s="229" t="s">
        <v>113</v>
      </c>
      <c r="B39" s="201">
        <f>Margins!B97</f>
        <v>550</v>
      </c>
      <c r="C39" s="324">
        <f>Volume!J97</f>
        <v>506.85</v>
      </c>
      <c r="D39" s="325">
        <f>Basis!C96</f>
        <v>508.5</v>
      </c>
      <c r="E39" s="348">
        <f>Margins!G97</f>
        <v>46272.875</v>
      </c>
    </row>
    <row r="40" spans="1:5" s="71" customFormat="1" ht="13.5">
      <c r="A40" s="229" t="s">
        <v>31</v>
      </c>
      <c r="B40" s="201">
        <f>Margins!B99</f>
        <v>300</v>
      </c>
      <c r="C40" s="324">
        <f>Volume!J99</f>
        <v>1291.3</v>
      </c>
      <c r="D40" s="325">
        <f>Basis!C98</f>
        <v>1292.3</v>
      </c>
      <c r="E40" s="270">
        <f>Margins!G99</f>
        <v>61339.5</v>
      </c>
    </row>
    <row r="41" spans="1:5" s="71" customFormat="1" ht="13.5">
      <c r="A41" s="229" t="s">
        <v>230</v>
      </c>
      <c r="B41" s="201">
        <f>Margins!$B$101</f>
        <v>2700</v>
      </c>
      <c r="C41" s="324">
        <f>Volume!J101</f>
        <v>86.75</v>
      </c>
      <c r="D41" s="325">
        <f>Volume!K101</f>
        <v>87.45</v>
      </c>
      <c r="E41" s="270">
        <f>Margins!$G$101</f>
        <v>42205.11750000001</v>
      </c>
    </row>
    <row r="42" spans="1:5" s="71" customFormat="1" ht="13.5">
      <c r="A42" s="229" t="s">
        <v>32</v>
      </c>
      <c r="B42" s="201">
        <f>Margins!B102</f>
        <v>600</v>
      </c>
      <c r="C42" s="324">
        <f>Volume!J102</f>
        <v>417.75</v>
      </c>
      <c r="D42" s="325">
        <f>Basis!C101</f>
        <v>419.35</v>
      </c>
      <c r="E42" s="270">
        <f>Margins!G102</f>
        <v>39886.5</v>
      </c>
    </row>
    <row r="43" spans="1:5" s="71" customFormat="1" ht="13.5">
      <c r="A43" s="229" t="s">
        <v>19</v>
      </c>
      <c r="B43" s="201">
        <f>Margins!B103</f>
        <v>500</v>
      </c>
      <c r="C43" s="324">
        <f>Volume!J103</f>
        <v>1103.75</v>
      </c>
      <c r="D43" s="325">
        <f>Basis!C102</f>
        <v>1111.8</v>
      </c>
      <c r="E43" s="270">
        <f>Margins!G103</f>
        <v>87403.75</v>
      </c>
    </row>
    <row r="44" spans="1:5" s="71" customFormat="1" ht="13.5">
      <c r="A44" s="229" t="s">
        <v>247</v>
      </c>
      <c r="B44" s="201">
        <f>Margins!B105</f>
        <v>375</v>
      </c>
      <c r="C44" s="324">
        <f>Volume!J105</f>
        <v>1233.25</v>
      </c>
      <c r="D44" s="325">
        <f>Basis!C104</f>
        <v>1239.8</v>
      </c>
      <c r="E44" s="270">
        <f>Margins!G105</f>
        <v>75152.109375</v>
      </c>
    </row>
    <row r="45" spans="1:5" s="71" customFormat="1" ht="13.5">
      <c r="A45" s="229" t="s">
        <v>168</v>
      </c>
      <c r="B45" s="201">
        <f>Margins!B109</f>
        <v>450</v>
      </c>
      <c r="C45" s="324">
        <f>Volume!J109</f>
        <v>905.2</v>
      </c>
      <c r="D45" s="325">
        <f>Basis!C108</f>
        <v>899</v>
      </c>
      <c r="E45" s="270">
        <f>Margins!G109</f>
        <v>64165.5</v>
      </c>
    </row>
    <row r="46" spans="1:5" s="71" customFormat="1" ht="13.5">
      <c r="A46" s="229" t="s">
        <v>248</v>
      </c>
      <c r="B46" s="201">
        <f>Margins!B111</f>
        <v>200</v>
      </c>
      <c r="C46" s="324">
        <f>Volume!J111</f>
        <v>1362.85</v>
      </c>
      <c r="D46" s="325">
        <f>Basis!C110</f>
        <v>1361.6</v>
      </c>
      <c r="E46" s="270">
        <f>Margins!G111</f>
        <v>44232.831</v>
      </c>
    </row>
    <row r="47" spans="1:5" s="71" customFormat="1" ht="13.5">
      <c r="A47" s="229" t="s">
        <v>109</v>
      </c>
      <c r="B47" s="201">
        <f>Margins!B114</f>
        <v>412</v>
      </c>
      <c r="C47" s="324">
        <f>Volume!J114</f>
        <v>818.7</v>
      </c>
      <c r="D47" s="325">
        <f>Basis!C113</f>
        <v>825.2</v>
      </c>
      <c r="E47" s="270">
        <f>Margins!G114</f>
        <v>53141.82</v>
      </c>
    </row>
    <row r="48" spans="1:5" s="71" customFormat="1" ht="13.5">
      <c r="A48" s="229" t="s">
        <v>33</v>
      </c>
      <c r="B48" s="201">
        <f>Margins!B115</f>
        <v>800</v>
      </c>
      <c r="C48" s="324">
        <f>Volume!J115</f>
        <v>548.05</v>
      </c>
      <c r="D48" s="325">
        <f>Basis!C114</f>
        <v>544.85</v>
      </c>
      <c r="E48" s="270">
        <f>Margins!G115</f>
        <v>69690</v>
      </c>
    </row>
    <row r="49" spans="1:5" s="71" customFormat="1" ht="13.5">
      <c r="A49" s="229" t="s">
        <v>203</v>
      </c>
      <c r="B49" s="201">
        <f>Margins!B116</f>
        <v>675</v>
      </c>
      <c r="C49" s="324">
        <f>Volume!J116</f>
        <v>497.2</v>
      </c>
      <c r="D49" s="325">
        <f>Basis!C115</f>
        <v>499.2</v>
      </c>
      <c r="E49" s="270">
        <f>Margins!G116</f>
        <v>56166.263999999996</v>
      </c>
    </row>
    <row r="50" spans="1:5" ht="13.5">
      <c r="A50" s="229" t="s">
        <v>134</v>
      </c>
      <c r="B50" s="201">
        <f>Margins!B118</f>
        <v>250</v>
      </c>
      <c r="C50" s="324">
        <f>Volume!J118</f>
        <v>1065.15</v>
      </c>
      <c r="D50" s="325">
        <f>Basis!C117</f>
        <v>1069.1</v>
      </c>
      <c r="E50" s="350">
        <f>Margins!G118</f>
        <v>41834.375</v>
      </c>
    </row>
    <row r="51" spans="1:5" ht="13.5">
      <c r="A51" s="229" t="s">
        <v>172</v>
      </c>
      <c r="B51" s="201">
        <f>Margins!B124</f>
        <v>525</v>
      </c>
      <c r="C51" s="324">
        <f>Volume!J124</f>
        <v>453.15</v>
      </c>
      <c r="D51" s="325">
        <f>Basis!C123</f>
        <v>456.75</v>
      </c>
      <c r="E51" s="350">
        <f>Margins!G124</f>
        <v>41561.265375</v>
      </c>
    </row>
    <row r="52" spans="1:5" ht="13.5">
      <c r="A52" s="229" t="s">
        <v>52</v>
      </c>
      <c r="B52" s="201">
        <f>Margins!B125</f>
        <v>600</v>
      </c>
      <c r="C52" s="324">
        <f>Volume!J125</f>
        <v>530.95</v>
      </c>
      <c r="D52" s="325">
        <f>Basis!C124</f>
        <v>531.4</v>
      </c>
      <c r="E52" s="350">
        <f>Margins!G125</f>
        <v>50302.5</v>
      </c>
    </row>
    <row r="53" spans="1:5" ht="14.25" thickBot="1">
      <c r="A53" s="229" t="s">
        <v>229</v>
      </c>
      <c r="B53" s="202">
        <f>Margins!$B$127</f>
        <v>700</v>
      </c>
      <c r="C53" s="182">
        <f>Volume!J127</f>
        <v>326.9</v>
      </c>
      <c r="D53" s="326">
        <f>Volume!K127</f>
        <v>337.75</v>
      </c>
      <c r="E53" s="416">
        <f>Margins!$G$127</f>
        <v>38755.5</v>
      </c>
    </row>
  </sheetData>
  <mergeCells count="1">
    <mergeCell ref="A1:E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29"/>
  <sheetViews>
    <sheetView workbookViewId="0" topLeftCell="A1">
      <pane xSplit="2" ySplit="2" topLeftCell="C3" activePane="bottomRight" state="frozen"/>
      <selection pane="topLeft" activeCell="F28" sqref="F28"/>
      <selection pane="topRight" activeCell="F28" sqref="F28"/>
      <selection pane="bottomLeft" activeCell="F28" sqref="F28"/>
      <selection pane="bottomRight" activeCell="D169" sqref="D169"/>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6" customWidth="1"/>
    <col min="9" max="9" width="12.57421875" style="116"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3" customFormat="1" ht="24" customHeight="1" thickBot="1">
      <c r="A1" s="494" t="s">
        <v>36</v>
      </c>
      <c r="B1" s="495"/>
      <c r="C1" s="495"/>
      <c r="D1" s="495"/>
      <c r="E1" s="495"/>
      <c r="F1" s="495"/>
      <c r="G1" s="495"/>
      <c r="H1" s="495"/>
      <c r="I1" s="495"/>
      <c r="J1" s="495"/>
      <c r="K1" s="496"/>
    </row>
    <row r="2" spans="1:11" s="8" customFormat="1" ht="46.5" customHeight="1" thickBot="1">
      <c r="A2" s="255" t="s">
        <v>37</v>
      </c>
      <c r="B2" s="256" t="s">
        <v>71</v>
      </c>
      <c r="C2" s="257" t="s">
        <v>38</v>
      </c>
      <c r="D2" s="257" t="s">
        <v>39</v>
      </c>
      <c r="E2" s="258" t="s">
        <v>53</v>
      </c>
      <c r="F2" s="259" t="s">
        <v>54</v>
      </c>
      <c r="G2" s="260" t="s">
        <v>85</v>
      </c>
      <c r="H2" s="261" t="s">
        <v>40</v>
      </c>
      <c r="I2" s="262" t="s">
        <v>209</v>
      </c>
      <c r="J2" s="262" t="s">
        <v>210</v>
      </c>
      <c r="K2" s="128" t="s">
        <v>35</v>
      </c>
    </row>
    <row r="3" spans="1:14" s="8" customFormat="1" ht="15">
      <c r="A3" s="30" t="s">
        <v>150</v>
      </c>
      <c r="B3" s="269">
        <f>'Open Int.'!K7</f>
        <v>308000</v>
      </c>
      <c r="C3" s="272">
        <f>'Open Int.'!R7</f>
        <v>105.08344</v>
      </c>
      <c r="D3" s="275">
        <f aca="true" t="shared" si="0" ref="D3:D32">B3/H3</f>
        <v>0.07587098287163295</v>
      </c>
      <c r="E3" s="276">
        <f>'Open Int.'!B7/'Open Int.'!K7</f>
        <v>0.9948051948051948</v>
      </c>
      <c r="F3" s="277">
        <f>'Open Int.'!E7/'Open Int.'!K7</f>
        <v>0.0042207792207792205</v>
      </c>
      <c r="G3" s="278">
        <f>'Open Int.'!H7/'Open Int.'!K7</f>
        <v>0.000974025974025974</v>
      </c>
      <c r="H3" s="284">
        <v>4059523</v>
      </c>
      <c r="I3" s="285">
        <v>811900</v>
      </c>
      <c r="J3" s="445">
        <v>405900</v>
      </c>
      <c r="K3" s="123"/>
      <c r="M3"/>
      <c r="N3"/>
    </row>
    <row r="4" spans="1:14" s="8" customFormat="1" ht="15">
      <c r="A4" s="229" t="s">
        <v>0</v>
      </c>
      <c r="B4" s="270">
        <f>'Open Int.'!K8</f>
        <v>3076125</v>
      </c>
      <c r="C4" s="273">
        <f>'Open Int.'!R8</f>
        <v>309.842690625</v>
      </c>
      <c r="D4" s="176">
        <f t="shared" si="0"/>
        <v>0.12723094911837415</v>
      </c>
      <c r="E4" s="279">
        <f>'Open Int.'!B8/'Open Int.'!K8</f>
        <v>0.9381933438985737</v>
      </c>
      <c r="F4" s="263">
        <f>'Open Int.'!E8/'Open Int.'!K8</f>
        <v>0.04595879556259905</v>
      </c>
      <c r="G4" s="280">
        <f>'Open Int.'!H8/'Open Int.'!K8</f>
        <v>0.01584786053882726</v>
      </c>
      <c r="H4" s="286">
        <v>24177490</v>
      </c>
      <c r="I4" s="266">
        <v>3019500</v>
      </c>
      <c r="J4" s="446">
        <v>1509750</v>
      </c>
      <c r="K4" s="124" t="str">
        <f aca="true" t="shared" si="1" ref="K4:K95">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c r="M4"/>
      <c r="N4"/>
    </row>
    <row r="5" spans="1:14" s="8" customFormat="1" ht="15">
      <c r="A5" s="229" t="s">
        <v>151</v>
      </c>
      <c r="B5" s="270">
        <f>'Open Int.'!K9</f>
        <v>5081300</v>
      </c>
      <c r="C5" s="273">
        <f>'Open Int.'!R9</f>
        <v>45.1981635</v>
      </c>
      <c r="D5" s="176">
        <f t="shared" si="0"/>
        <v>0.1270325</v>
      </c>
      <c r="E5" s="279">
        <f>'Open Int.'!B9/'Open Int.'!K9</f>
        <v>0.9093539054966249</v>
      </c>
      <c r="F5" s="263">
        <f>'Open Int.'!E9/'Open Int.'!K9</f>
        <v>0.08196721311475409</v>
      </c>
      <c r="G5" s="280">
        <f>'Open Int.'!H9/'Open Int.'!K9</f>
        <v>0.008678881388621022</v>
      </c>
      <c r="H5" s="181">
        <v>40000000</v>
      </c>
      <c r="I5" s="265">
        <v>7996800</v>
      </c>
      <c r="J5" s="447">
        <v>5639900</v>
      </c>
      <c r="K5" s="124" t="str">
        <f t="shared" si="1"/>
        <v>Gross Exposure is less then 30%</v>
      </c>
      <c r="M5"/>
      <c r="N5"/>
    </row>
    <row r="6" spans="1:14" s="8" customFormat="1" ht="15">
      <c r="A6" s="229" t="s">
        <v>192</v>
      </c>
      <c r="B6" s="270">
        <f>'Open Int.'!K10</f>
        <v>7189100</v>
      </c>
      <c r="C6" s="273">
        <f>'Open Int.'!R10</f>
        <v>51.689629000000004</v>
      </c>
      <c r="D6" s="176">
        <f t="shared" si="0"/>
        <v>0.2911611917054923</v>
      </c>
      <c r="E6" s="279">
        <f>'Open Int.'!B10/'Open Int.'!K10</f>
        <v>0.9133271202236719</v>
      </c>
      <c r="F6" s="263">
        <f>'Open Int.'!E10/'Open Int.'!K10</f>
        <v>0.07921714818266543</v>
      </c>
      <c r="G6" s="280">
        <f>'Open Int.'!H10/'Open Int.'!K10</f>
        <v>0.007455731593662628</v>
      </c>
      <c r="H6" s="213">
        <v>24691134</v>
      </c>
      <c r="I6" s="184">
        <v>4937900</v>
      </c>
      <c r="J6" s="448">
        <v>4937900</v>
      </c>
      <c r="K6" s="123"/>
      <c r="M6"/>
      <c r="N6"/>
    </row>
    <row r="7" spans="1:14" s="8" customFormat="1" ht="15">
      <c r="A7" s="229" t="s">
        <v>89</v>
      </c>
      <c r="B7" s="270">
        <f>'Open Int.'!K11</f>
        <v>7976400</v>
      </c>
      <c r="C7" s="273">
        <f>'Open Int.'!R11</f>
        <v>74.140638</v>
      </c>
      <c r="D7" s="176">
        <f t="shared" si="0"/>
        <v>0.16971063829787233</v>
      </c>
      <c r="E7" s="279">
        <f>'Open Int.'!B11/'Open Int.'!K11</f>
        <v>0.9307958477508651</v>
      </c>
      <c r="F7" s="263">
        <f>'Open Int.'!E11/'Open Int.'!K11</f>
        <v>0.06228373702422145</v>
      </c>
      <c r="G7" s="280">
        <f>'Open Int.'!H11/'Open Int.'!K11</f>
        <v>0.006920415224913495</v>
      </c>
      <c r="H7" s="286">
        <v>47000000</v>
      </c>
      <c r="I7" s="266">
        <v>9397800</v>
      </c>
      <c r="J7" s="446">
        <v>5239400</v>
      </c>
      <c r="K7" s="124" t="str">
        <f t="shared" si="1"/>
        <v>Gross Exposure is less then 30%</v>
      </c>
      <c r="M7"/>
      <c r="N7"/>
    </row>
    <row r="8" spans="1:14" s="8" customFormat="1" ht="27">
      <c r="A8" s="229" t="s">
        <v>102</v>
      </c>
      <c r="B8" s="270">
        <f>'Open Int.'!K12</f>
        <v>21646200</v>
      </c>
      <c r="C8" s="273">
        <f>'Open Int.'!R12</f>
        <v>127.496118</v>
      </c>
      <c r="D8" s="176">
        <f t="shared" si="0"/>
        <v>0.7897463082911833</v>
      </c>
      <c r="E8" s="279">
        <f>'Open Int.'!B12/'Open Int.'!K12</f>
        <v>0.8265792610250298</v>
      </c>
      <c r="F8" s="263">
        <f>'Open Int.'!E12/'Open Int.'!K12</f>
        <v>0.15137067938021453</v>
      </c>
      <c r="G8" s="280">
        <f>'Open Int.'!H12/'Open Int.'!K12</f>
        <v>0.02205005959475566</v>
      </c>
      <c r="H8" s="286">
        <v>27409055</v>
      </c>
      <c r="I8" s="266">
        <v>5478200</v>
      </c>
      <c r="J8" s="446">
        <v>5478200</v>
      </c>
      <c r="K8" s="124" t="str">
        <f t="shared" si="1"/>
        <v>Gross exposure is Substantial as Open interest has crossed 60%</v>
      </c>
      <c r="M8"/>
      <c r="N8"/>
    </row>
    <row r="9" spans="1:14" s="8" customFormat="1" ht="15">
      <c r="A9" s="229" t="s">
        <v>152</v>
      </c>
      <c r="B9" s="270">
        <f>'Open Int.'!K13</f>
        <v>72341250</v>
      </c>
      <c r="C9" s="273">
        <f>'Open Int.'!R13</f>
        <v>320.4717375</v>
      </c>
      <c r="D9" s="176">
        <f t="shared" si="0"/>
        <v>0.586229711739689</v>
      </c>
      <c r="E9" s="279">
        <f>'Open Int.'!B13/'Open Int.'!K13</f>
        <v>0.7972277227722773</v>
      </c>
      <c r="F9" s="263">
        <f>'Open Int.'!E13/'Open Int.'!K13</f>
        <v>0.16475247524752476</v>
      </c>
      <c r="G9" s="280">
        <f>'Open Int.'!H13/'Open Int.'!K13</f>
        <v>0.03801980198019802</v>
      </c>
      <c r="H9" s="181">
        <v>123400859</v>
      </c>
      <c r="I9" s="265">
        <v>24677200</v>
      </c>
      <c r="J9" s="447">
        <v>12338600</v>
      </c>
      <c r="K9" s="124" t="str">
        <f t="shared" si="1"/>
        <v>Gross exposure is building up andcrpsses 40% mark</v>
      </c>
      <c r="M9"/>
      <c r="N9"/>
    </row>
    <row r="10" spans="1:14" s="8" customFormat="1" ht="15">
      <c r="A10" s="229" t="s">
        <v>174</v>
      </c>
      <c r="B10" s="270">
        <f>'Open Int.'!K14</f>
        <v>1328600</v>
      </c>
      <c r="C10" s="273">
        <f>'Open Int.'!R14</f>
        <v>81.662399</v>
      </c>
      <c r="D10" s="176">
        <f t="shared" si="0"/>
        <v>0.2820026646556165</v>
      </c>
      <c r="E10" s="279">
        <f>'Open Int.'!B14/'Open Int.'!K14</f>
        <v>0.9989462592202318</v>
      </c>
      <c r="F10" s="263">
        <f>'Open Int.'!E14/'Open Int.'!K14</f>
        <v>0.001053740779768177</v>
      </c>
      <c r="G10" s="280">
        <f>'Open Int.'!H14/'Open Int.'!K14</f>
        <v>0</v>
      </c>
      <c r="H10" s="181">
        <v>4711303</v>
      </c>
      <c r="I10" s="265">
        <v>942200</v>
      </c>
      <c r="J10" s="447">
        <v>794500</v>
      </c>
      <c r="K10" s="123"/>
      <c r="M10"/>
      <c r="N10"/>
    </row>
    <row r="11" spans="1:14" s="8" customFormat="1" ht="15">
      <c r="A11" s="229" t="s">
        <v>211</v>
      </c>
      <c r="B11" s="270">
        <f>'Open Int.'!K15</f>
        <v>1121800</v>
      </c>
      <c r="C11" s="273">
        <f>'Open Int.'!R15</f>
        <v>305.370787</v>
      </c>
      <c r="D11" s="176">
        <f t="shared" si="0"/>
        <v>0.08128897738712822</v>
      </c>
      <c r="E11" s="279">
        <f>'Open Int.'!B15/'Open Int.'!K15</f>
        <v>0.9859154929577465</v>
      </c>
      <c r="F11" s="263">
        <f>'Open Int.'!E15/'Open Int.'!K15</f>
        <v>0.01363879479408094</v>
      </c>
      <c r="G11" s="280">
        <f>'Open Int.'!H15/'Open Int.'!K15</f>
        <v>0.0004457122481725798</v>
      </c>
      <c r="H11" s="286">
        <v>13800149</v>
      </c>
      <c r="I11" s="266">
        <v>1001200</v>
      </c>
      <c r="J11" s="446">
        <v>500600</v>
      </c>
      <c r="K11" s="124" t="str">
        <f t="shared" si="1"/>
        <v>Gross Exposure is less then 30%</v>
      </c>
      <c r="M11"/>
      <c r="N11"/>
    </row>
    <row r="12" spans="1:14" s="8" customFormat="1" ht="15">
      <c r="A12" s="229" t="s">
        <v>90</v>
      </c>
      <c r="B12" s="270">
        <f>'Open Int.'!K16</f>
        <v>8877400</v>
      </c>
      <c r="C12" s="273">
        <f>'Open Int.'!R16</f>
        <v>229.48079</v>
      </c>
      <c r="D12" s="176">
        <f t="shared" si="0"/>
        <v>0.263791291862389</v>
      </c>
      <c r="E12" s="279">
        <f>'Open Int.'!B16/'Open Int.'!K16</f>
        <v>0.9317142406560479</v>
      </c>
      <c r="F12" s="263">
        <f>'Open Int.'!E16/'Open Int.'!K16</f>
        <v>0.012616306576249802</v>
      </c>
      <c r="G12" s="280">
        <f>'Open Int.'!H16/'Open Int.'!K16</f>
        <v>0.05566945276770226</v>
      </c>
      <c r="H12" s="286">
        <v>33653120</v>
      </c>
      <c r="I12" s="266">
        <v>6729800</v>
      </c>
      <c r="J12" s="446">
        <v>3364200</v>
      </c>
      <c r="K12" s="124" t="str">
        <f t="shared" si="1"/>
        <v>Gross Exposure is less then 30%</v>
      </c>
      <c r="M12"/>
      <c r="N12"/>
    </row>
    <row r="13" spans="1:14" s="8" customFormat="1" ht="15">
      <c r="A13" s="229" t="s">
        <v>91</v>
      </c>
      <c r="B13" s="270">
        <f>'Open Int.'!K17</f>
        <v>5658200</v>
      </c>
      <c r="C13" s="273">
        <f>'Open Int.'!R17</f>
        <v>99.640902</v>
      </c>
      <c r="D13" s="176">
        <f t="shared" si="0"/>
        <v>0.19010149811349916</v>
      </c>
      <c r="E13" s="279">
        <f>'Open Int.'!B17/'Open Int.'!K17</f>
        <v>0.8361316319677636</v>
      </c>
      <c r="F13" s="263">
        <f>'Open Int.'!E17/'Open Int.'!K17</f>
        <v>0.09469442578912021</v>
      </c>
      <c r="G13" s="280">
        <f>'Open Int.'!H17/'Open Int.'!K17</f>
        <v>0.06917394224311618</v>
      </c>
      <c r="H13" s="286">
        <v>29764100</v>
      </c>
      <c r="I13" s="266">
        <v>5950800</v>
      </c>
      <c r="J13" s="446">
        <v>3085600</v>
      </c>
      <c r="K13" s="124" t="str">
        <f t="shared" si="1"/>
        <v>Gross Exposure is less then 30%</v>
      </c>
      <c r="M13"/>
      <c r="N13"/>
    </row>
    <row r="14" spans="1:14" s="8" customFormat="1" ht="15">
      <c r="A14" s="229" t="s">
        <v>44</v>
      </c>
      <c r="B14" s="270">
        <f>'Open Int.'!K18</f>
        <v>900900</v>
      </c>
      <c r="C14" s="273">
        <f>'Open Int.'!R18</f>
        <v>100.603503</v>
      </c>
      <c r="D14" s="176">
        <f t="shared" si="0"/>
        <v>0.23326808351976136</v>
      </c>
      <c r="E14" s="279">
        <f>'Open Int.'!B18/'Open Int.'!K18</f>
        <v>0.9951159951159951</v>
      </c>
      <c r="F14" s="263">
        <f>'Open Int.'!E18/'Open Int.'!K18</f>
        <v>0.004884004884004884</v>
      </c>
      <c r="G14" s="280">
        <f>'Open Int.'!H18/'Open Int.'!K18</f>
        <v>0</v>
      </c>
      <c r="H14" s="286">
        <v>3862080</v>
      </c>
      <c r="I14" s="266">
        <v>772200</v>
      </c>
      <c r="J14" s="446">
        <v>431750</v>
      </c>
      <c r="K14" s="124" t="str">
        <f t="shared" si="1"/>
        <v>Gross Exposure is less then 30%</v>
      </c>
      <c r="M14"/>
      <c r="N14"/>
    </row>
    <row r="15" spans="1:14" s="9" customFormat="1" ht="15">
      <c r="A15" s="229" t="s">
        <v>153</v>
      </c>
      <c r="B15" s="270">
        <f>'Open Int.'!K19</f>
        <v>3841000</v>
      </c>
      <c r="C15" s="273">
        <f>'Open Int.'!R19</f>
        <v>144.57524</v>
      </c>
      <c r="D15" s="176">
        <f t="shared" si="0"/>
        <v>0.1352364313778096</v>
      </c>
      <c r="E15" s="279">
        <f>'Open Int.'!B19/'Open Int.'!K19</f>
        <v>0.9901067430356678</v>
      </c>
      <c r="F15" s="263">
        <f>'Open Int.'!E19/'Open Int.'!K19</f>
        <v>0.009893256964332206</v>
      </c>
      <c r="G15" s="280">
        <f>'Open Int.'!H19/'Open Int.'!K19</f>
        <v>0</v>
      </c>
      <c r="H15" s="287">
        <v>28402110</v>
      </c>
      <c r="I15" s="267">
        <v>5680000</v>
      </c>
      <c r="J15" s="447">
        <v>2840000</v>
      </c>
      <c r="K15" s="124" t="str">
        <f t="shared" si="1"/>
        <v>Gross Exposure is less then 30%</v>
      </c>
      <c r="M15"/>
      <c r="N15"/>
    </row>
    <row r="16" spans="1:14" s="9" customFormat="1" ht="15">
      <c r="A16" s="229" t="s">
        <v>251</v>
      </c>
      <c r="B16" s="270">
        <f>'Open Int.'!K20</f>
        <v>9729000</v>
      </c>
      <c r="C16" s="273">
        <f>'Open Int.'!R20</f>
        <v>529.06302</v>
      </c>
      <c r="D16" s="176">
        <f t="shared" si="0"/>
        <v>0.06577240488567618</v>
      </c>
      <c r="E16" s="279">
        <f>'Open Int.'!B20/'Open Int.'!K20</f>
        <v>0.9884880254908007</v>
      </c>
      <c r="F16" s="263">
        <f>'Open Int.'!E20/'Open Int.'!K20</f>
        <v>0.009559050262102992</v>
      </c>
      <c r="G16" s="280">
        <f>'Open Int.'!H20/'Open Int.'!K20</f>
        <v>0.00195292424709631</v>
      </c>
      <c r="H16" s="287">
        <v>147919177</v>
      </c>
      <c r="I16" s="267">
        <v>6393000</v>
      </c>
      <c r="J16" s="447">
        <v>3196000</v>
      </c>
      <c r="K16" s="124" t="str">
        <f t="shared" si="1"/>
        <v>Gross Exposure is less then 30%</v>
      </c>
      <c r="M16"/>
      <c r="N16"/>
    </row>
    <row r="17" spans="1:14" s="8" customFormat="1" ht="15">
      <c r="A17" s="229" t="s">
        <v>1</v>
      </c>
      <c r="B17" s="270">
        <f>'Open Int.'!K21</f>
        <v>973800</v>
      </c>
      <c r="C17" s="273">
        <f>'Open Int.'!R21</f>
        <v>237.193335</v>
      </c>
      <c r="D17" s="176">
        <f t="shared" si="0"/>
        <v>0.061630188742294804</v>
      </c>
      <c r="E17" s="279">
        <f>'Open Int.'!B21/'Open Int.'!K21</f>
        <v>0.9892174984596427</v>
      </c>
      <c r="F17" s="263">
        <f>'Open Int.'!E21/'Open Int.'!K21</f>
        <v>0.009242144177449169</v>
      </c>
      <c r="G17" s="280">
        <f>'Open Int.'!H21/'Open Int.'!K21</f>
        <v>0.0015403573629081946</v>
      </c>
      <c r="H17" s="286">
        <v>15800698</v>
      </c>
      <c r="I17" s="266">
        <v>1250550</v>
      </c>
      <c r="J17" s="446">
        <v>625200</v>
      </c>
      <c r="K17" s="124" t="str">
        <f t="shared" si="1"/>
        <v>Gross Exposure is less then 30%</v>
      </c>
      <c r="M17"/>
      <c r="N17"/>
    </row>
    <row r="18" spans="1:14" s="8" customFormat="1" ht="15">
      <c r="A18" s="229" t="s">
        <v>175</v>
      </c>
      <c r="B18" s="270">
        <f>'Open Int.'!K22</f>
        <v>3209100</v>
      </c>
      <c r="C18" s="273">
        <f>'Open Int.'!R22</f>
        <v>38.862201</v>
      </c>
      <c r="D18" s="176">
        <f t="shared" si="0"/>
        <v>0.1736941599337244</v>
      </c>
      <c r="E18" s="279">
        <f>'Open Int.'!B22/'Open Int.'!K22</f>
        <v>0.9567791592658378</v>
      </c>
      <c r="F18" s="263">
        <f>'Open Int.'!E22/'Open Int.'!K22</f>
        <v>0.04262877442273535</v>
      </c>
      <c r="G18" s="280">
        <f>'Open Int.'!H22/'Open Int.'!K22</f>
        <v>0.0005920663114268798</v>
      </c>
      <c r="H18" s="181">
        <v>18475578</v>
      </c>
      <c r="I18" s="264">
        <v>3693600</v>
      </c>
      <c r="J18" s="447">
        <v>3693600</v>
      </c>
      <c r="K18" s="123"/>
      <c r="M18"/>
      <c r="N18"/>
    </row>
    <row r="19" spans="1:14" s="8" customFormat="1" ht="15">
      <c r="A19" s="229" t="s">
        <v>176</v>
      </c>
      <c r="B19" s="270">
        <f>'Open Int.'!K23</f>
        <v>4189500</v>
      </c>
      <c r="C19" s="273">
        <f>'Open Int.'!R23</f>
        <v>23.2307775</v>
      </c>
      <c r="D19" s="176">
        <f t="shared" si="0"/>
        <v>0.41054153461297777</v>
      </c>
      <c r="E19" s="279">
        <f>'Open Int.'!B23/'Open Int.'!K23</f>
        <v>0.9301825993555317</v>
      </c>
      <c r="F19" s="263">
        <f>'Open Int.'!E23/'Open Int.'!K23</f>
        <v>0.06659505907626208</v>
      </c>
      <c r="G19" s="280">
        <f>'Open Int.'!H23/'Open Int.'!K23</f>
        <v>0.00322234156820623</v>
      </c>
      <c r="H19" s="181">
        <v>10204814</v>
      </c>
      <c r="I19" s="264">
        <v>2038500</v>
      </c>
      <c r="J19" s="447">
        <v>2038500</v>
      </c>
      <c r="K19" s="123"/>
      <c r="M19"/>
      <c r="N19"/>
    </row>
    <row r="20" spans="1:14" s="8" customFormat="1" ht="15">
      <c r="A20" s="229" t="s">
        <v>2</v>
      </c>
      <c r="B20" s="270">
        <f>'Open Int.'!K24</f>
        <v>3342900</v>
      </c>
      <c r="C20" s="273">
        <f>'Open Int.'!R24</f>
        <v>130.7575335</v>
      </c>
      <c r="D20" s="176">
        <f t="shared" si="0"/>
        <v>0.16483737564341755</v>
      </c>
      <c r="E20" s="279">
        <f>'Open Int.'!B24/'Open Int.'!K24</f>
        <v>0.9789404409345179</v>
      </c>
      <c r="F20" s="263">
        <f>'Open Int.'!E24/'Open Int.'!K24</f>
        <v>0.020072392234287594</v>
      </c>
      <c r="G20" s="280">
        <f>'Open Int.'!H24/'Open Int.'!K24</f>
        <v>0.0009871668311944718</v>
      </c>
      <c r="H20" s="286">
        <v>20279988</v>
      </c>
      <c r="I20" s="266">
        <v>4055700</v>
      </c>
      <c r="J20" s="446">
        <v>2027300</v>
      </c>
      <c r="K20" s="124" t="str">
        <f t="shared" si="1"/>
        <v>Gross Exposure is less then 30%</v>
      </c>
      <c r="M20"/>
      <c r="N20"/>
    </row>
    <row r="21" spans="1:14" s="8" customFormat="1" ht="15">
      <c r="A21" s="229" t="s">
        <v>92</v>
      </c>
      <c r="B21" s="270">
        <f>'Open Int.'!K25</f>
        <v>1704000</v>
      </c>
      <c r="C21" s="273">
        <f>'Open Int.'!R25</f>
        <v>49.313759999999995</v>
      </c>
      <c r="D21" s="176">
        <f t="shared" si="0"/>
        <v>0.07745454545454546</v>
      </c>
      <c r="E21" s="279">
        <f>'Open Int.'!B25/'Open Int.'!K25</f>
        <v>0.9877934272300469</v>
      </c>
      <c r="F21" s="263">
        <f>'Open Int.'!E25/'Open Int.'!K25</f>
        <v>0.010328638497652582</v>
      </c>
      <c r="G21" s="280">
        <f>'Open Int.'!H25/'Open Int.'!K25</f>
        <v>0.0018779342723004694</v>
      </c>
      <c r="H21" s="286">
        <v>22000000</v>
      </c>
      <c r="I21" s="266">
        <v>4400000</v>
      </c>
      <c r="J21" s="446">
        <v>2200000</v>
      </c>
      <c r="K21" s="124" t="str">
        <f t="shared" si="1"/>
        <v>Gross Exposure is less then 30%</v>
      </c>
      <c r="M21"/>
      <c r="N21"/>
    </row>
    <row r="22" spans="1:14" s="8" customFormat="1" ht="15">
      <c r="A22" s="229" t="s">
        <v>154</v>
      </c>
      <c r="B22" s="270">
        <f>'Open Int.'!K26</f>
        <v>7566700</v>
      </c>
      <c r="C22" s="273">
        <f>'Open Int.'!R26</f>
        <v>438.338931</v>
      </c>
      <c r="D22" s="176">
        <f t="shared" si="0"/>
        <v>0.7096985982732827</v>
      </c>
      <c r="E22" s="279">
        <f>'Open Int.'!B26/'Open Int.'!K26</f>
        <v>0.9694450685239272</v>
      </c>
      <c r="F22" s="263">
        <f>'Open Int.'!E26/'Open Int.'!K26</f>
        <v>0.026061559200179735</v>
      </c>
      <c r="G22" s="280">
        <f>'Open Int.'!H26/'Open Int.'!K26</f>
        <v>0.004493372275893057</v>
      </c>
      <c r="H22" s="181">
        <v>10661850</v>
      </c>
      <c r="I22" s="265">
        <v>2131800</v>
      </c>
      <c r="J22" s="447">
        <v>1065900</v>
      </c>
      <c r="K22" s="124" t="str">
        <f t="shared" si="1"/>
        <v>Gross exposure is Substantial as Open interest has crossed 60%</v>
      </c>
      <c r="M22"/>
      <c r="N22"/>
    </row>
    <row r="23" spans="1:14" s="8" customFormat="1" ht="15">
      <c r="A23" s="229" t="s">
        <v>177</v>
      </c>
      <c r="B23" s="270">
        <f>'Open Int.'!K27</f>
        <v>1027400</v>
      </c>
      <c r="C23" s="273">
        <f>'Open Int.'!R27</f>
        <v>33.467555</v>
      </c>
      <c r="D23" s="176">
        <f t="shared" si="0"/>
        <v>0.1108722105505797</v>
      </c>
      <c r="E23" s="279">
        <f>'Open Int.'!B27/'Open Int.'!K27</f>
        <v>0.9967880085653105</v>
      </c>
      <c r="F23" s="263">
        <f>'Open Int.'!E27/'Open Int.'!K27</f>
        <v>0.0032119914346895075</v>
      </c>
      <c r="G23" s="280">
        <f>'Open Int.'!H27/'Open Int.'!K27</f>
        <v>0</v>
      </c>
      <c r="H23" s="288">
        <v>9266524</v>
      </c>
      <c r="I23" s="268">
        <v>1852400</v>
      </c>
      <c r="J23" s="447">
        <v>1631300</v>
      </c>
      <c r="K23" s="123"/>
      <c r="M23"/>
      <c r="N23"/>
    </row>
    <row r="24" spans="1:14" s="8" customFormat="1" ht="15">
      <c r="A24" s="229" t="s">
        <v>178</v>
      </c>
      <c r="B24" s="270">
        <f>'Open Int.'!K28</f>
        <v>6479100</v>
      </c>
      <c r="C24" s="273">
        <f>'Open Int.'!R28</f>
        <v>23.5515285</v>
      </c>
      <c r="D24" s="176">
        <f t="shared" si="0"/>
        <v>0.13691641520277475</v>
      </c>
      <c r="E24" s="279">
        <f>'Open Int.'!B28/'Open Int.'!K28</f>
        <v>0.8881789137380192</v>
      </c>
      <c r="F24" s="263">
        <f>'Open Int.'!E28/'Open Int.'!K28</f>
        <v>0.1033013844515442</v>
      </c>
      <c r="G24" s="280">
        <f>'Open Int.'!H28/'Open Int.'!K28</f>
        <v>0.008519701810436636</v>
      </c>
      <c r="H24" s="288">
        <v>47321572</v>
      </c>
      <c r="I24" s="268">
        <v>9459900</v>
      </c>
      <c r="J24" s="447">
        <v>9459900</v>
      </c>
      <c r="K24" s="123"/>
      <c r="M24"/>
      <c r="N24"/>
    </row>
    <row r="25" spans="1:14" s="8" customFormat="1" ht="15">
      <c r="A25" s="229" t="s">
        <v>3</v>
      </c>
      <c r="B25" s="270">
        <f>'Open Int.'!K29</f>
        <v>3397500</v>
      </c>
      <c r="C25" s="273">
        <f>'Open Int.'!R29</f>
        <v>90.1526625</v>
      </c>
      <c r="D25" s="176">
        <f t="shared" si="0"/>
        <v>0.03734856927772099</v>
      </c>
      <c r="E25" s="279">
        <f>'Open Int.'!B29/'Open Int.'!K29</f>
        <v>0.9727740986019132</v>
      </c>
      <c r="F25" s="263">
        <f>'Open Int.'!E29/'Open Int.'!K29</f>
        <v>0.02612214863870493</v>
      </c>
      <c r="G25" s="280">
        <f>'Open Int.'!H29/'Open Int.'!K29</f>
        <v>0.0011037527593818985</v>
      </c>
      <c r="H25" s="286">
        <v>90967340</v>
      </c>
      <c r="I25" s="266">
        <v>11427500</v>
      </c>
      <c r="J25" s="446">
        <v>5713750</v>
      </c>
      <c r="K25" s="124" t="str">
        <f t="shared" si="1"/>
        <v>Gross Exposure is less then 30%</v>
      </c>
      <c r="M25"/>
      <c r="N25"/>
    </row>
    <row r="26" spans="1:14" s="8" customFormat="1" ht="15">
      <c r="A26" s="229" t="s">
        <v>237</v>
      </c>
      <c r="B26" s="270">
        <f>'Open Int.'!K30</f>
        <v>1374450</v>
      </c>
      <c r="C26" s="273">
        <f>'Open Int.'!R30</f>
        <v>58.04989575</v>
      </c>
      <c r="D26" s="176">
        <f t="shared" si="0"/>
        <v>0.10313044746661289</v>
      </c>
      <c r="E26" s="279">
        <f>'Open Int.'!B30/'Open Int.'!K30</f>
        <v>0.9747899159663865</v>
      </c>
      <c r="F26" s="263">
        <f>'Open Int.'!E30/'Open Int.'!K30</f>
        <v>0.019862490450725745</v>
      </c>
      <c r="G26" s="280">
        <f>'Open Int.'!H30/'Open Int.'!K30</f>
        <v>0.0053475935828877</v>
      </c>
      <c r="H26" s="181">
        <v>13327296</v>
      </c>
      <c r="I26" s="265">
        <v>2665425</v>
      </c>
      <c r="J26" s="447">
        <v>1360800</v>
      </c>
      <c r="K26" s="124" t="str">
        <f t="shared" si="1"/>
        <v>Gross Exposure is less then 30%</v>
      </c>
      <c r="M26"/>
      <c r="N26"/>
    </row>
    <row r="27" spans="1:14" s="8" customFormat="1" ht="15">
      <c r="A27" s="229" t="s">
        <v>179</v>
      </c>
      <c r="B27" s="270">
        <f>'Open Int.'!K31</f>
        <v>265200</v>
      </c>
      <c r="C27" s="273">
        <f>'Open Int.'!R31</f>
        <v>10.533744</v>
      </c>
      <c r="D27" s="176">
        <f t="shared" si="0"/>
        <v>0.02158203125</v>
      </c>
      <c r="E27" s="279">
        <f>'Open Int.'!B31/'Open Int.'!K31</f>
        <v>1</v>
      </c>
      <c r="F27" s="263">
        <f>'Open Int.'!E31/'Open Int.'!K31</f>
        <v>0</v>
      </c>
      <c r="G27" s="280">
        <f>'Open Int.'!H31/'Open Int.'!K31</f>
        <v>0</v>
      </c>
      <c r="H27" s="288">
        <v>12288000</v>
      </c>
      <c r="I27" s="268">
        <v>2457600</v>
      </c>
      <c r="J27" s="447">
        <v>1228800</v>
      </c>
      <c r="K27" s="123"/>
      <c r="M27"/>
      <c r="N27"/>
    </row>
    <row r="28" spans="1:14" s="8" customFormat="1" ht="15">
      <c r="A28" s="229" t="s">
        <v>201</v>
      </c>
      <c r="B28" s="270">
        <f>'Open Int.'!K32</f>
        <v>3019100</v>
      </c>
      <c r="C28" s="273">
        <f>'Open Int.'!R32</f>
        <v>81.576082</v>
      </c>
      <c r="D28" s="176">
        <f t="shared" si="0"/>
        <v>0.1555924164119155</v>
      </c>
      <c r="E28" s="279">
        <f>'Open Int.'!B32/'Open Int.'!K32</f>
        <v>0.9874134675896791</v>
      </c>
      <c r="F28" s="263">
        <f>'Open Int.'!E32/'Open Int.'!K32</f>
        <v>0.012586532410320957</v>
      </c>
      <c r="G28" s="280">
        <f>'Open Int.'!H32/'Open Int.'!K32</f>
        <v>0</v>
      </c>
      <c r="H28" s="181">
        <v>19403902</v>
      </c>
      <c r="I28" s="265">
        <v>3879800</v>
      </c>
      <c r="J28" s="447">
        <v>2179300</v>
      </c>
      <c r="K28" s="124" t="str">
        <f>IF(D28&gt;=80%,"Gross exposure has crossed 80%,Margin double",IF(D28&gt;=60%,"Gross exposure is Substantial as Open interest has crossed 60%",IF(D28&gt;=40%,"Gross exposure is building up andcrpsses 40% mark",IF(D28&gt;=30%,"Some sign of build up Gross exposure crosses 30%","Gross Exposure is less then 30%"))))</f>
        <v>Gross Exposure is less then 30%</v>
      </c>
      <c r="M28"/>
      <c r="N28"/>
    </row>
    <row r="29" spans="1:14" s="8" customFormat="1" ht="15">
      <c r="A29" s="229" t="s">
        <v>238</v>
      </c>
      <c r="B29" s="270">
        <f>'Open Int.'!K33</f>
        <v>4615200</v>
      </c>
      <c r="C29" s="273">
        <f>'Open Int.'!R33</f>
        <v>68.628024</v>
      </c>
      <c r="D29" s="176">
        <f t="shared" si="0"/>
        <v>0.15502931253878505</v>
      </c>
      <c r="E29" s="279">
        <f>'Open Int.'!B33/'Open Int.'!K33</f>
        <v>0.9461778471138845</v>
      </c>
      <c r="F29" s="263">
        <f>'Open Int.'!E33/'Open Int.'!K33</f>
        <v>0.04251170046801872</v>
      </c>
      <c r="G29" s="280">
        <f>'Open Int.'!H33/'Open Int.'!K33</f>
        <v>0.011310452418096724</v>
      </c>
      <c r="H29" s="181">
        <v>29769854</v>
      </c>
      <c r="I29" s="265">
        <v>5952600</v>
      </c>
      <c r="J29" s="447">
        <v>3654000</v>
      </c>
      <c r="K29" s="124" t="str">
        <f t="shared" si="1"/>
        <v>Gross Exposure is less then 30%</v>
      </c>
      <c r="M29"/>
      <c r="N29"/>
    </row>
    <row r="30" spans="1:14" s="8" customFormat="1" ht="15">
      <c r="A30" s="229" t="s">
        <v>180</v>
      </c>
      <c r="B30" s="270">
        <f>'Open Int.'!K34</f>
        <v>863500</v>
      </c>
      <c r="C30" s="273">
        <f>'Open Int.'!R34</f>
        <v>243.308395</v>
      </c>
      <c r="D30" s="176">
        <f t="shared" si="0"/>
        <v>0.7313829787234043</v>
      </c>
      <c r="E30" s="279">
        <f>'Open Int.'!B34/'Open Int.'!K34</f>
        <v>0.9918934568616097</v>
      </c>
      <c r="F30" s="263">
        <f>'Open Int.'!E34/'Open Int.'!K34</f>
        <v>0.007527504342790967</v>
      </c>
      <c r="G30" s="280">
        <f>'Open Int.'!H34/'Open Int.'!K34</f>
        <v>0.0005790387955993051</v>
      </c>
      <c r="H30" s="288">
        <v>1180640</v>
      </c>
      <c r="I30" s="268">
        <v>236000</v>
      </c>
      <c r="J30" s="447">
        <v>226500</v>
      </c>
      <c r="K30" s="123"/>
      <c r="M30"/>
      <c r="N30"/>
    </row>
    <row r="31" spans="1:14" s="8" customFormat="1" ht="15">
      <c r="A31" s="229" t="s">
        <v>212</v>
      </c>
      <c r="B31" s="270">
        <f>'Open Int.'!K35</f>
        <v>2612000</v>
      </c>
      <c r="C31" s="273">
        <f>'Open Int.'!R35</f>
        <v>207.15772</v>
      </c>
      <c r="D31" s="176">
        <f t="shared" si="0"/>
        <v>0.14736720477135742</v>
      </c>
      <c r="E31" s="279">
        <f>'Open Int.'!B35/'Open Int.'!K35</f>
        <v>0.9803981623277183</v>
      </c>
      <c r="F31" s="263">
        <f>'Open Int.'!E35/'Open Int.'!K35</f>
        <v>0.019295558958652374</v>
      </c>
      <c r="G31" s="280">
        <f>'Open Int.'!H35/'Open Int.'!K35</f>
        <v>0.00030627871362940275</v>
      </c>
      <c r="H31" s="286">
        <v>17724432</v>
      </c>
      <c r="I31" s="266">
        <v>3544800</v>
      </c>
      <c r="J31" s="446">
        <v>1772400</v>
      </c>
      <c r="K31" s="124" t="str">
        <f t="shared" si="1"/>
        <v>Gross Exposure is less then 30%</v>
      </c>
      <c r="M31"/>
      <c r="N31"/>
    </row>
    <row r="32" spans="1:14" s="8" customFormat="1" ht="15">
      <c r="A32" s="229" t="s">
        <v>239</v>
      </c>
      <c r="B32" s="270">
        <f>'Open Int.'!K36</f>
        <v>8203200</v>
      </c>
      <c r="C32" s="273">
        <f>'Open Int.'!R36</f>
        <v>105.00096</v>
      </c>
      <c r="D32" s="176">
        <f t="shared" si="0"/>
        <v>0.8099431700933974</v>
      </c>
      <c r="E32" s="279">
        <f>'Open Int.'!B36/'Open Int.'!K36</f>
        <v>0.9414862492685782</v>
      </c>
      <c r="F32" s="263">
        <f>'Open Int.'!E36/'Open Int.'!K36</f>
        <v>0.05324751316559392</v>
      </c>
      <c r="G32" s="280">
        <f>'Open Int.'!H36/'Open Int.'!K36</f>
        <v>0.0052662375658279695</v>
      </c>
      <c r="H32" s="213">
        <v>10128118</v>
      </c>
      <c r="I32" s="184">
        <v>2025600</v>
      </c>
      <c r="J32" s="448">
        <v>2025600</v>
      </c>
      <c r="K32" s="123"/>
      <c r="M32"/>
      <c r="N32"/>
    </row>
    <row r="33" spans="1:14" s="8" customFormat="1" ht="15">
      <c r="A33" s="229" t="s">
        <v>181</v>
      </c>
      <c r="B33" s="270">
        <f>'Open Int.'!K37</f>
        <v>22040650</v>
      </c>
      <c r="C33" s="273">
        <f>'Open Int.'!R37</f>
        <v>116.92564825</v>
      </c>
      <c r="D33" s="176">
        <f aca="true" t="shared" si="2" ref="D33:D65">B33/H33</f>
        <v>0.8034459524286536</v>
      </c>
      <c r="E33" s="279">
        <f>'Open Int.'!B37/'Open Int.'!K37</f>
        <v>0.9589848756729044</v>
      </c>
      <c r="F33" s="263">
        <f>'Open Int.'!E37/'Open Int.'!K37</f>
        <v>0.03973340169187388</v>
      </c>
      <c r="G33" s="280">
        <f>'Open Int.'!H37/'Open Int.'!K37</f>
        <v>0.001281722635221738</v>
      </c>
      <c r="H33" s="288">
        <v>27432648</v>
      </c>
      <c r="I33" s="268">
        <v>5486150</v>
      </c>
      <c r="J33" s="447">
        <v>5486150</v>
      </c>
      <c r="K33" s="123"/>
      <c r="M33"/>
      <c r="N33"/>
    </row>
    <row r="34" spans="1:14" s="8" customFormat="1" ht="15">
      <c r="A34" s="229" t="s">
        <v>182</v>
      </c>
      <c r="B34" s="270">
        <f>'Open Int.'!K38</f>
        <v>819000</v>
      </c>
      <c r="C34" s="273">
        <f>'Open Int.'!R38</f>
        <v>17.719065</v>
      </c>
      <c r="D34" s="176">
        <f t="shared" si="2"/>
        <v>0.05987215430903696</v>
      </c>
      <c r="E34" s="279">
        <f>'Open Int.'!B38/'Open Int.'!K38</f>
        <v>0.9476190476190476</v>
      </c>
      <c r="F34" s="263">
        <f>'Open Int.'!E38/'Open Int.'!K38</f>
        <v>0.015873015873015872</v>
      </c>
      <c r="G34" s="280">
        <f>'Open Int.'!H38/'Open Int.'!K38</f>
        <v>0.03650793650793651</v>
      </c>
      <c r="H34" s="288">
        <v>13679147</v>
      </c>
      <c r="I34" s="268">
        <v>2735200</v>
      </c>
      <c r="J34" s="447">
        <v>2359500</v>
      </c>
      <c r="K34" s="123"/>
      <c r="M34"/>
      <c r="N34"/>
    </row>
    <row r="35" spans="1:14" s="8" customFormat="1" ht="15">
      <c r="A35" s="229" t="s">
        <v>103</v>
      </c>
      <c r="B35" s="270">
        <f>'Open Int.'!K39</f>
        <v>5376000</v>
      </c>
      <c r="C35" s="273">
        <f>'Open Int.'!R39</f>
        <v>134.96448</v>
      </c>
      <c r="D35" s="176">
        <f t="shared" si="2"/>
        <v>0.08673193535199009</v>
      </c>
      <c r="E35" s="279">
        <f>'Open Int.'!B39/'Open Int.'!K39</f>
        <v>0.951171875</v>
      </c>
      <c r="F35" s="263">
        <f>'Open Int.'!E39/'Open Int.'!K39</f>
        <v>0.04575892857142857</v>
      </c>
      <c r="G35" s="280">
        <f>'Open Int.'!H39/'Open Int.'!K39</f>
        <v>0.0030691964285714285</v>
      </c>
      <c r="H35" s="286">
        <v>61984089</v>
      </c>
      <c r="I35" s="266">
        <v>11400000</v>
      </c>
      <c r="J35" s="446">
        <v>5700000</v>
      </c>
      <c r="K35" s="124" t="str">
        <f t="shared" si="1"/>
        <v>Gross Exposure is less then 30%</v>
      </c>
      <c r="M35"/>
      <c r="N35"/>
    </row>
    <row r="36" spans="1:14" s="8" customFormat="1" ht="15">
      <c r="A36" s="229" t="s">
        <v>156</v>
      </c>
      <c r="B36" s="270">
        <f>'Open Int.'!K40</f>
        <v>9748350</v>
      </c>
      <c r="C36" s="273">
        <f>'Open Int.'!R40</f>
        <v>328.129461</v>
      </c>
      <c r="D36" s="176">
        <f t="shared" si="2"/>
        <v>0.34736323250861045</v>
      </c>
      <c r="E36" s="279">
        <f>'Open Int.'!B40/'Open Int.'!K40</f>
        <v>0.42625675114250106</v>
      </c>
      <c r="F36" s="263">
        <f>'Open Int.'!E40/'Open Int.'!K40</f>
        <v>0.39329732723999444</v>
      </c>
      <c r="G36" s="280">
        <f>'Open Int.'!H40/'Open Int.'!K40</f>
        <v>0.1804459216175045</v>
      </c>
      <c r="H36" s="181">
        <v>28063851</v>
      </c>
      <c r="I36" s="265">
        <v>5611950</v>
      </c>
      <c r="J36" s="447">
        <v>2805300</v>
      </c>
      <c r="K36" s="124" t="str">
        <f t="shared" si="1"/>
        <v>Some sign of build up Gross exposure crosses 30%</v>
      </c>
      <c r="M36"/>
      <c r="N36"/>
    </row>
    <row r="37" spans="1:14" s="8" customFormat="1" ht="15">
      <c r="A37" s="229" t="s">
        <v>240</v>
      </c>
      <c r="B37" s="270">
        <f>'Open Int.'!K41</f>
        <v>692700</v>
      </c>
      <c r="C37" s="273">
        <f>'Open Int.'!R41</f>
        <v>82.45900800000001</v>
      </c>
      <c r="D37" s="176">
        <f t="shared" si="2"/>
        <v>0.08288755496071905</v>
      </c>
      <c r="E37" s="279">
        <f>'Open Int.'!B41/'Open Int.'!K41</f>
        <v>0.9987007362494587</v>
      </c>
      <c r="F37" s="263">
        <f>'Open Int.'!E41/'Open Int.'!K41</f>
        <v>0.00129926375054136</v>
      </c>
      <c r="G37" s="280">
        <f>'Open Int.'!H41/'Open Int.'!K41</f>
        <v>0</v>
      </c>
      <c r="H37" s="181">
        <v>8357105</v>
      </c>
      <c r="I37" s="265">
        <v>1671300</v>
      </c>
      <c r="J37" s="447">
        <v>835500</v>
      </c>
      <c r="K37" s="124" t="str">
        <f t="shared" si="1"/>
        <v>Gross Exposure is less then 30%</v>
      </c>
      <c r="M37"/>
      <c r="N37"/>
    </row>
    <row r="38" spans="1:14" s="8" customFormat="1" ht="15">
      <c r="A38" s="229" t="s">
        <v>252</v>
      </c>
      <c r="B38" s="270">
        <f>'Open Int.'!K43</f>
        <v>7144900</v>
      </c>
      <c r="C38" s="273">
        <f>'Open Int.'!R43</f>
        <v>73.663919</v>
      </c>
      <c r="D38" s="176">
        <f>B38/H38</f>
        <v>0.5433507162367633</v>
      </c>
      <c r="E38" s="279">
        <f>'Open Int.'!B43/'Open Int.'!K43</f>
        <v>0.9541701073492981</v>
      </c>
      <c r="F38" s="263">
        <f>'Open Int.'!E43/'Open Int.'!K43</f>
        <v>0.04500412881915772</v>
      </c>
      <c r="G38" s="280">
        <f>'Open Int.'!H43/'Open Int.'!K43</f>
        <v>0.0008257638315441783</v>
      </c>
      <c r="H38" s="181">
        <v>13149702</v>
      </c>
      <c r="I38" s="265">
        <v>2629000</v>
      </c>
      <c r="J38" s="447">
        <v>2123000</v>
      </c>
      <c r="K38" s="124"/>
      <c r="M38"/>
      <c r="N38"/>
    </row>
    <row r="39" spans="1:14" s="8" customFormat="1" ht="15">
      <c r="A39" s="229" t="s">
        <v>183</v>
      </c>
      <c r="B39" s="270">
        <f>'Open Int.'!K43</f>
        <v>7144900</v>
      </c>
      <c r="C39" s="273">
        <f>'Open Int.'!R43</f>
        <v>73.663919</v>
      </c>
      <c r="D39" s="176">
        <f t="shared" si="2"/>
        <v>0.43654565781599963</v>
      </c>
      <c r="E39" s="279">
        <f>'Open Int.'!B43/'Open Int.'!K43</f>
        <v>0.9541701073492981</v>
      </c>
      <c r="F39" s="263">
        <f>'Open Int.'!E43/'Open Int.'!K43</f>
        <v>0.04500412881915772</v>
      </c>
      <c r="G39" s="280">
        <f>'Open Int.'!H43/'Open Int.'!K43</f>
        <v>0.0008257638315441783</v>
      </c>
      <c r="H39" s="288">
        <v>16366902</v>
      </c>
      <c r="I39" s="268">
        <v>3271550</v>
      </c>
      <c r="J39" s="447">
        <v>3271550</v>
      </c>
      <c r="K39" s="123"/>
      <c r="M39"/>
      <c r="N39"/>
    </row>
    <row r="40" spans="1:14" s="8" customFormat="1" ht="15">
      <c r="A40" s="229" t="s">
        <v>241</v>
      </c>
      <c r="B40" s="270">
        <f>'Open Int.'!K44</f>
        <v>802025</v>
      </c>
      <c r="C40" s="273">
        <f>'Open Int.'!R44</f>
        <v>223.568478875</v>
      </c>
      <c r="D40" s="176">
        <f t="shared" si="2"/>
        <v>0.06849024368957227</v>
      </c>
      <c r="E40" s="279">
        <f>'Open Int.'!B44/'Open Int.'!K44</f>
        <v>0.999563604625791</v>
      </c>
      <c r="F40" s="263">
        <f>'Open Int.'!E44/'Open Int.'!K44</f>
        <v>0.0002181976871045167</v>
      </c>
      <c r="G40" s="280">
        <f>'Open Int.'!H44/'Open Int.'!K44</f>
        <v>0.0002181976871045167</v>
      </c>
      <c r="H40" s="286">
        <v>11710062</v>
      </c>
      <c r="I40" s="266">
        <v>1188250</v>
      </c>
      <c r="J40" s="446">
        <v>594125</v>
      </c>
      <c r="K40" s="124" t="str">
        <f t="shared" si="1"/>
        <v>Gross Exposure is less then 30%</v>
      </c>
      <c r="M40"/>
      <c r="N40"/>
    </row>
    <row r="41" spans="1:14" s="8" customFormat="1" ht="15">
      <c r="A41" s="229" t="s">
        <v>213</v>
      </c>
      <c r="B41" s="270">
        <f>'Open Int.'!K45</f>
        <v>13644254</v>
      </c>
      <c r="C41" s="273">
        <f>'Open Int.'!R45</f>
        <v>178.53506359</v>
      </c>
      <c r="D41" s="176">
        <f t="shared" si="2"/>
        <v>0.06992827908104697</v>
      </c>
      <c r="E41" s="279">
        <f>'Open Int.'!B45/'Open Int.'!K45</f>
        <v>0.8082212482998338</v>
      </c>
      <c r="F41" s="263">
        <f>'Open Int.'!E45/'Open Int.'!K45</f>
        <v>0.14236058636844492</v>
      </c>
      <c r="G41" s="280">
        <f>'Open Int.'!H45/'Open Int.'!K45</f>
        <v>0.049418165331721324</v>
      </c>
      <c r="H41" s="286">
        <v>195117829</v>
      </c>
      <c r="I41" s="266">
        <v>25671900</v>
      </c>
      <c r="J41" s="446">
        <v>12835950</v>
      </c>
      <c r="K41" s="124" t="str">
        <f t="shared" si="1"/>
        <v>Gross Exposure is less then 30%</v>
      </c>
      <c r="M41"/>
      <c r="N41"/>
    </row>
    <row r="42" spans="1:14" s="8" customFormat="1" ht="15">
      <c r="A42" s="229" t="s">
        <v>215</v>
      </c>
      <c r="B42" s="270">
        <f>'Open Int.'!K46</f>
        <v>1840800</v>
      </c>
      <c r="C42" s="273">
        <f>'Open Int.'!R46</f>
        <v>110.521632</v>
      </c>
      <c r="D42" s="176">
        <f t="shared" si="2"/>
        <v>0.09268956849602011</v>
      </c>
      <c r="E42" s="279">
        <f>'Open Int.'!B46/'Open Int.'!K46</f>
        <v>1</v>
      </c>
      <c r="F42" s="263">
        <f>'Open Int.'!E46/'Open Int.'!K46</f>
        <v>0</v>
      </c>
      <c r="G42" s="280">
        <f>'Open Int.'!H46/'Open Int.'!K46</f>
        <v>0</v>
      </c>
      <c r="H42" s="286">
        <v>19859840</v>
      </c>
      <c r="I42" s="266">
        <v>3971500</v>
      </c>
      <c r="J42" s="446">
        <v>1985750</v>
      </c>
      <c r="K42" s="124" t="str">
        <f t="shared" si="1"/>
        <v>Gross Exposure is less then 30%</v>
      </c>
      <c r="M42"/>
      <c r="N42"/>
    </row>
    <row r="43" spans="1:14" s="8" customFormat="1" ht="15">
      <c r="A43" s="229" t="s">
        <v>4</v>
      </c>
      <c r="B43" s="270">
        <f>'Open Int.'!K47</f>
        <v>784800</v>
      </c>
      <c r="C43" s="273">
        <f>'Open Int.'!R47</f>
        <v>122.530824</v>
      </c>
      <c r="D43" s="176">
        <f t="shared" si="2"/>
        <v>0.015723426057603757</v>
      </c>
      <c r="E43" s="279">
        <f>'Open Int.'!B47/'Open Int.'!K47</f>
        <v>0.9996177370030581</v>
      </c>
      <c r="F43" s="263">
        <f>'Open Int.'!E47/'Open Int.'!K47</f>
        <v>0.00038226299694189603</v>
      </c>
      <c r="G43" s="280">
        <f>'Open Int.'!H47/'Open Int.'!K47</f>
        <v>0</v>
      </c>
      <c r="H43" s="286">
        <v>49912786</v>
      </c>
      <c r="I43" s="266">
        <v>1956600</v>
      </c>
      <c r="J43" s="446">
        <v>978300</v>
      </c>
      <c r="K43" s="124" t="str">
        <f t="shared" si="1"/>
        <v>Gross Exposure is less then 30%</v>
      </c>
      <c r="M43"/>
      <c r="N43"/>
    </row>
    <row r="44" spans="1:14" s="8" customFormat="1" ht="15">
      <c r="A44" s="229" t="s">
        <v>93</v>
      </c>
      <c r="B44" s="270">
        <f>'Open Int.'!K48</f>
        <v>1561600</v>
      </c>
      <c r="C44" s="273">
        <f>'Open Int.'!R48</f>
        <v>155.355776</v>
      </c>
      <c r="D44" s="176">
        <f t="shared" si="2"/>
        <v>0.04228525367848671</v>
      </c>
      <c r="E44" s="279">
        <f>'Open Int.'!B48/'Open Int.'!K48</f>
        <v>1</v>
      </c>
      <c r="F44" s="263">
        <f>'Open Int.'!E48/'Open Int.'!K48</f>
        <v>0</v>
      </c>
      <c r="G44" s="280">
        <f>'Open Int.'!H48/'Open Int.'!K48</f>
        <v>0</v>
      </c>
      <c r="H44" s="286">
        <v>36930132</v>
      </c>
      <c r="I44" s="266">
        <v>3242000</v>
      </c>
      <c r="J44" s="446">
        <v>1620800</v>
      </c>
      <c r="K44" s="124" t="str">
        <f t="shared" si="1"/>
        <v>Gross Exposure is less then 30%</v>
      </c>
      <c r="M44"/>
      <c r="N44"/>
    </row>
    <row r="45" spans="1:14" s="8" customFormat="1" ht="15">
      <c r="A45" s="229" t="s">
        <v>214</v>
      </c>
      <c r="B45" s="270">
        <f>'Open Int.'!K49</f>
        <v>1338400</v>
      </c>
      <c r="C45" s="273">
        <f>'Open Int.'!R49</f>
        <v>99.38289199999998</v>
      </c>
      <c r="D45" s="176">
        <f t="shared" si="2"/>
        <v>0.07439104008167452</v>
      </c>
      <c r="E45" s="279">
        <f>'Open Int.'!B49/'Open Int.'!K49</f>
        <v>0.9886431560071728</v>
      </c>
      <c r="F45" s="263">
        <f>'Open Int.'!E49/'Open Int.'!K49</f>
        <v>0.010460251046025104</v>
      </c>
      <c r="G45" s="280">
        <f>'Open Int.'!H49/'Open Int.'!K49</f>
        <v>0.0008965929468021519</v>
      </c>
      <c r="H45" s="286">
        <v>17991414</v>
      </c>
      <c r="I45" s="266">
        <v>3598000</v>
      </c>
      <c r="J45" s="446">
        <v>1798800</v>
      </c>
      <c r="K45" s="124" t="str">
        <f t="shared" si="1"/>
        <v>Gross Exposure is less then 30%</v>
      </c>
      <c r="M45"/>
      <c r="N45"/>
    </row>
    <row r="46" spans="1:14" s="8" customFormat="1" ht="15">
      <c r="A46" s="229" t="s">
        <v>5</v>
      </c>
      <c r="B46" s="270">
        <f>'Open Int.'!K50</f>
        <v>52569605</v>
      </c>
      <c r="C46" s="273">
        <f>'Open Int.'!R50</f>
        <v>1001.9766713</v>
      </c>
      <c r="D46" s="176">
        <f t="shared" si="2"/>
        <v>0.3705902199399339</v>
      </c>
      <c r="E46" s="279">
        <f>'Open Int.'!B50/'Open Int.'!K50</f>
        <v>0.9112533754058072</v>
      </c>
      <c r="F46" s="263">
        <f>'Open Int.'!E50/'Open Int.'!K50</f>
        <v>0.07718680785217998</v>
      </c>
      <c r="G46" s="280">
        <f>'Open Int.'!H50/'Open Int.'!K50</f>
        <v>0.011559816742012804</v>
      </c>
      <c r="H46" s="286">
        <v>141853730</v>
      </c>
      <c r="I46" s="266">
        <v>17497150</v>
      </c>
      <c r="J46" s="446">
        <v>8748575</v>
      </c>
      <c r="K46" s="124" t="str">
        <f t="shared" si="1"/>
        <v>Some sign of build up Gross exposure crosses 30%</v>
      </c>
      <c r="M46"/>
      <c r="N46"/>
    </row>
    <row r="47" spans="1:14" s="8" customFormat="1" ht="15">
      <c r="A47" s="229" t="s">
        <v>216</v>
      </c>
      <c r="B47" s="270">
        <f>'Open Int.'!K51</f>
        <v>21760000</v>
      </c>
      <c r="C47" s="273">
        <f>'Open Int.'!R51</f>
        <v>539.648</v>
      </c>
      <c r="D47" s="176">
        <f t="shared" si="2"/>
        <v>0.10159759083351051</v>
      </c>
      <c r="E47" s="279">
        <f>'Open Int.'!B51/'Open Int.'!K51</f>
        <v>0.8142463235294117</v>
      </c>
      <c r="F47" s="263">
        <f>'Open Int.'!E51/'Open Int.'!K51</f>
        <v>0.15427389705882352</v>
      </c>
      <c r="G47" s="280">
        <f>'Open Int.'!H51/'Open Int.'!K51</f>
        <v>0.031479779411764705</v>
      </c>
      <c r="H47" s="286">
        <v>214178307</v>
      </c>
      <c r="I47" s="266">
        <v>11666000</v>
      </c>
      <c r="J47" s="446">
        <v>5833000</v>
      </c>
      <c r="K47" s="124" t="str">
        <f t="shared" si="1"/>
        <v>Gross Exposure is less then 30%</v>
      </c>
      <c r="M47"/>
      <c r="N47"/>
    </row>
    <row r="48" spans="1:14" s="8" customFormat="1" ht="15">
      <c r="A48" s="229" t="s">
        <v>217</v>
      </c>
      <c r="B48" s="270">
        <f>'Open Int.'!K52</f>
        <v>5609500</v>
      </c>
      <c r="C48" s="273">
        <f>'Open Int.'!R52</f>
        <v>173.8664525</v>
      </c>
      <c r="D48" s="176">
        <f t="shared" si="2"/>
        <v>0.16870346895474223</v>
      </c>
      <c r="E48" s="279">
        <f>'Open Int.'!B52/'Open Int.'!K52</f>
        <v>0.942989571263036</v>
      </c>
      <c r="F48" s="263">
        <f>'Open Int.'!E52/'Open Int.'!K52</f>
        <v>0.04820393974507532</v>
      </c>
      <c r="G48" s="280">
        <f>'Open Int.'!H52/'Open Int.'!K52</f>
        <v>0.00880648899188876</v>
      </c>
      <c r="H48" s="286">
        <v>33250650</v>
      </c>
      <c r="I48" s="266">
        <v>6649500</v>
      </c>
      <c r="J48" s="446">
        <v>3324100</v>
      </c>
      <c r="K48" s="124" t="str">
        <f t="shared" si="1"/>
        <v>Gross Exposure is less then 30%</v>
      </c>
      <c r="M48"/>
      <c r="N48"/>
    </row>
    <row r="49" spans="1:14" s="8" customFormat="1" ht="15">
      <c r="A49" s="229" t="s">
        <v>57</v>
      </c>
      <c r="B49" s="270">
        <f>'Open Int.'!K53</f>
        <v>1529700</v>
      </c>
      <c r="C49" s="273">
        <f>'Open Int.'!R53</f>
        <v>235.2143205</v>
      </c>
      <c r="D49" s="176">
        <f t="shared" si="2"/>
        <v>0.210531183512258</v>
      </c>
      <c r="E49" s="279">
        <f>'Open Int.'!B53/'Open Int.'!K53</f>
        <v>0.9990194155716807</v>
      </c>
      <c r="F49" s="263">
        <f>'Open Int.'!E53/'Open Int.'!K53</f>
        <v>0.0007844675426554226</v>
      </c>
      <c r="G49" s="280">
        <f>'Open Int.'!H53/'Open Int.'!K53</f>
        <v>0.00019611688566385565</v>
      </c>
      <c r="H49" s="286">
        <v>7265907</v>
      </c>
      <c r="I49" s="266">
        <v>4287500</v>
      </c>
      <c r="J49" s="449">
        <v>2143400</v>
      </c>
      <c r="K49" s="124" t="str">
        <f t="shared" si="1"/>
        <v>Gross Exposure is less then 30%</v>
      </c>
      <c r="M49"/>
      <c r="N49"/>
    </row>
    <row r="50" spans="1:14" s="8" customFormat="1" ht="15">
      <c r="A50" s="229" t="s">
        <v>218</v>
      </c>
      <c r="B50" s="270">
        <f>'Open Int.'!K54</f>
        <v>7364700</v>
      </c>
      <c r="C50" s="273">
        <f>'Open Int.'!R54</f>
        <v>567.6342525</v>
      </c>
      <c r="D50" s="176">
        <f t="shared" si="2"/>
        <v>0.05636615186520133</v>
      </c>
      <c r="E50" s="279">
        <f>'Open Int.'!B54/'Open Int.'!K54</f>
        <v>0.9525710483794316</v>
      </c>
      <c r="F50" s="263">
        <f>'Open Int.'!E54/'Open Int.'!K54</f>
        <v>0.03849443969204448</v>
      </c>
      <c r="G50" s="280">
        <f>'Open Int.'!H54/'Open Int.'!K54</f>
        <v>0.008934511928523904</v>
      </c>
      <c r="H50" s="286">
        <v>130658201</v>
      </c>
      <c r="I50" s="266">
        <v>13680000</v>
      </c>
      <c r="J50" s="446">
        <v>6840000</v>
      </c>
      <c r="K50" s="124" t="str">
        <f t="shared" si="1"/>
        <v>Gross Exposure is less then 30%</v>
      </c>
      <c r="M50"/>
      <c r="N50"/>
    </row>
    <row r="51" spans="1:14" s="8" customFormat="1" ht="15">
      <c r="A51" s="229" t="s">
        <v>158</v>
      </c>
      <c r="B51" s="270">
        <f>'Open Int.'!K55</f>
        <v>21902400</v>
      </c>
      <c r="C51" s="273">
        <f>'Open Int.'!R55</f>
        <v>173.467008</v>
      </c>
      <c r="D51" s="176">
        <f t="shared" si="2"/>
        <v>0.3201949846878777</v>
      </c>
      <c r="E51" s="279">
        <f>'Open Int.'!B55/'Open Int.'!K55</f>
        <v>0.7854481700635547</v>
      </c>
      <c r="F51" s="263">
        <f>'Open Int.'!E55/'Open Int.'!K55</f>
        <v>0.1779531010300241</v>
      </c>
      <c r="G51" s="280">
        <f>'Open Int.'!H55/'Open Int.'!K55</f>
        <v>0.03659872890642121</v>
      </c>
      <c r="H51" s="181">
        <v>68403320</v>
      </c>
      <c r="I51" s="265">
        <v>44409300</v>
      </c>
      <c r="J51" s="447">
        <v>22201700</v>
      </c>
      <c r="K51" s="124" t="str">
        <f t="shared" si="1"/>
        <v>Some sign of build up Gross exposure crosses 30%</v>
      </c>
      <c r="M51"/>
      <c r="N51"/>
    </row>
    <row r="52" spans="1:14" s="8" customFormat="1" ht="15">
      <c r="A52" s="229" t="s">
        <v>202</v>
      </c>
      <c r="B52" s="270">
        <f>'Open Int.'!K56</f>
        <v>15505200</v>
      </c>
      <c r="C52" s="273">
        <f>'Open Int.'!R56</f>
        <v>119.157462</v>
      </c>
      <c r="D52" s="176">
        <f t="shared" si="2"/>
        <v>0.06906833940944244</v>
      </c>
      <c r="E52" s="279">
        <f>'Open Int.'!B56/'Open Int.'!K56</f>
        <v>0.7796803652968036</v>
      </c>
      <c r="F52" s="263">
        <f>'Open Int.'!E56/'Open Int.'!K56</f>
        <v>0.17732115677321156</v>
      </c>
      <c r="G52" s="280">
        <f>'Open Int.'!H56/'Open Int.'!K56</f>
        <v>0.04299847792998478</v>
      </c>
      <c r="H52" s="181">
        <v>224490702</v>
      </c>
      <c r="I52" s="265">
        <v>25546500</v>
      </c>
      <c r="J52" s="447">
        <v>25546500</v>
      </c>
      <c r="K52" s="124"/>
      <c r="M52"/>
      <c r="N52"/>
    </row>
    <row r="53" spans="1:14" s="8" customFormat="1" ht="15">
      <c r="A53" s="229" t="s">
        <v>193</v>
      </c>
      <c r="B53" s="270">
        <f>'Open Int.'!K57</f>
        <v>110155500</v>
      </c>
      <c r="C53" s="273">
        <f>'Open Int.'!R57</f>
        <v>146.506815</v>
      </c>
      <c r="D53" s="176">
        <f t="shared" si="2"/>
        <v>0.8623742037743847</v>
      </c>
      <c r="E53" s="279">
        <f>'Open Int.'!B57/'Open Int.'!K57</f>
        <v>0.7434944237918215</v>
      </c>
      <c r="F53" s="263">
        <f>'Open Int.'!E57/'Open Int.'!K57</f>
        <v>0.1973119816985988</v>
      </c>
      <c r="G53" s="280">
        <f>'Open Int.'!H57/'Open Int.'!K57</f>
        <v>0.05919359450957964</v>
      </c>
      <c r="H53" s="213">
        <v>127735152</v>
      </c>
      <c r="I53" s="184">
        <v>1452900</v>
      </c>
      <c r="J53" s="448">
        <v>726300</v>
      </c>
      <c r="K53" s="123"/>
      <c r="M53"/>
      <c r="N53"/>
    </row>
    <row r="54" spans="1:14" s="8" customFormat="1" ht="15">
      <c r="A54" s="229" t="s">
        <v>159</v>
      </c>
      <c r="B54" s="270">
        <f>'Open Int.'!K58</f>
        <v>10445750</v>
      </c>
      <c r="C54" s="273">
        <f>'Open Int.'!R58</f>
        <v>155.90281875</v>
      </c>
      <c r="D54" s="176">
        <f t="shared" si="2"/>
        <v>0.12627426304523173</v>
      </c>
      <c r="E54" s="279">
        <f>'Open Int.'!B58/'Open Int.'!K58</f>
        <v>0.9803987267549004</v>
      </c>
      <c r="F54" s="263">
        <f>'Open Int.'!E58/'Open Int.'!K58</f>
        <v>0.01909867649522533</v>
      </c>
      <c r="G54" s="280">
        <f>'Open Int.'!H58/'Open Int.'!K58</f>
        <v>0.0005025967498743508</v>
      </c>
      <c r="H54" s="181">
        <v>82722716</v>
      </c>
      <c r="I54" s="265">
        <v>16544500</v>
      </c>
      <c r="J54" s="447">
        <v>8272250</v>
      </c>
      <c r="K54" s="124" t="str">
        <f t="shared" si="1"/>
        <v>Gross Exposure is less then 30%</v>
      </c>
      <c r="M54"/>
      <c r="N54"/>
    </row>
    <row r="55" spans="1:14" s="8" customFormat="1" ht="15">
      <c r="A55" s="229" t="s">
        <v>194</v>
      </c>
      <c r="B55" s="270">
        <f>'Open Int.'!K59</f>
        <v>21963150</v>
      </c>
      <c r="C55" s="273">
        <f>'Open Int.'!R59</f>
        <v>486.81321975</v>
      </c>
      <c r="D55" s="176">
        <f t="shared" si="2"/>
        <v>0.7808628299352244</v>
      </c>
      <c r="E55" s="279">
        <f>'Open Int.'!B59/'Open Int.'!K59</f>
        <v>0.8967452300785634</v>
      </c>
      <c r="F55" s="263">
        <f>'Open Int.'!E59/'Open Int.'!K59</f>
        <v>0.08239255298078828</v>
      </c>
      <c r="G55" s="280">
        <f>'Open Int.'!H59/'Open Int.'!K59</f>
        <v>0.020862216940648312</v>
      </c>
      <c r="H55" s="213">
        <v>28126771</v>
      </c>
      <c r="I55" s="184">
        <v>5624550</v>
      </c>
      <c r="J55" s="448">
        <v>2811550</v>
      </c>
      <c r="K55" s="123"/>
      <c r="M55"/>
      <c r="N55"/>
    </row>
    <row r="56" spans="1:14" s="8" customFormat="1" ht="15">
      <c r="A56" s="229" t="s">
        <v>184</v>
      </c>
      <c r="B56" s="270">
        <f>'Open Int.'!K60</f>
        <v>12897500</v>
      </c>
      <c r="C56" s="273">
        <f>'Open Int.'!R60</f>
        <v>57.2004125</v>
      </c>
      <c r="D56" s="176">
        <f t="shared" si="2"/>
        <v>0.3235413421741627</v>
      </c>
      <c r="E56" s="279">
        <f>'Open Int.'!B60/'Open Int.'!K60</f>
        <v>0.9474626865671641</v>
      </c>
      <c r="F56" s="263">
        <f>'Open Int.'!E60/'Open Int.'!K60</f>
        <v>0.04776119402985075</v>
      </c>
      <c r="G56" s="280">
        <f>'Open Int.'!H60/'Open Int.'!K60</f>
        <v>0.004776119402985075</v>
      </c>
      <c r="H56" s="288">
        <v>39863530</v>
      </c>
      <c r="I56" s="268">
        <v>7969500</v>
      </c>
      <c r="J56" s="447">
        <v>7969500</v>
      </c>
      <c r="K56" s="123"/>
      <c r="M56"/>
      <c r="N56"/>
    </row>
    <row r="57" spans="1:14" s="8" customFormat="1" ht="15">
      <c r="A57" s="229" t="s">
        <v>219</v>
      </c>
      <c r="B57" s="270">
        <f>'Open Int.'!K61</f>
        <v>2741400</v>
      </c>
      <c r="C57" s="273">
        <f>'Open Int.'!R61</f>
        <v>576.338229</v>
      </c>
      <c r="D57" s="176">
        <f t="shared" si="2"/>
        <v>0.03712632745512907</v>
      </c>
      <c r="E57" s="279">
        <f>'Open Int.'!B61/'Open Int.'!K61</f>
        <v>0.8468665645290727</v>
      </c>
      <c r="F57" s="263">
        <f>'Open Int.'!E61/'Open Int.'!K61</f>
        <v>0.1238783103523747</v>
      </c>
      <c r="G57" s="280">
        <f>'Open Int.'!H61/'Open Int.'!K61</f>
        <v>0.029255125118552563</v>
      </c>
      <c r="H57" s="286">
        <v>73839784</v>
      </c>
      <c r="I57" s="266">
        <v>1621800</v>
      </c>
      <c r="J57" s="446">
        <v>810800</v>
      </c>
      <c r="K57" s="124" t="str">
        <f t="shared" si="1"/>
        <v>Gross Exposure is less then 30%</v>
      </c>
      <c r="M57"/>
      <c r="N57"/>
    </row>
    <row r="58" spans="1:14" s="8" customFormat="1" ht="15">
      <c r="A58" s="229" t="s">
        <v>160</v>
      </c>
      <c r="B58" s="270">
        <f>'Open Int.'!K62</f>
        <v>2560600</v>
      </c>
      <c r="C58" s="273">
        <f>'Open Int.'!R62</f>
        <v>28.717129</v>
      </c>
      <c r="D58" s="176">
        <f t="shared" si="2"/>
        <v>0.060620265151515154</v>
      </c>
      <c r="E58" s="279">
        <f>'Open Int.'!B62/'Open Int.'!K62</f>
        <v>0.9988479262672811</v>
      </c>
      <c r="F58" s="263">
        <f>'Open Int.'!E62/'Open Int.'!K62</f>
        <v>0.001152073732718894</v>
      </c>
      <c r="G58" s="280">
        <f>'Open Int.'!H62/'Open Int.'!K62</f>
        <v>0</v>
      </c>
      <c r="H58" s="181">
        <v>42240000</v>
      </c>
      <c r="I58" s="265">
        <v>8445850</v>
      </c>
      <c r="J58" s="447">
        <v>4560700</v>
      </c>
      <c r="K58" s="124" t="str">
        <f t="shared" si="1"/>
        <v>Gross Exposure is less then 30%</v>
      </c>
      <c r="M58"/>
      <c r="N58"/>
    </row>
    <row r="59" spans="1:14" s="8" customFormat="1" ht="15">
      <c r="A59" s="229" t="s">
        <v>104</v>
      </c>
      <c r="B59" s="270">
        <f>'Open Int.'!K63</f>
        <v>1682400</v>
      </c>
      <c r="C59" s="273">
        <f>'Open Int.'!R63</f>
        <v>84.952788</v>
      </c>
      <c r="D59" s="176">
        <f t="shared" si="2"/>
        <v>0.04006967035336691</v>
      </c>
      <c r="E59" s="279">
        <f>'Open Int.'!B63/'Open Int.'!K63</f>
        <v>0.9992867332382311</v>
      </c>
      <c r="F59" s="263">
        <f>'Open Int.'!E63/'Open Int.'!K63</f>
        <v>0.0007132667617689016</v>
      </c>
      <c r="G59" s="280">
        <f>'Open Int.'!H63/'Open Int.'!K63</f>
        <v>0</v>
      </c>
      <c r="H59" s="286">
        <v>41986869</v>
      </c>
      <c r="I59" s="266">
        <v>5741400</v>
      </c>
      <c r="J59" s="446">
        <v>2870400</v>
      </c>
      <c r="K59" s="124" t="str">
        <f t="shared" si="1"/>
        <v>Gross Exposure is less then 30%</v>
      </c>
      <c r="M59"/>
      <c r="N59"/>
    </row>
    <row r="60" spans="1:14" s="8" customFormat="1" ht="15">
      <c r="A60" s="229" t="s">
        <v>48</v>
      </c>
      <c r="B60" s="270">
        <f>'Open Int.'!K64</f>
        <v>22889900</v>
      </c>
      <c r="C60" s="273">
        <f>'Open Int.'!R64</f>
        <v>668.38508</v>
      </c>
      <c r="D60" s="176">
        <f t="shared" si="2"/>
        <v>0.8557764075657993</v>
      </c>
      <c r="E60" s="279">
        <f>'Open Int.'!B64/'Open Int.'!K64</f>
        <v>0.9515594214042001</v>
      </c>
      <c r="F60" s="263">
        <f>'Open Int.'!E64/'Open Int.'!K64</f>
        <v>0.04416358306501994</v>
      </c>
      <c r="G60" s="280">
        <f>'Open Int.'!H64/'Open Int.'!K64</f>
        <v>0.004276995530779951</v>
      </c>
      <c r="H60" s="286">
        <v>26747524</v>
      </c>
      <c r="I60" s="266">
        <v>5349300</v>
      </c>
      <c r="J60" s="446">
        <v>2674100</v>
      </c>
      <c r="K60" s="124" t="str">
        <f t="shared" si="1"/>
        <v>Gross exposure has crossed 80%,Margin double</v>
      </c>
      <c r="M60"/>
      <c r="N60"/>
    </row>
    <row r="61" spans="1:14" s="8" customFormat="1" ht="15">
      <c r="A61" s="229" t="s">
        <v>6</v>
      </c>
      <c r="B61" s="270">
        <f>'Open Int.'!K65</f>
        <v>13918500</v>
      </c>
      <c r="C61" s="273">
        <f>'Open Int.'!R65</f>
        <v>262.920465</v>
      </c>
      <c r="D61" s="176">
        <f t="shared" si="2"/>
        <v>0.01886168315841483</v>
      </c>
      <c r="E61" s="279">
        <f>'Open Int.'!B65/'Open Int.'!K65</f>
        <v>0.8611380536695764</v>
      </c>
      <c r="F61" s="263">
        <f>'Open Int.'!E65/'Open Int.'!K65</f>
        <v>0.12035240866472681</v>
      </c>
      <c r="G61" s="280">
        <f>'Open Int.'!H65/'Open Int.'!K65</f>
        <v>0.018509537665696733</v>
      </c>
      <c r="H61" s="286">
        <v>737924600</v>
      </c>
      <c r="I61" s="266">
        <v>15982875</v>
      </c>
      <c r="J61" s="446">
        <v>7990875</v>
      </c>
      <c r="K61" s="124" t="str">
        <f t="shared" si="1"/>
        <v>Gross Exposure is less then 30%</v>
      </c>
      <c r="M61"/>
      <c r="N61"/>
    </row>
    <row r="62" spans="1:14" s="8" customFormat="1" ht="15">
      <c r="A62" s="229" t="s">
        <v>195</v>
      </c>
      <c r="B62" s="270">
        <f>'Open Int.'!K66</f>
        <v>6089000</v>
      </c>
      <c r="C62" s="273">
        <f>'Open Int.'!R66</f>
        <v>213.48034</v>
      </c>
      <c r="D62" s="176">
        <f t="shared" si="2"/>
        <v>0.3184868959040043</v>
      </c>
      <c r="E62" s="279">
        <f>'Open Int.'!B66/'Open Int.'!K66</f>
        <v>0.9077024141895221</v>
      </c>
      <c r="F62" s="263">
        <f>'Open Int.'!E66/'Open Int.'!K66</f>
        <v>0.07193299392346855</v>
      </c>
      <c r="G62" s="280">
        <f>'Open Int.'!H66/'Open Int.'!K66</f>
        <v>0.02036459188700936</v>
      </c>
      <c r="H62" s="213">
        <v>19118526</v>
      </c>
      <c r="I62" s="184">
        <v>3823000</v>
      </c>
      <c r="J62" s="448">
        <v>1970000</v>
      </c>
      <c r="K62" s="123"/>
      <c r="M62"/>
      <c r="N62"/>
    </row>
    <row r="63" spans="1:14" s="8" customFormat="1" ht="15">
      <c r="A63" s="229" t="s">
        <v>185</v>
      </c>
      <c r="B63" s="270">
        <f>'Open Int.'!K67</f>
        <v>351600</v>
      </c>
      <c r="C63" s="273">
        <f>'Open Int.'!R67</f>
        <v>17.180934</v>
      </c>
      <c r="D63" s="176">
        <f t="shared" si="2"/>
        <v>0.07743662739261228</v>
      </c>
      <c r="E63" s="279">
        <f>'Open Int.'!B67/'Open Int.'!K67</f>
        <v>1</v>
      </c>
      <c r="F63" s="263">
        <f>'Open Int.'!E67/'Open Int.'!K67</f>
        <v>0</v>
      </c>
      <c r="G63" s="280">
        <f>'Open Int.'!H67/'Open Int.'!K67</f>
        <v>0</v>
      </c>
      <c r="H63" s="288">
        <v>4540487</v>
      </c>
      <c r="I63" s="268">
        <v>907800</v>
      </c>
      <c r="J63" s="447">
        <v>907800</v>
      </c>
      <c r="K63" s="123"/>
      <c r="M63"/>
      <c r="N63"/>
    </row>
    <row r="64" spans="1:14" s="8" customFormat="1" ht="15">
      <c r="A64" s="229" t="s">
        <v>148</v>
      </c>
      <c r="B64" s="270">
        <f>'Open Int.'!K68</f>
        <v>2008000</v>
      </c>
      <c r="C64" s="273">
        <f>'Open Int.'!R68</f>
        <v>125.46988</v>
      </c>
      <c r="D64" s="176">
        <f t="shared" si="2"/>
        <v>0.581481213349743</v>
      </c>
      <c r="E64" s="279">
        <f>'Open Int.'!B68/'Open Int.'!K68</f>
        <v>0.9908366533864542</v>
      </c>
      <c r="F64" s="263">
        <f>'Open Int.'!E68/'Open Int.'!K68</f>
        <v>0.008764940239043825</v>
      </c>
      <c r="G64" s="280">
        <f>'Open Int.'!H68/'Open Int.'!K68</f>
        <v>0.00039840637450199205</v>
      </c>
      <c r="H64" s="286">
        <v>3453250</v>
      </c>
      <c r="I64" s="266">
        <v>690400</v>
      </c>
      <c r="J64" s="446">
        <v>690400</v>
      </c>
      <c r="K64" s="124" t="str">
        <f t="shared" si="1"/>
        <v>Gross exposure is building up andcrpsses 40% mark</v>
      </c>
      <c r="M64"/>
      <c r="N64"/>
    </row>
    <row r="65" spans="1:14" s="8" customFormat="1" ht="15">
      <c r="A65" s="229" t="s">
        <v>161</v>
      </c>
      <c r="B65" s="270">
        <f>'Open Int.'!K69</f>
        <v>249000</v>
      </c>
      <c r="C65" s="273">
        <f>'Open Int.'!R69</f>
        <v>49.913295</v>
      </c>
      <c r="D65" s="176">
        <f t="shared" si="2"/>
        <v>0.09895170798993315</v>
      </c>
      <c r="E65" s="279">
        <f>'Open Int.'!B69/'Open Int.'!K69</f>
        <v>1</v>
      </c>
      <c r="F65" s="263">
        <f>'Open Int.'!E69/'Open Int.'!K69</f>
        <v>0</v>
      </c>
      <c r="G65" s="280">
        <f>'Open Int.'!H69/'Open Int.'!K69</f>
        <v>0</v>
      </c>
      <c r="H65" s="181">
        <v>2516379</v>
      </c>
      <c r="I65" s="265">
        <v>503250</v>
      </c>
      <c r="J65" s="447">
        <v>292000</v>
      </c>
      <c r="K65" s="124" t="str">
        <f t="shared" si="1"/>
        <v>Gross Exposure is less then 30%</v>
      </c>
      <c r="M65"/>
      <c r="N65"/>
    </row>
    <row r="66" spans="1:14" s="8" customFormat="1" ht="15">
      <c r="A66" s="229" t="s">
        <v>149</v>
      </c>
      <c r="B66" s="270">
        <f>'Open Int.'!K70</f>
        <v>28975000</v>
      </c>
      <c r="C66" s="273">
        <f>'Open Int.'!R70</f>
        <v>94.02387500000002</v>
      </c>
      <c r="D66" s="176">
        <f aca="true" t="shared" si="3" ref="D66:D101">B66/H66</f>
        <v>0.8048611111111111</v>
      </c>
      <c r="E66" s="279">
        <f>'Open Int.'!B70/'Open Int.'!K70</f>
        <v>0.8226919758412424</v>
      </c>
      <c r="F66" s="263">
        <f>'Open Int.'!E70/'Open Int.'!K70</f>
        <v>0.15228645383951683</v>
      </c>
      <c r="G66" s="280">
        <f>'Open Int.'!H70/'Open Int.'!K70</f>
        <v>0.025021570319240724</v>
      </c>
      <c r="H66" s="286">
        <v>36000000</v>
      </c>
      <c r="I66" s="266">
        <v>7200000</v>
      </c>
      <c r="J66" s="446">
        <v>7200000</v>
      </c>
      <c r="K66" s="124" t="str">
        <f t="shared" si="1"/>
        <v>Gross exposure has crossed 80%,Margin double</v>
      </c>
      <c r="M66"/>
      <c r="N66"/>
    </row>
    <row r="67" spans="1:14" s="8" customFormat="1" ht="15">
      <c r="A67" s="229" t="s">
        <v>186</v>
      </c>
      <c r="B67" s="270">
        <f>'Open Int.'!K71</f>
        <v>8152000</v>
      </c>
      <c r="C67" s="273">
        <f>'Open Int.'!R71</f>
        <v>101.9</v>
      </c>
      <c r="D67" s="176">
        <f t="shared" si="3"/>
        <v>0.6698960058765461</v>
      </c>
      <c r="E67" s="279">
        <f>'Open Int.'!B71/'Open Int.'!K71</f>
        <v>0.9931305201177625</v>
      </c>
      <c r="F67" s="263">
        <f>'Open Int.'!E71/'Open Int.'!K71</f>
        <v>0.0068694798822374874</v>
      </c>
      <c r="G67" s="280">
        <f>'Open Int.'!H71/'Open Int.'!K71</f>
        <v>0</v>
      </c>
      <c r="H67" s="288">
        <v>12169053</v>
      </c>
      <c r="I67" s="268">
        <v>2432000</v>
      </c>
      <c r="J67" s="447">
        <v>2432000</v>
      </c>
      <c r="K67" s="123"/>
      <c r="M67"/>
      <c r="N67"/>
    </row>
    <row r="68" spans="1:14" s="8" customFormat="1" ht="15">
      <c r="A68" s="229" t="s">
        <v>196</v>
      </c>
      <c r="B68" s="270">
        <f>'Open Int.'!K72</f>
        <v>2785000</v>
      </c>
      <c r="C68" s="273">
        <f>'Open Int.'!R72</f>
        <v>31.5262</v>
      </c>
      <c r="D68" s="176">
        <f t="shared" si="3"/>
        <v>0.11483556310185329</v>
      </c>
      <c r="E68" s="279">
        <f>'Open Int.'!B72/'Open Int.'!K72</f>
        <v>0.9721723518850988</v>
      </c>
      <c r="F68" s="263">
        <f>'Open Int.'!E72/'Open Int.'!K72</f>
        <v>0.025134649910233394</v>
      </c>
      <c r="G68" s="280">
        <f>'Open Int.'!H72/'Open Int.'!K72</f>
        <v>0.0026929982046678637</v>
      </c>
      <c r="H68" s="213">
        <v>24252069</v>
      </c>
      <c r="I68" s="184">
        <v>4850000</v>
      </c>
      <c r="J68" s="448">
        <v>4092500</v>
      </c>
      <c r="K68" s="123"/>
      <c r="M68"/>
      <c r="N68"/>
    </row>
    <row r="69" spans="1:14" s="8" customFormat="1" ht="15">
      <c r="A69" s="229" t="s">
        <v>162</v>
      </c>
      <c r="B69" s="270">
        <f>'Open Int.'!K73</f>
        <v>2983500</v>
      </c>
      <c r="C69" s="273">
        <f>'Open Int.'!R73</f>
        <v>53.852175</v>
      </c>
      <c r="D69" s="176">
        <f t="shared" si="3"/>
        <v>0.28970274953981107</v>
      </c>
      <c r="E69" s="279">
        <f>'Open Int.'!B73/'Open Int.'!K73</f>
        <v>0.9264957264957265</v>
      </c>
      <c r="F69" s="263">
        <f>'Open Int.'!E73/'Open Int.'!K73</f>
        <v>0.06324786324786325</v>
      </c>
      <c r="G69" s="280">
        <f>'Open Int.'!H73/'Open Int.'!K73</f>
        <v>0.010256410256410256</v>
      </c>
      <c r="H69" s="181">
        <v>10298487</v>
      </c>
      <c r="I69" s="265">
        <v>2058700</v>
      </c>
      <c r="J69" s="447">
        <v>2058700</v>
      </c>
      <c r="K69" s="124" t="str">
        <f t="shared" si="1"/>
        <v>Gross Exposure is less then 30%</v>
      </c>
      <c r="M69"/>
      <c r="N69"/>
    </row>
    <row r="70" spans="1:14" s="8" customFormat="1" ht="15">
      <c r="A70" s="229" t="s">
        <v>228</v>
      </c>
      <c r="B70" s="270">
        <f>'Open Int.'!K74</f>
        <v>3199000</v>
      </c>
      <c r="C70" s="273">
        <f>'Open Int.'!R74</f>
        <v>422.95578500000005</v>
      </c>
      <c r="D70" s="176">
        <f>B70/H70</f>
        <v>0.059637055479761746</v>
      </c>
      <c r="E70" s="279">
        <f>'Open Int.'!B74/'Open Int.'!K74</f>
        <v>0.9651766176930291</v>
      </c>
      <c r="F70" s="263">
        <f>'Open Int.'!E74/'Open Int.'!K74</f>
        <v>0.03413566739606127</v>
      </c>
      <c r="G70" s="280">
        <f>'Open Int.'!H74/'Open Int.'!K74</f>
        <v>0.0006877149109096593</v>
      </c>
      <c r="H70" s="181">
        <v>53641146</v>
      </c>
      <c r="I70" s="265">
        <v>2357600</v>
      </c>
      <c r="J70" s="447">
        <v>1178800</v>
      </c>
      <c r="K70" s="124" t="str">
        <f>IF(D70&gt;=80%,"Gross exposure has crossed 80%,Margin double",IF(D70&gt;=60%,"Gross exposure is Substantial as Open interest has crossed 60%",IF(D70&gt;=40%,"Gross exposure is building up andcrpsses 40% mark",IF(D70&gt;=30%,"Some sign of build up Gross exposure crosses 30%","Gross Exposure is less then 30%"))))</f>
        <v>Gross Exposure is less then 30%</v>
      </c>
      <c r="M70"/>
      <c r="N70"/>
    </row>
    <row r="71" spans="1:14" s="8" customFormat="1" ht="15">
      <c r="A71" s="229" t="s">
        <v>7</v>
      </c>
      <c r="B71" s="270">
        <f>'Open Int.'!K75</f>
        <v>2268500</v>
      </c>
      <c r="C71" s="273">
        <f>'Open Int.'!R75</f>
        <v>178.1339625</v>
      </c>
      <c r="D71" s="176">
        <f t="shared" si="3"/>
        <v>0.06581492454450183</v>
      </c>
      <c r="E71" s="279">
        <f>'Open Int.'!B75/'Open Int.'!K75</f>
        <v>0.954727793696275</v>
      </c>
      <c r="F71" s="263">
        <f>'Open Int.'!E75/'Open Int.'!K75</f>
        <v>0.03896848137535817</v>
      </c>
      <c r="G71" s="280">
        <f>'Open Int.'!H75/'Open Int.'!K75</f>
        <v>0.006303724928366762</v>
      </c>
      <c r="H71" s="286">
        <v>34467866</v>
      </c>
      <c r="I71" s="266">
        <v>4410625</v>
      </c>
      <c r="J71" s="446">
        <v>2205000</v>
      </c>
      <c r="K71" s="124" t="str">
        <f t="shared" si="1"/>
        <v>Gross Exposure is less then 30%</v>
      </c>
      <c r="M71"/>
      <c r="N71"/>
    </row>
    <row r="72" spans="1:14" s="8" customFormat="1" ht="15">
      <c r="A72" s="229" t="s">
        <v>187</v>
      </c>
      <c r="B72" s="270">
        <f>'Open Int.'!K76</f>
        <v>4092000</v>
      </c>
      <c r="C72" s="273">
        <f>'Open Int.'!R76</f>
        <v>174.76932</v>
      </c>
      <c r="D72" s="176">
        <f t="shared" si="3"/>
        <v>0.636323629346151</v>
      </c>
      <c r="E72" s="279">
        <f>'Open Int.'!B76/'Open Int.'!K76</f>
        <v>0.9997067448680352</v>
      </c>
      <c r="F72" s="263">
        <f>'Open Int.'!E76/'Open Int.'!K76</f>
        <v>0.0002932551319648094</v>
      </c>
      <c r="G72" s="280">
        <f>'Open Int.'!H76/'Open Int.'!K76</f>
        <v>0</v>
      </c>
      <c r="H72" s="288">
        <v>6430690</v>
      </c>
      <c r="I72" s="268">
        <v>1285200</v>
      </c>
      <c r="J72" s="447">
        <v>1285200</v>
      </c>
      <c r="K72" s="123"/>
      <c r="M72"/>
      <c r="N72"/>
    </row>
    <row r="73" spans="1:14" s="8" customFormat="1" ht="15">
      <c r="A73" s="229" t="s">
        <v>242</v>
      </c>
      <c r="B73" s="270">
        <f>'Open Int.'!K77</f>
        <v>2640800</v>
      </c>
      <c r="C73" s="273">
        <f>'Open Int.'!R77</f>
        <v>249.265112</v>
      </c>
      <c r="D73" s="176">
        <f t="shared" si="3"/>
        <v>0.12867904489431</v>
      </c>
      <c r="E73" s="279">
        <f>'Open Int.'!B77/'Open Int.'!K77</f>
        <v>0.9447137231142079</v>
      </c>
      <c r="F73" s="263">
        <f>'Open Int.'!E77/'Open Int.'!K77</f>
        <v>0.04862162980914874</v>
      </c>
      <c r="G73" s="280">
        <f>'Open Int.'!H77/'Open Int.'!K77</f>
        <v>0.006664647076643442</v>
      </c>
      <c r="H73" s="181">
        <v>20522378</v>
      </c>
      <c r="I73" s="265">
        <v>3056800</v>
      </c>
      <c r="J73" s="447">
        <v>1528400</v>
      </c>
      <c r="K73" s="124" t="str">
        <f t="shared" si="1"/>
        <v>Gross Exposure is less then 30%</v>
      </c>
      <c r="M73"/>
      <c r="N73"/>
    </row>
    <row r="74" spans="1:14" s="8" customFormat="1" ht="15">
      <c r="A74" s="229" t="s">
        <v>225</v>
      </c>
      <c r="B74" s="270">
        <f>'Open Int.'!K78</f>
        <v>6342500</v>
      </c>
      <c r="C74" s="273">
        <f>'Open Int.'!R78</f>
        <v>166.4589125</v>
      </c>
      <c r="D74" s="176">
        <f t="shared" si="3"/>
        <v>0.46100634942209756</v>
      </c>
      <c r="E74" s="279">
        <f>'Open Int.'!B78/'Open Int.'!K78</f>
        <v>0.8584942845880962</v>
      </c>
      <c r="F74" s="263">
        <f>'Open Int.'!E78/'Open Int.'!K78</f>
        <v>0.11962948364209697</v>
      </c>
      <c r="G74" s="280">
        <f>'Open Int.'!H78/'Open Int.'!K78</f>
        <v>0.02187623176980686</v>
      </c>
      <c r="H74" s="286">
        <v>13757945</v>
      </c>
      <c r="I74" s="266">
        <v>2751250</v>
      </c>
      <c r="J74" s="446">
        <v>1888750</v>
      </c>
      <c r="K74" s="124" t="str">
        <f t="shared" si="1"/>
        <v>Gross exposure is building up andcrpsses 40% mark</v>
      </c>
      <c r="M74"/>
      <c r="N74"/>
    </row>
    <row r="75" spans="1:14" s="8" customFormat="1" ht="15">
      <c r="A75" s="229" t="s">
        <v>188</v>
      </c>
      <c r="B75" s="270">
        <f>'Open Int.'!K79</f>
        <v>5990400</v>
      </c>
      <c r="C75" s="273">
        <f>'Open Int.'!R79</f>
        <v>133.526016</v>
      </c>
      <c r="D75" s="176">
        <f t="shared" si="3"/>
        <v>0.38150920952048384</v>
      </c>
      <c r="E75" s="279">
        <f>'Open Int.'!B79/'Open Int.'!K79</f>
        <v>0.9895833333333334</v>
      </c>
      <c r="F75" s="263">
        <f>'Open Int.'!E79/'Open Int.'!K79</f>
        <v>0.010416666666666666</v>
      </c>
      <c r="G75" s="280">
        <f>'Open Int.'!H79/'Open Int.'!K79</f>
        <v>0</v>
      </c>
      <c r="H75" s="288">
        <v>15701849</v>
      </c>
      <c r="I75" s="268">
        <v>3139200</v>
      </c>
      <c r="J75" s="447">
        <v>2696000</v>
      </c>
      <c r="K75" s="123"/>
      <c r="M75"/>
      <c r="N75"/>
    </row>
    <row r="76" spans="1:14" s="8" customFormat="1" ht="15">
      <c r="A76" s="229" t="s">
        <v>163</v>
      </c>
      <c r="B76" s="270">
        <f>'Open Int.'!K80</f>
        <v>9959100</v>
      </c>
      <c r="C76" s="273">
        <f>'Open Int.'!R80</f>
        <v>40.135173</v>
      </c>
      <c r="D76" s="176">
        <f t="shared" si="3"/>
        <v>0.24848709828717536</v>
      </c>
      <c r="E76" s="279">
        <f>'Open Int.'!B80/'Open Int.'!K80</f>
        <v>0.9490616621983914</v>
      </c>
      <c r="F76" s="263">
        <f>'Open Int.'!E80/'Open Int.'!K80</f>
        <v>0.043789097408400354</v>
      </c>
      <c r="G76" s="280">
        <f>'Open Int.'!H80/'Open Int.'!K80</f>
        <v>0.0071492403932082215</v>
      </c>
      <c r="H76" s="181">
        <v>40078942</v>
      </c>
      <c r="I76" s="265">
        <v>8010000</v>
      </c>
      <c r="J76" s="447">
        <v>8010000</v>
      </c>
      <c r="K76" s="124" t="str">
        <f t="shared" si="1"/>
        <v>Gross Exposure is less then 30%</v>
      </c>
      <c r="M76"/>
      <c r="N76"/>
    </row>
    <row r="77" spans="1:14" s="8" customFormat="1" ht="15">
      <c r="A77" s="229" t="s">
        <v>8</v>
      </c>
      <c r="B77" s="270">
        <f>'Open Int.'!K81</f>
        <v>22592000</v>
      </c>
      <c r="C77" s="273">
        <f>'Open Int.'!R81</f>
        <v>315.83616000000006</v>
      </c>
      <c r="D77" s="176">
        <f t="shared" si="3"/>
        <v>0.49462302170222</v>
      </c>
      <c r="E77" s="279">
        <f>'Open Int.'!B81/'Open Int.'!K81</f>
        <v>0.8480169971671389</v>
      </c>
      <c r="F77" s="263">
        <f>'Open Int.'!E81/'Open Int.'!K81</f>
        <v>0.13498583569405098</v>
      </c>
      <c r="G77" s="280">
        <f>'Open Int.'!H81/'Open Int.'!K81</f>
        <v>0.0169971671388102</v>
      </c>
      <c r="H77" s="286">
        <v>45675189</v>
      </c>
      <c r="I77" s="266">
        <v>9134400</v>
      </c>
      <c r="J77" s="446">
        <v>4566400</v>
      </c>
      <c r="K77" s="124" t="str">
        <f t="shared" si="1"/>
        <v>Gross exposure is building up andcrpsses 40% mark</v>
      </c>
      <c r="M77"/>
      <c r="N77"/>
    </row>
    <row r="78" spans="1:14" s="8" customFormat="1" ht="15">
      <c r="A78" s="229" t="s">
        <v>197</v>
      </c>
      <c r="B78" s="270">
        <f>'Open Int.'!K82</f>
        <v>41720000</v>
      </c>
      <c r="C78" s="273">
        <f>'Open Int.'!R82</f>
        <v>56.5306</v>
      </c>
      <c r="D78" s="176">
        <f t="shared" si="3"/>
        <v>0.7523996083049479</v>
      </c>
      <c r="E78" s="279">
        <f>'Open Int.'!B82/'Open Int.'!K82</f>
        <v>0.7671140939597315</v>
      </c>
      <c r="F78" s="263">
        <f>'Open Int.'!E82/'Open Int.'!K82</f>
        <v>0.20201342281879195</v>
      </c>
      <c r="G78" s="280">
        <f>'Open Int.'!H82/'Open Int.'!K82</f>
        <v>0.03087248322147651</v>
      </c>
      <c r="H78" s="213">
        <v>55449258</v>
      </c>
      <c r="I78" s="184">
        <v>11088000</v>
      </c>
      <c r="J78" s="448">
        <v>11088000</v>
      </c>
      <c r="K78" s="123"/>
      <c r="M78"/>
      <c r="N78"/>
    </row>
    <row r="79" spans="1:14" s="8" customFormat="1" ht="15">
      <c r="A79" s="229" t="s">
        <v>220</v>
      </c>
      <c r="B79" s="270">
        <f>'Open Int.'!K83</f>
        <v>3988200</v>
      </c>
      <c r="C79" s="273">
        <f>'Open Int.'!R83</f>
        <v>89.235975</v>
      </c>
      <c r="D79" s="176">
        <f t="shared" si="3"/>
        <v>0.2408042797734911</v>
      </c>
      <c r="E79" s="279">
        <f>'Open Int.'!B83/'Open Int.'!K83</f>
        <v>0.9221453287197232</v>
      </c>
      <c r="F79" s="263">
        <f>'Open Int.'!E83/'Open Int.'!K83</f>
        <v>0.0729527104959631</v>
      </c>
      <c r="G79" s="280">
        <f>'Open Int.'!H83/'Open Int.'!K83</f>
        <v>0.004901960784313725</v>
      </c>
      <c r="H79" s="286">
        <v>16561998</v>
      </c>
      <c r="I79" s="266">
        <v>3312000</v>
      </c>
      <c r="J79" s="446">
        <v>2352900</v>
      </c>
      <c r="K79" s="124" t="str">
        <f t="shared" si="1"/>
        <v>Gross Exposure is less then 30%</v>
      </c>
      <c r="M79"/>
      <c r="N79"/>
    </row>
    <row r="80" spans="1:14" s="8" customFormat="1" ht="15">
      <c r="A80" s="229" t="s">
        <v>189</v>
      </c>
      <c r="B80" s="270">
        <f>'Open Int.'!K84</f>
        <v>4987400</v>
      </c>
      <c r="C80" s="273">
        <f>'Open Int.'!R84</f>
        <v>116.45579</v>
      </c>
      <c r="D80" s="176">
        <f t="shared" si="3"/>
        <v>0.9069309278466746</v>
      </c>
      <c r="E80" s="279">
        <f>'Open Int.'!B84/'Open Int.'!K84</f>
        <v>0.9964711071901191</v>
      </c>
      <c r="F80" s="263">
        <f>'Open Int.'!E84/'Open Int.'!K84</f>
        <v>0.0035288928098809</v>
      </c>
      <c r="G80" s="280">
        <f>'Open Int.'!H84/'Open Int.'!K84</f>
        <v>0</v>
      </c>
      <c r="H80" s="288">
        <v>5499206</v>
      </c>
      <c r="I80" s="268">
        <v>1097800</v>
      </c>
      <c r="J80" s="447">
        <v>1097800</v>
      </c>
      <c r="K80" s="123"/>
      <c r="M80"/>
      <c r="N80"/>
    </row>
    <row r="81" spans="1:14" s="8" customFormat="1" ht="15">
      <c r="A81" s="229" t="s">
        <v>164</v>
      </c>
      <c r="B81" s="270">
        <f>'Open Int.'!K85</f>
        <v>5894100</v>
      </c>
      <c r="C81" s="273">
        <f>'Open Int.'!R85</f>
        <v>37.810651500000006</v>
      </c>
      <c r="D81" s="176">
        <f t="shared" si="3"/>
        <v>0.272699008140117</v>
      </c>
      <c r="E81" s="279">
        <f>'Open Int.'!B85/'Open Int.'!K85</f>
        <v>0.943943943943944</v>
      </c>
      <c r="F81" s="263">
        <f>'Open Int.'!E85/'Open Int.'!K85</f>
        <v>0.04104104104104104</v>
      </c>
      <c r="G81" s="280">
        <f>'Open Int.'!H85/'Open Int.'!K85</f>
        <v>0.015015015015015015</v>
      </c>
      <c r="H81" s="181">
        <v>21613940</v>
      </c>
      <c r="I81" s="265">
        <v>4318800</v>
      </c>
      <c r="J81" s="447">
        <v>4318800</v>
      </c>
      <c r="K81" s="124" t="str">
        <f t="shared" si="1"/>
        <v>Gross Exposure is less then 30%</v>
      </c>
      <c r="M81"/>
      <c r="N81"/>
    </row>
    <row r="82" spans="1:14" s="8" customFormat="1" ht="15">
      <c r="A82" s="229" t="s">
        <v>165</v>
      </c>
      <c r="B82" s="270">
        <f>'Open Int.'!K86</f>
        <v>1034550</v>
      </c>
      <c r="C82" s="273">
        <f>'Open Int.'!R86</f>
        <v>23.76878625</v>
      </c>
      <c r="D82" s="176">
        <f t="shared" si="3"/>
        <v>0.04990520639786145</v>
      </c>
      <c r="E82" s="279">
        <f>'Open Int.'!B86/'Open Int.'!K86</f>
        <v>0.997979797979798</v>
      </c>
      <c r="F82" s="263">
        <f>'Open Int.'!E86/'Open Int.'!K86</f>
        <v>0.00202020202020202</v>
      </c>
      <c r="G82" s="280">
        <f>'Open Int.'!H86/'Open Int.'!K86</f>
        <v>0</v>
      </c>
      <c r="H82" s="181">
        <v>20730302</v>
      </c>
      <c r="I82" s="265">
        <v>4144470</v>
      </c>
      <c r="J82" s="447">
        <v>2112990</v>
      </c>
      <c r="K82" s="124" t="str">
        <f t="shared" si="1"/>
        <v>Gross Exposure is less then 30%</v>
      </c>
      <c r="M82"/>
      <c r="N82"/>
    </row>
    <row r="83" spans="1:14" s="8" customFormat="1" ht="15">
      <c r="A83" s="229" t="s">
        <v>138</v>
      </c>
      <c r="B83" s="270">
        <f>'Open Int.'!K87</f>
        <v>9005750</v>
      </c>
      <c r="C83" s="273">
        <f>'Open Int.'!R87</f>
        <v>118.02035375</v>
      </c>
      <c r="D83" s="176">
        <f t="shared" si="3"/>
        <v>0.052006456232747765</v>
      </c>
      <c r="E83" s="279">
        <f>'Open Int.'!B87/'Open Int.'!K87</f>
        <v>0.7668711656441718</v>
      </c>
      <c r="F83" s="263">
        <f>'Open Int.'!E87/'Open Int.'!K87</f>
        <v>0.2085889570552147</v>
      </c>
      <c r="G83" s="280">
        <f>'Open Int.'!H87/'Open Int.'!K87</f>
        <v>0.024539877300613498</v>
      </c>
      <c r="H83" s="286">
        <v>173166000</v>
      </c>
      <c r="I83" s="266">
        <v>23058750</v>
      </c>
      <c r="J83" s="446">
        <v>11527750</v>
      </c>
      <c r="K83" s="124" t="str">
        <f t="shared" si="1"/>
        <v>Gross Exposure is less then 30%</v>
      </c>
      <c r="M83"/>
      <c r="N83"/>
    </row>
    <row r="84" spans="1:14" s="8" customFormat="1" ht="15">
      <c r="A84" s="229" t="s">
        <v>50</v>
      </c>
      <c r="B84" s="270">
        <f>'Open Int.'!K88</f>
        <v>6927750</v>
      </c>
      <c r="C84" s="273">
        <f>'Open Int.'!R88</f>
        <v>593.6388975</v>
      </c>
      <c r="D84" s="176">
        <f t="shared" si="3"/>
        <v>0.06261973133972681</v>
      </c>
      <c r="E84" s="279">
        <f>'Open Int.'!B88/'Open Int.'!K88</f>
        <v>0.9045794088989931</v>
      </c>
      <c r="F84" s="263">
        <f>'Open Int.'!E88/'Open Int.'!K88</f>
        <v>0.08054563169860345</v>
      </c>
      <c r="G84" s="280">
        <f>'Open Int.'!H88/'Open Int.'!K88</f>
        <v>0.014874959402403378</v>
      </c>
      <c r="H84" s="286">
        <v>110632062</v>
      </c>
      <c r="I84" s="266">
        <v>3846600</v>
      </c>
      <c r="J84" s="446">
        <v>1923300</v>
      </c>
      <c r="K84" s="124" t="str">
        <f t="shared" si="1"/>
        <v>Gross Exposure is less then 30%</v>
      </c>
      <c r="M84"/>
      <c r="N84"/>
    </row>
    <row r="85" spans="1:14" s="8" customFormat="1" ht="15">
      <c r="A85" s="229" t="s">
        <v>190</v>
      </c>
      <c r="B85" s="270">
        <f>'Open Int.'!K89</f>
        <v>4807950</v>
      </c>
      <c r="C85" s="273">
        <f>'Open Int.'!R89</f>
        <v>101.27946675</v>
      </c>
      <c r="D85" s="176">
        <f t="shared" si="3"/>
        <v>0.4430100932348762</v>
      </c>
      <c r="E85" s="279">
        <f>'Open Int.'!B89/'Open Int.'!K89</f>
        <v>0.9617820484822014</v>
      </c>
      <c r="F85" s="263">
        <f>'Open Int.'!E89/'Open Int.'!K89</f>
        <v>0.03799956322341123</v>
      </c>
      <c r="G85" s="280">
        <f>'Open Int.'!H89/'Open Int.'!K89</f>
        <v>0.00021838829438742082</v>
      </c>
      <c r="H85" s="288">
        <v>10852913</v>
      </c>
      <c r="I85" s="268">
        <v>2170350</v>
      </c>
      <c r="J85" s="447">
        <v>2170350</v>
      </c>
      <c r="K85" s="123"/>
      <c r="M85"/>
      <c r="N85"/>
    </row>
    <row r="86" spans="1:14" s="8" customFormat="1" ht="15">
      <c r="A86" s="229" t="s">
        <v>94</v>
      </c>
      <c r="B86" s="270">
        <f>'Open Int.'!K90</f>
        <v>3280800</v>
      </c>
      <c r="C86" s="273">
        <f>'Open Int.'!R90</f>
        <v>78.65718</v>
      </c>
      <c r="D86" s="176">
        <f t="shared" si="3"/>
        <v>0.13386682030395047</v>
      </c>
      <c r="E86" s="279">
        <f>'Open Int.'!B90/'Open Int.'!K90</f>
        <v>0.9948792977322605</v>
      </c>
      <c r="F86" s="263">
        <f>'Open Int.'!E90/'Open Int.'!K90</f>
        <v>0.005120702267739576</v>
      </c>
      <c r="G86" s="280">
        <f>'Open Int.'!H90/'Open Int.'!K90</f>
        <v>0</v>
      </c>
      <c r="H86" s="181">
        <v>24507940</v>
      </c>
      <c r="I86" s="266">
        <v>4900800</v>
      </c>
      <c r="J86" s="446">
        <v>2450400</v>
      </c>
      <c r="K86" s="124" t="str">
        <f t="shared" si="1"/>
        <v>Gross Exposure is less then 30%</v>
      </c>
      <c r="M86"/>
      <c r="N86"/>
    </row>
    <row r="87" spans="1:14" s="8" customFormat="1" ht="15">
      <c r="A87" s="229" t="s">
        <v>243</v>
      </c>
      <c r="B87" s="270">
        <f>'Open Int.'!K91</f>
        <v>1445600</v>
      </c>
      <c r="C87" s="273">
        <f>'Open Int.'!R91</f>
        <v>57.852912</v>
      </c>
      <c r="D87" s="176">
        <f t="shared" si="3"/>
        <v>0.17596360951805373</v>
      </c>
      <c r="E87" s="279">
        <f>'Open Int.'!B91/'Open Int.'!K91</f>
        <v>0.9991007194244604</v>
      </c>
      <c r="F87" s="263">
        <f>'Open Int.'!E91/'Open Int.'!K91</f>
        <v>0.0008992805755395684</v>
      </c>
      <c r="G87" s="280">
        <f>'Open Int.'!H91/'Open Int.'!K91</f>
        <v>0</v>
      </c>
      <c r="H87" s="181">
        <v>8215335</v>
      </c>
      <c r="I87" s="265">
        <v>1642550</v>
      </c>
      <c r="J87" s="447">
        <v>1297400</v>
      </c>
      <c r="K87" s="124" t="str">
        <f t="shared" si="1"/>
        <v>Gross Exposure is less then 30%</v>
      </c>
      <c r="M87"/>
      <c r="N87"/>
    </row>
    <row r="88" spans="1:14" s="8" customFormat="1" ht="15">
      <c r="A88" s="229" t="s">
        <v>95</v>
      </c>
      <c r="B88" s="270">
        <f>'Open Int.'!K92</f>
        <v>3820800</v>
      </c>
      <c r="C88" s="273">
        <f>'Open Int.'!R92</f>
        <v>196.026144</v>
      </c>
      <c r="D88" s="176">
        <f t="shared" si="3"/>
        <v>0.14357303255945383</v>
      </c>
      <c r="E88" s="279">
        <f>'Open Int.'!B92/'Open Int.'!K92</f>
        <v>0.9937185929648241</v>
      </c>
      <c r="F88" s="263">
        <f>'Open Int.'!E92/'Open Int.'!K92</f>
        <v>0.00628140703517588</v>
      </c>
      <c r="G88" s="280">
        <f>'Open Int.'!H92/'Open Int.'!K92</f>
        <v>0</v>
      </c>
      <c r="H88" s="286">
        <v>26612240</v>
      </c>
      <c r="I88" s="266">
        <v>5322000</v>
      </c>
      <c r="J88" s="446">
        <v>2660400</v>
      </c>
      <c r="K88" s="124" t="str">
        <f t="shared" si="1"/>
        <v>Gross Exposure is less then 30%</v>
      </c>
      <c r="M88"/>
      <c r="N88"/>
    </row>
    <row r="89" spans="1:14" s="8" customFormat="1" ht="15">
      <c r="A89" s="229" t="s">
        <v>244</v>
      </c>
      <c r="B89" s="270">
        <f>'Open Int.'!K93</f>
        <v>8472800</v>
      </c>
      <c r="C89" s="273">
        <f>'Open Int.'!R93</f>
        <v>106.75728</v>
      </c>
      <c r="D89" s="176">
        <f t="shared" si="3"/>
        <v>0.5977755845417356</v>
      </c>
      <c r="E89" s="279">
        <f>'Open Int.'!B93/'Open Int.'!K93</f>
        <v>0.9368803701255783</v>
      </c>
      <c r="F89" s="263">
        <f>'Open Int.'!E93/'Open Int.'!K93</f>
        <v>0.05551883674818242</v>
      </c>
      <c r="G89" s="280">
        <f>'Open Int.'!H93/'Open Int.'!K93</f>
        <v>0.00760079312623926</v>
      </c>
      <c r="H89" s="286">
        <v>14173881</v>
      </c>
      <c r="I89" s="266">
        <v>2833600</v>
      </c>
      <c r="J89" s="446">
        <v>2833600</v>
      </c>
      <c r="K89" s="124" t="str">
        <f t="shared" si="1"/>
        <v>Gross exposure is building up andcrpsses 40% mark</v>
      </c>
      <c r="M89"/>
      <c r="N89"/>
    </row>
    <row r="90" spans="1:14" s="8" customFormat="1" ht="15">
      <c r="A90" s="229" t="s">
        <v>245</v>
      </c>
      <c r="B90" s="270">
        <f>'Open Int.'!K94</f>
        <v>2454000</v>
      </c>
      <c r="C90" s="273">
        <f>'Open Int.'!R94</f>
        <v>214.25874</v>
      </c>
      <c r="D90" s="176">
        <f t="shared" si="3"/>
        <v>0.5198946567159309</v>
      </c>
      <c r="E90" s="279">
        <f>'Open Int.'!B94/'Open Int.'!K94</f>
        <v>0.986919315403423</v>
      </c>
      <c r="F90" s="263">
        <f>'Open Int.'!E94/'Open Int.'!K94</f>
        <v>0.012469437652811735</v>
      </c>
      <c r="G90" s="280">
        <f>'Open Int.'!H94/'Open Int.'!K94</f>
        <v>0.0006112469437652812</v>
      </c>
      <c r="H90" s="286">
        <v>4720187</v>
      </c>
      <c r="I90" s="266">
        <v>943800</v>
      </c>
      <c r="J90" s="446">
        <v>627000</v>
      </c>
      <c r="K90" s="124"/>
      <c r="M90"/>
      <c r="N90"/>
    </row>
    <row r="91" spans="1:14" s="8" customFormat="1" ht="15">
      <c r="A91" s="229" t="s">
        <v>246</v>
      </c>
      <c r="B91" s="270">
        <f>'Open Int.'!K95</f>
        <v>9196000</v>
      </c>
      <c r="C91" s="273">
        <f>'Open Int.'!R95</f>
        <v>369.86312</v>
      </c>
      <c r="D91" s="176">
        <f t="shared" si="3"/>
        <v>0.2082974883164498</v>
      </c>
      <c r="E91" s="279">
        <f>'Open Int.'!B95/'Open Int.'!K95</f>
        <v>0.9465854719443236</v>
      </c>
      <c r="F91" s="263">
        <f>'Open Int.'!E95/'Open Int.'!K95</f>
        <v>0.0473249238799478</v>
      </c>
      <c r="G91" s="280">
        <f>'Open Int.'!H95/'Open Int.'!K95</f>
        <v>0.006089604175728578</v>
      </c>
      <c r="H91" s="286">
        <v>44148396</v>
      </c>
      <c r="I91" s="266">
        <v>6826400</v>
      </c>
      <c r="J91" s="446">
        <v>3412800</v>
      </c>
      <c r="K91" s="124" t="str">
        <f t="shared" si="1"/>
        <v>Gross Exposure is less then 30%</v>
      </c>
      <c r="M91"/>
      <c r="N91"/>
    </row>
    <row r="92" spans="1:14" s="8" customFormat="1" ht="15">
      <c r="A92" s="229" t="s">
        <v>254</v>
      </c>
      <c r="B92" s="270">
        <f>'Open Int.'!K96</f>
        <v>16734200</v>
      </c>
      <c r="C92" s="273">
        <f>'Open Int.'!R96</f>
        <v>647.027843</v>
      </c>
      <c r="D92" s="176">
        <f>B92/H92</f>
        <v>0.12691679209605583</v>
      </c>
      <c r="E92" s="279">
        <f>'Open Int.'!B96/'Open Int.'!K96</f>
        <v>0.9247887559608466</v>
      </c>
      <c r="F92" s="263">
        <f>'Open Int.'!E96/'Open Int.'!K96</f>
        <v>0.06927131264117795</v>
      </c>
      <c r="G92" s="280">
        <f>'Open Int.'!H96/'Open Int.'!K96</f>
        <v>0.005939931397975403</v>
      </c>
      <c r="H92" s="286">
        <v>131851741</v>
      </c>
      <c r="I92" s="266">
        <v>8655500</v>
      </c>
      <c r="J92" s="446">
        <v>4327400</v>
      </c>
      <c r="K92" s="124" t="str">
        <f>IF(D92&gt;=80%,"Gross exposure has crossed 80%,Margin double",IF(D92&gt;=60%,"Gross exposure is Substantial as Open interest has crossed 60%",IF(D92&gt;=40%,"Gross exposure is building up andcrpsses 40% mark",IF(D92&gt;=30%,"Some sign of build up Gross exposure crosses 30%","Gross Exposure is less then 30%"))))</f>
        <v>Gross Exposure is less then 30%</v>
      </c>
      <c r="M92"/>
      <c r="N92"/>
    </row>
    <row r="93" spans="1:14" s="9" customFormat="1" ht="15">
      <c r="A93" s="229" t="s">
        <v>113</v>
      </c>
      <c r="B93" s="270">
        <f>'Open Int.'!K97</f>
        <v>5415850</v>
      </c>
      <c r="C93" s="273">
        <f>'Open Int.'!R97</f>
        <v>274.50235725</v>
      </c>
      <c r="D93" s="176">
        <f t="shared" si="3"/>
        <v>0.28373076473740816</v>
      </c>
      <c r="E93" s="279">
        <f>'Open Int.'!B97/'Open Int.'!K97</f>
        <v>0.9306387732304255</v>
      </c>
      <c r="F93" s="263">
        <f>'Open Int.'!E97/'Open Int.'!K97</f>
        <v>0.06377576926982838</v>
      </c>
      <c r="G93" s="280">
        <f>'Open Int.'!H97/'Open Int.'!K97</f>
        <v>0.005585457499746115</v>
      </c>
      <c r="H93" s="286">
        <v>19087990</v>
      </c>
      <c r="I93" s="266">
        <v>3817550</v>
      </c>
      <c r="J93" s="446">
        <v>1908500</v>
      </c>
      <c r="K93" s="124" t="str">
        <f t="shared" si="1"/>
        <v>Gross Exposure is less then 30%</v>
      </c>
      <c r="M93"/>
      <c r="N93"/>
    </row>
    <row r="94" spans="1:14" s="8" customFormat="1" ht="15">
      <c r="A94" s="229" t="s">
        <v>166</v>
      </c>
      <c r="B94" s="270">
        <f>'Open Int.'!K98</f>
        <v>6607700</v>
      </c>
      <c r="C94" s="273">
        <f>'Open Int.'!R98</f>
        <v>396.2968075</v>
      </c>
      <c r="D94" s="176">
        <f t="shared" si="3"/>
        <v>0.39926068162959166</v>
      </c>
      <c r="E94" s="279">
        <f>'Open Int.'!B98/'Open Int.'!K98</f>
        <v>0.9454802730148161</v>
      </c>
      <c r="F94" s="263">
        <f>'Open Int.'!E98/'Open Int.'!K98</f>
        <v>0.05060762443815549</v>
      </c>
      <c r="G94" s="280">
        <f>'Open Int.'!H98/'Open Int.'!K98</f>
        <v>0.0039121025470284666</v>
      </c>
      <c r="H94" s="181">
        <v>16549839</v>
      </c>
      <c r="I94" s="265">
        <v>3309900</v>
      </c>
      <c r="J94" s="447">
        <v>1654950</v>
      </c>
      <c r="K94" s="124" t="str">
        <f t="shared" si="1"/>
        <v>Some sign of build up Gross exposure crosses 30%</v>
      </c>
      <c r="M94"/>
      <c r="N94"/>
    </row>
    <row r="95" spans="1:14" s="8" customFormat="1" ht="15">
      <c r="A95" s="229" t="s">
        <v>221</v>
      </c>
      <c r="B95" s="270">
        <f>'Open Int.'!K99</f>
        <v>14613300</v>
      </c>
      <c r="C95" s="273">
        <f>'Open Int.'!R99</f>
        <v>1887.015429</v>
      </c>
      <c r="D95" s="176">
        <f t="shared" si="3"/>
        <v>0.11360851565766551</v>
      </c>
      <c r="E95" s="279">
        <f>'Open Int.'!B99/'Open Int.'!K99</f>
        <v>0.7034756009936154</v>
      </c>
      <c r="F95" s="263">
        <f>'Open Int.'!E99/'Open Int.'!K99</f>
        <v>0.2127856131058693</v>
      </c>
      <c r="G95" s="280">
        <f>'Open Int.'!H99/'Open Int.'!K99</f>
        <v>0.08373878590051528</v>
      </c>
      <c r="H95" s="286">
        <v>128628562</v>
      </c>
      <c r="I95" s="266">
        <v>2560200</v>
      </c>
      <c r="J95" s="446">
        <v>1280100</v>
      </c>
      <c r="K95" s="124" t="str">
        <f t="shared" si="1"/>
        <v>Gross Exposure is less then 30%</v>
      </c>
      <c r="M95"/>
      <c r="N95"/>
    </row>
    <row r="96" spans="1:14" s="8" customFormat="1" ht="15">
      <c r="A96" s="229" t="s">
        <v>235</v>
      </c>
      <c r="B96" s="270">
        <f>'Open Int.'!K100</f>
        <v>35121400</v>
      </c>
      <c r="C96" s="273">
        <f>'Open Int.'!R100</f>
        <v>232.679275</v>
      </c>
      <c r="D96" s="176">
        <f>B96/H96</f>
        <v>0.1951188888888889</v>
      </c>
      <c r="E96" s="279">
        <f>'Open Int.'!B100/'Open Int.'!K100</f>
        <v>0.8863029378099961</v>
      </c>
      <c r="F96" s="263">
        <f>'Open Int.'!E100/'Open Int.'!K100</f>
        <v>0.0961465089660435</v>
      </c>
      <c r="G96" s="280">
        <f>'Open Int.'!H100/'Open Int.'!K100</f>
        <v>0.01755055322396032</v>
      </c>
      <c r="H96" s="286">
        <v>180000000</v>
      </c>
      <c r="I96" s="266">
        <v>35999100</v>
      </c>
      <c r="J96" s="446">
        <v>17999550</v>
      </c>
      <c r="K96" s="124" t="str">
        <f>IF(D98&gt;=80%,"Gross exposure has crossed 80%,Margin double",IF(D98&gt;=60%,"Gross exposure is Substantial as Open interest has crossed 60%",IF(D98&gt;=40%,"Gross exposure is building up andcrpsses 40% mark",IF(D98&gt;=30%,"Some sign of build up Gross exposure crosses 30%","Gross Exposure is less then 30%"))))</f>
        <v>Gross Exposure is less then 30%</v>
      </c>
      <c r="M96"/>
      <c r="N96"/>
    </row>
    <row r="97" spans="1:14" s="8" customFormat="1" ht="15">
      <c r="A97" s="229" t="s">
        <v>255</v>
      </c>
      <c r="B97" s="270">
        <f>'Open Int.'!K101</f>
        <v>28941300</v>
      </c>
      <c r="C97" s="273">
        <f>'Open Int.'!R101</f>
        <v>251.0657775</v>
      </c>
      <c r="D97" s="176">
        <f>B97/H97</f>
        <v>0.24776332799176512</v>
      </c>
      <c r="E97" s="279">
        <f>'Open Int.'!B101/'Open Int.'!K101</f>
        <v>0.839817147121933</v>
      </c>
      <c r="F97" s="263">
        <f>'Open Int.'!E101/'Open Int.'!K101</f>
        <v>0.13620673570295735</v>
      </c>
      <c r="G97" s="280">
        <f>'Open Int.'!H101/'Open Int.'!K101</f>
        <v>0.02397611717510962</v>
      </c>
      <c r="H97" s="286">
        <v>116810265</v>
      </c>
      <c r="I97" s="266">
        <v>23360400</v>
      </c>
      <c r="J97" s="446">
        <v>11680200</v>
      </c>
      <c r="K97" s="124" t="str">
        <f>IF(D99&gt;=80%,"Gross exposure has crossed 80%,Margin double",IF(D99&gt;=60%,"Gross exposure is Substantial as Open interest has crossed 60%",IF(D99&gt;=40%,"Gross exposure is building up andcrpsses 40% mark",IF(D99&gt;=30%,"Some sign of build up Gross exposure crosses 30%","Gross Exposure is less then 30%"))))</f>
        <v>Gross Exposure is less then 30%</v>
      </c>
      <c r="M97"/>
      <c r="N97"/>
    </row>
    <row r="98" spans="1:14" s="8" customFormat="1" ht="15">
      <c r="A98" s="229" t="s">
        <v>222</v>
      </c>
      <c r="B98" s="270">
        <f>'Open Int.'!K102</f>
        <v>7353000</v>
      </c>
      <c r="C98" s="273">
        <f>'Open Int.'!R102</f>
        <v>307.171575</v>
      </c>
      <c r="D98" s="176">
        <f t="shared" si="3"/>
        <v>0.0793766584369923</v>
      </c>
      <c r="E98" s="279">
        <f>'Open Int.'!B102/'Open Int.'!K102</f>
        <v>0.8816809465524276</v>
      </c>
      <c r="F98" s="263">
        <f>'Open Int.'!E102/'Open Int.'!K102</f>
        <v>0.10534475724194206</v>
      </c>
      <c r="G98" s="280">
        <f>'Open Int.'!H102/'Open Int.'!K102</f>
        <v>0.012974296205630355</v>
      </c>
      <c r="H98" s="286">
        <v>92634285</v>
      </c>
      <c r="I98" s="266">
        <v>7330800</v>
      </c>
      <c r="J98" s="446">
        <v>3665400</v>
      </c>
      <c r="K98" s="124" t="str">
        <f>IF(D99&gt;=80%,"Gross exposure has crossed 80%,Margin double",IF(D99&gt;=60%,"Gross exposure is Substantial as Open interest has crossed 60%",IF(D99&gt;=40%,"Gross exposure is building up andcrpsses 40% mark",IF(D99&gt;=30%,"Some sign of build up Gross exposure crosses 30%","Gross Exposure is less then 30%"))))</f>
        <v>Gross Exposure is less then 30%</v>
      </c>
      <c r="M98"/>
      <c r="N98"/>
    </row>
    <row r="99" spans="1:14" s="8" customFormat="1" ht="15">
      <c r="A99" s="229" t="s">
        <v>223</v>
      </c>
      <c r="B99" s="270">
        <f>'Open Int.'!K103</f>
        <v>6486000</v>
      </c>
      <c r="C99" s="273">
        <f>'Open Int.'!R103</f>
        <v>715.89225</v>
      </c>
      <c r="D99" s="176">
        <f t="shared" si="3"/>
        <v>0.19019907620607798</v>
      </c>
      <c r="E99" s="279">
        <f>'Open Int.'!B103/'Open Int.'!K103</f>
        <v>0.8562288004933704</v>
      </c>
      <c r="F99" s="263">
        <f>'Open Int.'!E103/'Open Int.'!K103</f>
        <v>0.08603145235892692</v>
      </c>
      <c r="G99" s="280">
        <f>'Open Int.'!H103/'Open Int.'!K103</f>
        <v>0.05773974714770275</v>
      </c>
      <c r="H99" s="286">
        <v>34101112</v>
      </c>
      <c r="I99" s="266">
        <v>2916000</v>
      </c>
      <c r="J99" s="446">
        <v>1458000</v>
      </c>
      <c r="K99" s="124" t="str">
        <f>IF(D100&gt;=80%,"Gross exposure has crossed 80%,Margin double",IF(D100&gt;=60%,"Gross exposure is Substantial as Open interest has crossed 60%",IF(D100&gt;=40%,"Gross exposure is building up andcrpsses 40% mark",IF(D100&gt;=30%,"Some sign of build up Gross exposure crosses 30%","Gross Exposure is less then 30%"))))</f>
        <v>Gross Exposure is less then 30%</v>
      </c>
      <c r="M99"/>
      <c r="N99"/>
    </row>
    <row r="100" spans="1:14" s="8" customFormat="1" ht="15">
      <c r="A100" s="229" t="s">
        <v>51</v>
      </c>
      <c r="B100" s="270">
        <f>'Open Int.'!K104</f>
        <v>2816000</v>
      </c>
      <c r="C100" s="273">
        <f>'Open Int.'!R104</f>
        <v>48.2944</v>
      </c>
      <c r="D100" s="176">
        <f t="shared" si="3"/>
        <v>0.25093476765365297</v>
      </c>
      <c r="E100" s="279">
        <f>'Open Int.'!B104/'Open Int.'!K104</f>
        <v>0.9193181818181818</v>
      </c>
      <c r="F100" s="263">
        <f>'Open Int.'!E104/'Open Int.'!K104</f>
        <v>0.07386363636363637</v>
      </c>
      <c r="G100" s="280">
        <f>'Open Int.'!H104/'Open Int.'!K104</f>
        <v>0.006818181818181818</v>
      </c>
      <c r="H100" s="286">
        <v>11222040</v>
      </c>
      <c r="I100" s="266">
        <v>2243200</v>
      </c>
      <c r="J100" s="446">
        <v>2243200</v>
      </c>
      <c r="K100" s="124" t="str">
        <f>IF(D101&gt;=80%,"Gross exposure has crossed 80%,Margin double",IF(D101&gt;=60%,"Gross exposure is Substantial as Open interest has crossed 60%",IF(D101&gt;=40%,"Gross exposure is building up andcrpsses 40% mark",IF(D101&gt;=30%,"Some sign of build up Gross exposure crosses 30%","Gross Exposure is less then 30%"))))</f>
        <v>Gross Exposure is less then 30%</v>
      </c>
      <c r="M100"/>
      <c r="N100"/>
    </row>
    <row r="101" spans="1:14" s="8" customFormat="1" ht="15">
      <c r="A101" s="229" t="s">
        <v>247</v>
      </c>
      <c r="B101" s="270">
        <f>'Open Int.'!K105</f>
        <v>1597500</v>
      </c>
      <c r="C101" s="273">
        <f>'Open Int.'!R105</f>
        <v>197.0116875</v>
      </c>
      <c r="D101" s="176">
        <f t="shared" si="3"/>
        <v>0.10571659772422441</v>
      </c>
      <c r="E101" s="279">
        <f>'Open Int.'!B105/'Open Int.'!K105</f>
        <v>0.994131455399061</v>
      </c>
      <c r="F101" s="263">
        <f>'Open Int.'!E105/'Open Int.'!K105</f>
        <v>0.005868544600938967</v>
      </c>
      <c r="G101" s="280">
        <f>'Open Int.'!H105/'Open Int.'!K105</f>
        <v>0</v>
      </c>
      <c r="H101" s="181">
        <v>15111156</v>
      </c>
      <c r="I101" s="265">
        <v>2794125</v>
      </c>
      <c r="J101" s="447">
        <v>1396875</v>
      </c>
      <c r="K101" s="123"/>
      <c r="M101"/>
      <c r="N101"/>
    </row>
    <row r="102" spans="1:14" s="8" customFormat="1" ht="15">
      <c r="A102" s="229" t="s">
        <v>198</v>
      </c>
      <c r="B102" s="270">
        <f>'Open Int.'!K106</f>
        <v>7375500</v>
      </c>
      <c r="C102" s="273">
        <f>'Open Int.'!R106</f>
        <v>180.2940975</v>
      </c>
      <c r="D102" s="176">
        <f aca="true" t="shared" si="4" ref="D102:D122">B102/H102</f>
        <v>0.9430512384140424</v>
      </c>
      <c r="E102" s="279">
        <f>'Open Int.'!B106/'Open Int.'!K106</f>
        <v>0.9351230425055929</v>
      </c>
      <c r="F102" s="263">
        <f>'Open Int.'!E106/'Open Int.'!K106</f>
        <v>0.0545047793369941</v>
      </c>
      <c r="G102" s="280">
        <f>'Open Int.'!H106/'Open Int.'!K106</f>
        <v>0.010372178157413058</v>
      </c>
      <c r="H102" s="213">
        <v>7820890</v>
      </c>
      <c r="I102" s="184">
        <v>1563000</v>
      </c>
      <c r="J102" s="448">
        <v>1563000</v>
      </c>
      <c r="K102" s="123"/>
      <c r="M102"/>
      <c r="N102"/>
    </row>
    <row r="103" spans="1:14" s="8" customFormat="1" ht="15">
      <c r="A103" s="229" t="s">
        <v>199</v>
      </c>
      <c r="B103" s="270">
        <f>'Open Int.'!K107</f>
        <v>449650</v>
      </c>
      <c r="C103" s="273">
        <f>'Open Int.'!R107</f>
        <v>13.4760105</v>
      </c>
      <c r="D103" s="176">
        <f t="shared" si="4"/>
        <v>0.07923620282987698</v>
      </c>
      <c r="E103" s="279">
        <f>'Open Int.'!B107/'Open Int.'!K107</f>
        <v>1</v>
      </c>
      <c r="F103" s="263">
        <f>'Open Int.'!E107/'Open Int.'!K107</f>
        <v>0</v>
      </c>
      <c r="G103" s="280">
        <f>'Open Int.'!H107/'Open Int.'!K107</f>
        <v>0</v>
      </c>
      <c r="H103" s="213">
        <v>5674805</v>
      </c>
      <c r="I103" s="184">
        <v>1134750</v>
      </c>
      <c r="J103" s="448">
        <v>1134750</v>
      </c>
      <c r="K103" s="124" t="str">
        <f>IF(D104&gt;=80%,"Gross exposure has crossed 80%,Margin double",IF(D104&gt;=60%,"Gross exposure is Substantial as Open interest has crossed 60%",IF(D104&gt;=40%,"Gross exposure is building up andcrpsses 40% mark",IF(D104&gt;=30%,"Some sign of build up Gross exposure crosses 30%","Gross Exposure is less then 30%"))))</f>
        <v>Some sign of build up Gross exposure crosses 30%</v>
      </c>
      <c r="M103"/>
      <c r="N103"/>
    </row>
    <row r="104" spans="1:14" s="8" customFormat="1" ht="15">
      <c r="A104" s="229" t="s">
        <v>167</v>
      </c>
      <c r="B104" s="270">
        <f>'Open Int.'!K108</f>
        <v>8767500</v>
      </c>
      <c r="C104" s="273">
        <f>'Open Int.'!R108</f>
        <v>488.1305625</v>
      </c>
      <c r="D104" s="176">
        <f t="shared" si="4"/>
        <v>0.3748319028015024</v>
      </c>
      <c r="E104" s="279">
        <f>'Open Int.'!B108/'Open Int.'!K108</f>
        <v>0.9800399201596807</v>
      </c>
      <c r="F104" s="263">
        <f>'Open Int.'!E108/'Open Int.'!K108</f>
        <v>0.016866267465069862</v>
      </c>
      <c r="G104" s="280">
        <f>'Open Int.'!H108/'Open Int.'!K108</f>
        <v>0.003093812375249501</v>
      </c>
      <c r="H104" s="181">
        <v>23390485</v>
      </c>
      <c r="I104" s="265">
        <v>4677750</v>
      </c>
      <c r="J104" s="447">
        <v>2338875</v>
      </c>
      <c r="K104" s="124" t="str">
        <f>IF(D105&gt;=80%,"Gross exposure has crossed 80%,Margin double",IF(D105&gt;=60%,"Gross exposure is Substantial as Open interest has crossed 60%",IF(D105&gt;=40%,"Gross exposure is building up andcrpsses 40% mark",IF(D105&gt;=30%,"Some sign of build up Gross exposure crosses 30%","Gross Exposure is less then 30%"))))</f>
        <v>Gross Exposure is less then 30%</v>
      </c>
      <c r="M104"/>
      <c r="N104"/>
    </row>
    <row r="105" spans="1:14" s="8" customFormat="1" ht="15">
      <c r="A105" s="229" t="s">
        <v>168</v>
      </c>
      <c r="B105" s="270">
        <f>'Open Int.'!K109</f>
        <v>1410300</v>
      </c>
      <c r="C105" s="273">
        <f>'Open Int.'!R109</f>
        <v>127.660356</v>
      </c>
      <c r="D105" s="176">
        <f t="shared" si="4"/>
        <v>0.13148283418553688</v>
      </c>
      <c r="E105" s="279">
        <f>'Open Int.'!B109/'Open Int.'!K109</f>
        <v>1</v>
      </c>
      <c r="F105" s="263">
        <f>'Open Int.'!E109/'Open Int.'!K109</f>
        <v>0</v>
      </c>
      <c r="G105" s="280">
        <f>'Open Int.'!H109/'Open Int.'!K109</f>
        <v>0</v>
      </c>
      <c r="H105" s="181">
        <v>10726115</v>
      </c>
      <c r="I105" s="265">
        <v>2145150</v>
      </c>
      <c r="J105" s="447">
        <v>1072350</v>
      </c>
      <c r="K105" s="124" t="str">
        <f>IF(D106&gt;=80%,"Gross exposure has crossed 80%,Margin double",IF(D106&gt;=60%,"Gross exposure is Substantial as Open interest has crossed 60%",IF(D106&gt;=40%,"Gross exposure is building up andcrpsses 40% mark",IF(D106&gt;=30%,"Some sign of build up Gross exposure crosses 30%","Gross Exposure is less then 30%"))))</f>
        <v>Gross Exposure is less then 30%</v>
      </c>
      <c r="M105"/>
      <c r="N105"/>
    </row>
    <row r="106" spans="1:14" s="8" customFormat="1" ht="15">
      <c r="A106" s="229" t="s">
        <v>233</v>
      </c>
      <c r="B106" s="270">
        <f>'Open Int.'!K110</f>
        <v>173500</v>
      </c>
      <c r="C106" s="273">
        <f>'Open Int.'!R110</f>
        <v>22.4847325</v>
      </c>
      <c r="D106" s="176">
        <f>B106/H106</f>
        <v>0.1259253883001887</v>
      </c>
      <c r="E106" s="279">
        <f>'Open Int.'!B110/'Open Int.'!K110</f>
        <v>0.9927953890489913</v>
      </c>
      <c r="F106" s="263">
        <f>'Open Int.'!E110/'Open Int.'!K110</f>
        <v>0.005763688760806916</v>
      </c>
      <c r="G106" s="280">
        <f>'Open Int.'!H110/'Open Int.'!K110</f>
        <v>0.001440922190201729</v>
      </c>
      <c r="H106" s="181">
        <v>1377800</v>
      </c>
      <c r="I106" s="265">
        <v>275500</v>
      </c>
      <c r="J106" s="447">
        <v>275500</v>
      </c>
      <c r="K106" s="124"/>
      <c r="M106"/>
      <c r="N106"/>
    </row>
    <row r="107" spans="1:14" s="8" customFormat="1" ht="15">
      <c r="A107" s="229" t="s">
        <v>248</v>
      </c>
      <c r="B107" s="270">
        <f>'Open Int.'!K111</f>
        <v>1442200</v>
      </c>
      <c r="C107" s="273">
        <f>'Open Int.'!R111</f>
        <v>196.55022699999998</v>
      </c>
      <c r="D107" s="176">
        <f t="shared" si="4"/>
        <v>0.08299096156957994</v>
      </c>
      <c r="E107" s="279">
        <f>'Open Int.'!B111/'Open Int.'!K111</f>
        <v>0.981001248093191</v>
      </c>
      <c r="F107" s="263">
        <f>'Open Int.'!E111/'Open Int.'!K111</f>
        <v>0.017473304673415613</v>
      </c>
      <c r="G107" s="280">
        <f>'Open Int.'!H111/'Open Int.'!K111</f>
        <v>0.0015254472333934266</v>
      </c>
      <c r="H107" s="181">
        <v>17377796</v>
      </c>
      <c r="I107" s="265">
        <v>2429000</v>
      </c>
      <c r="J107" s="447">
        <v>1214400</v>
      </c>
      <c r="K107" s="124" t="str">
        <f aca="true" t="shared" si="5" ref="K107:K113">IF(D108&gt;=80%,"Gross exposure has crossed 80%,Margin double",IF(D108&gt;=60%,"Gross exposure is Substantial as Open interest has crossed 60%",IF(D108&gt;=40%,"Gross exposure is building up andcrpsses 40% mark",IF(D108&gt;=30%,"Some sign of build up Gross exposure crosses 30%","Gross Exposure is less then 30%"))))</f>
        <v>Gross exposure is Substantial as Open interest has crossed 60%</v>
      </c>
      <c r="M107"/>
      <c r="N107"/>
    </row>
    <row r="108" spans="1:14" s="8" customFormat="1" ht="15">
      <c r="A108" s="229" t="s">
        <v>105</v>
      </c>
      <c r="B108" s="270">
        <f>'Open Int.'!K112</f>
        <v>22123600</v>
      </c>
      <c r="C108" s="273">
        <f>'Open Int.'!R112</f>
        <v>174.887058</v>
      </c>
      <c r="D108" s="176">
        <f t="shared" si="4"/>
        <v>0.6321028571428572</v>
      </c>
      <c r="E108" s="279">
        <f>'Open Int.'!B112/'Open Int.'!K112</f>
        <v>0.8687736173136379</v>
      </c>
      <c r="F108" s="263">
        <f>'Open Int.'!E112/'Open Int.'!K112</f>
        <v>0.1202335967021642</v>
      </c>
      <c r="G108" s="280">
        <f>'Open Int.'!H112/'Open Int.'!K112</f>
        <v>0.01099278598419787</v>
      </c>
      <c r="H108" s="286">
        <v>35000000</v>
      </c>
      <c r="I108" s="266">
        <v>6999600</v>
      </c>
      <c r="J108" s="446">
        <v>5555600</v>
      </c>
      <c r="K108" s="124" t="str">
        <f t="shared" si="5"/>
        <v>Gross Exposure is less then 30%</v>
      </c>
      <c r="M108"/>
      <c r="N108"/>
    </row>
    <row r="109" spans="1:14" s="8" customFormat="1" ht="15">
      <c r="A109" s="229" t="s">
        <v>169</v>
      </c>
      <c r="B109" s="270">
        <f>'Open Int.'!K113</f>
        <v>1877850</v>
      </c>
      <c r="C109" s="273">
        <f>'Open Int.'!R113</f>
        <v>43.265664</v>
      </c>
      <c r="D109" s="176">
        <f t="shared" si="4"/>
        <v>0.06115357357860806</v>
      </c>
      <c r="E109" s="279">
        <f>'Open Int.'!B113/'Open Int.'!K113</f>
        <v>0.9748382458662832</v>
      </c>
      <c r="F109" s="263">
        <f>'Open Int.'!E113/'Open Int.'!K113</f>
        <v>0.020129403306973402</v>
      </c>
      <c r="G109" s="280">
        <f>'Open Int.'!H113/'Open Int.'!K113</f>
        <v>0.0050323508267433505</v>
      </c>
      <c r="H109" s="181">
        <v>30707118</v>
      </c>
      <c r="I109" s="265">
        <v>6141150</v>
      </c>
      <c r="J109" s="447">
        <v>3069900</v>
      </c>
      <c r="K109" s="124" t="str">
        <f t="shared" si="5"/>
        <v>Gross Exposure is less then 30%</v>
      </c>
      <c r="M109"/>
      <c r="N109"/>
    </row>
    <row r="110" spans="1:14" s="8" customFormat="1" ht="15">
      <c r="A110" s="229" t="s">
        <v>226</v>
      </c>
      <c r="B110" s="270">
        <f>'Open Int.'!K114</f>
        <v>8114752</v>
      </c>
      <c r="C110" s="273">
        <f>'Open Int.'!R114</f>
        <v>664.35474624</v>
      </c>
      <c r="D110" s="176">
        <f t="shared" si="4"/>
        <v>0.1822531239735315</v>
      </c>
      <c r="E110" s="279">
        <f>'Open Int.'!B114/'Open Int.'!K114</f>
        <v>0.9188160032493907</v>
      </c>
      <c r="F110" s="263">
        <f>'Open Int.'!E114/'Open Int.'!K114</f>
        <v>0.07097887896019496</v>
      </c>
      <c r="G110" s="280">
        <f>'Open Int.'!H114/'Open Int.'!K114</f>
        <v>0.010205117790414298</v>
      </c>
      <c r="H110" s="286">
        <v>44524625</v>
      </c>
      <c r="I110" s="266">
        <v>3481400</v>
      </c>
      <c r="J110" s="446">
        <v>1740700</v>
      </c>
      <c r="K110" s="124" t="str">
        <f t="shared" si="5"/>
        <v>Gross Exposure is less then 30%</v>
      </c>
      <c r="M110"/>
      <c r="N110"/>
    </row>
    <row r="111" spans="1:14" s="8" customFormat="1" ht="15">
      <c r="A111" s="229" t="s">
        <v>249</v>
      </c>
      <c r="B111" s="270">
        <f>'Open Int.'!K115</f>
        <v>1364000</v>
      </c>
      <c r="C111" s="273">
        <f>'Open Int.'!R115</f>
        <v>74.75401999999998</v>
      </c>
      <c r="D111" s="176">
        <f t="shared" si="4"/>
        <v>0.05103364456623011</v>
      </c>
      <c r="E111" s="279">
        <f>'Open Int.'!B115/'Open Int.'!K115</f>
        <v>0.9835777126099706</v>
      </c>
      <c r="F111" s="263">
        <f>'Open Int.'!E115/'Open Int.'!K115</f>
        <v>0.012903225806451613</v>
      </c>
      <c r="G111" s="280">
        <f>'Open Int.'!H115/'Open Int.'!K115</f>
        <v>0.0035190615835777126</v>
      </c>
      <c r="H111" s="286">
        <v>26727466</v>
      </c>
      <c r="I111" s="266">
        <v>5282400</v>
      </c>
      <c r="J111" s="446">
        <v>2640800</v>
      </c>
      <c r="K111" s="124" t="str">
        <f t="shared" si="5"/>
        <v>Gross exposure is building up andcrpsses 40% mark</v>
      </c>
      <c r="M111"/>
      <c r="N111"/>
    </row>
    <row r="112" spans="1:14" s="8" customFormat="1" ht="15">
      <c r="A112" s="229" t="s">
        <v>203</v>
      </c>
      <c r="B112" s="270">
        <f>'Open Int.'!K116</f>
        <v>35723025</v>
      </c>
      <c r="C112" s="273">
        <f>'Open Int.'!R116</f>
        <v>1776.148803</v>
      </c>
      <c r="D112" s="176">
        <f t="shared" si="4"/>
        <v>0.4413439118414825</v>
      </c>
      <c r="E112" s="279">
        <f>'Open Int.'!B116/'Open Int.'!K116</f>
        <v>0.8308296959733953</v>
      </c>
      <c r="F112" s="263">
        <f>'Open Int.'!E116/'Open Int.'!K116</f>
        <v>0.14105398409009315</v>
      </c>
      <c r="G112" s="280">
        <f>'Open Int.'!H116/'Open Int.'!K116</f>
        <v>0.028116319936511536</v>
      </c>
      <c r="H112" s="286">
        <v>80941470</v>
      </c>
      <c r="I112" s="266">
        <v>5600475</v>
      </c>
      <c r="J112" s="446">
        <v>2799900</v>
      </c>
      <c r="K112" s="124" t="str">
        <f t="shared" si="5"/>
        <v>Some sign of build up Gross exposure crosses 30%</v>
      </c>
      <c r="M112"/>
      <c r="N112"/>
    </row>
    <row r="113" spans="1:14" s="8" customFormat="1" ht="15">
      <c r="A113" s="229" t="s">
        <v>224</v>
      </c>
      <c r="B113" s="270">
        <f>'Open Int.'!K117</f>
        <v>2467300</v>
      </c>
      <c r="C113" s="273">
        <f>'Open Int.'!R117</f>
        <v>181.1861755</v>
      </c>
      <c r="D113" s="176">
        <f t="shared" si="4"/>
        <v>0.3094996562299648</v>
      </c>
      <c r="E113" s="279">
        <f>'Open Int.'!B117/'Open Int.'!K117</f>
        <v>0.9728042799821668</v>
      </c>
      <c r="F113" s="263">
        <f>'Open Int.'!E117/'Open Int.'!K117</f>
        <v>0.02630405706642889</v>
      </c>
      <c r="G113" s="280">
        <f>'Open Int.'!H117/'Open Int.'!K117</f>
        <v>0.0008916629514043691</v>
      </c>
      <c r="H113" s="286">
        <v>7971899</v>
      </c>
      <c r="I113" s="266">
        <v>1594175</v>
      </c>
      <c r="J113" s="446">
        <v>796950</v>
      </c>
      <c r="K113" s="124" t="str">
        <f t="shared" si="5"/>
        <v>Gross Exposure is less then 30%</v>
      </c>
      <c r="M113"/>
      <c r="N113"/>
    </row>
    <row r="114" spans="1:14" s="8" customFormat="1" ht="15">
      <c r="A114" s="229" t="s">
        <v>134</v>
      </c>
      <c r="B114" s="270">
        <f>'Open Int.'!K118</f>
        <v>3897000</v>
      </c>
      <c r="C114" s="273">
        <f>'Open Int.'!R118</f>
        <v>415.08895500000006</v>
      </c>
      <c r="D114" s="176">
        <f t="shared" si="4"/>
        <v>0.12205002322144975</v>
      </c>
      <c r="E114" s="279">
        <f>'Open Int.'!B118/'Open Int.'!K118</f>
        <v>0.9473312804721581</v>
      </c>
      <c r="F114" s="263">
        <f>'Open Int.'!E118/'Open Int.'!K118</f>
        <v>0.05170644085193739</v>
      </c>
      <c r="G114" s="280">
        <f>'Open Int.'!H118/'Open Int.'!K118</f>
        <v>0.000962278675904542</v>
      </c>
      <c r="H114" s="286">
        <v>31929531</v>
      </c>
      <c r="I114" s="266">
        <v>2935250</v>
      </c>
      <c r="J114" s="446">
        <v>1467500</v>
      </c>
      <c r="K114" s="123"/>
      <c r="M114"/>
      <c r="N114"/>
    </row>
    <row r="115" spans="1:14" s="8" customFormat="1" ht="15">
      <c r="A115" s="229" t="s">
        <v>250</v>
      </c>
      <c r="B115" s="270">
        <f>'Open Int.'!K119</f>
        <v>1862241</v>
      </c>
      <c r="C115" s="273">
        <f>'Open Int.'!R119</f>
        <v>143.42980182</v>
      </c>
      <c r="D115" s="176">
        <f t="shared" si="4"/>
        <v>0.44681984381564516</v>
      </c>
      <c r="E115" s="279">
        <f>'Open Int.'!B119/'Open Int.'!K119</f>
        <v>0.9916133303906423</v>
      </c>
      <c r="F115" s="263">
        <f>'Open Int.'!E119/'Open Int.'!K119</f>
        <v>0.007283160450231737</v>
      </c>
      <c r="G115" s="280">
        <f>'Open Int.'!H119/'Open Int.'!K119</f>
        <v>0.0011035091591260207</v>
      </c>
      <c r="H115" s="288">
        <v>4167767</v>
      </c>
      <c r="I115" s="268">
        <v>833508</v>
      </c>
      <c r="J115" s="447">
        <v>619377</v>
      </c>
      <c r="K115" s="123"/>
      <c r="M115"/>
      <c r="N115"/>
    </row>
    <row r="116" spans="1:14" s="8" customFormat="1" ht="15">
      <c r="A116" s="229" t="s">
        <v>191</v>
      </c>
      <c r="B116" s="270">
        <f>'Open Int.'!K120</f>
        <v>5852800</v>
      </c>
      <c r="C116" s="273">
        <f>'Open Int.'!R120</f>
        <v>62.9176</v>
      </c>
      <c r="D116" s="176">
        <f t="shared" si="4"/>
        <v>0.2853811729074538</v>
      </c>
      <c r="E116" s="279">
        <f>'Open Int.'!B120/'Open Int.'!K120</f>
        <v>0.9848790322580645</v>
      </c>
      <c r="F116" s="263">
        <f>'Open Int.'!E120/'Open Int.'!K120</f>
        <v>0.01310483870967742</v>
      </c>
      <c r="G116" s="280">
        <f>'Open Int.'!H120/'Open Int.'!K120</f>
        <v>0.0020161290322580645</v>
      </c>
      <c r="H116" s="288">
        <v>20508711</v>
      </c>
      <c r="I116" s="268">
        <v>4100500</v>
      </c>
      <c r="J116" s="447">
        <v>4014950</v>
      </c>
      <c r="K116" s="124" t="str">
        <f aca="true" t="shared" si="6" ref="K116:K121">IF(D117&gt;=80%,"Gross exposure has crossed 80%,Margin double",IF(D117&gt;=60%,"Gross exposure is Substantial as Open interest has crossed 60%",IF(D117&gt;=40%,"Gross exposure is building up andcrpsses 40% mark",IF(D117&gt;=30%,"Some sign of build up Gross exposure crosses 30%","Gross Exposure is less then 30%"))))</f>
        <v>Gross Exposure is less then 30%</v>
      </c>
      <c r="M116"/>
      <c r="N116"/>
    </row>
    <row r="117" spans="1:14" s="8" customFormat="1" ht="15">
      <c r="A117" s="229" t="s">
        <v>96</v>
      </c>
      <c r="B117" s="270">
        <f>'Open Int.'!K121</f>
        <v>5115600</v>
      </c>
      <c r="C117" s="273">
        <f>'Open Int.'!R121</f>
        <v>65.888928</v>
      </c>
      <c r="D117" s="176">
        <f t="shared" si="4"/>
        <v>0.11362046287745221</v>
      </c>
      <c r="E117" s="279">
        <f>'Open Int.'!B121/'Open Int.'!K121</f>
        <v>0.9819376026272578</v>
      </c>
      <c r="F117" s="263">
        <f>'Open Int.'!E121/'Open Int.'!K121</f>
        <v>0.016420361247947456</v>
      </c>
      <c r="G117" s="280">
        <f>'Open Int.'!H121/'Open Int.'!K121</f>
        <v>0.0016420361247947454</v>
      </c>
      <c r="H117" s="286">
        <v>45023580</v>
      </c>
      <c r="I117" s="266">
        <v>9000600</v>
      </c>
      <c r="J117" s="446">
        <v>4498200</v>
      </c>
      <c r="K117" s="124" t="str">
        <f t="shared" si="6"/>
        <v>Gross Exposure is less then 30%</v>
      </c>
      <c r="M117"/>
      <c r="N117"/>
    </row>
    <row r="118" spans="1:14" s="8" customFormat="1" ht="15">
      <c r="A118" s="229" t="s">
        <v>170</v>
      </c>
      <c r="B118" s="270">
        <f>'Open Int.'!K122</f>
        <v>395100</v>
      </c>
      <c r="C118" s="273">
        <f>'Open Int.'!R122</f>
        <v>16.7858235</v>
      </c>
      <c r="D118" s="176">
        <f t="shared" si="4"/>
        <v>0.013738505302781392</v>
      </c>
      <c r="E118" s="279">
        <f>'Open Int.'!B122/'Open Int.'!K122</f>
        <v>0.9954441913439636</v>
      </c>
      <c r="F118" s="263">
        <f>'Open Int.'!E122/'Open Int.'!K122</f>
        <v>0.004555808656036446</v>
      </c>
      <c r="G118" s="280">
        <f>'Open Int.'!H122/'Open Int.'!K122</f>
        <v>0</v>
      </c>
      <c r="H118" s="181">
        <v>28758587</v>
      </c>
      <c r="I118" s="265">
        <v>5751000</v>
      </c>
      <c r="J118" s="447">
        <v>2875500</v>
      </c>
      <c r="K118" s="124" t="str">
        <f t="shared" si="6"/>
        <v>Gross Exposure is less then 30%</v>
      </c>
      <c r="M118"/>
      <c r="N118"/>
    </row>
    <row r="119" spans="1:14" s="8" customFormat="1" ht="15">
      <c r="A119" s="229" t="s">
        <v>171</v>
      </c>
      <c r="B119" s="270">
        <f>'Open Int.'!K123</f>
        <v>7534800</v>
      </c>
      <c r="C119" s="273">
        <f>'Open Int.'!R123</f>
        <v>40.047462</v>
      </c>
      <c r="D119" s="176">
        <f t="shared" si="4"/>
        <v>0.18837</v>
      </c>
      <c r="E119" s="279">
        <f>'Open Int.'!B123/'Open Int.'!K123</f>
        <v>0.9331501831501832</v>
      </c>
      <c r="F119" s="263">
        <f>'Open Int.'!E123/'Open Int.'!K123</f>
        <v>0.06043956043956044</v>
      </c>
      <c r="G119" s="280">
        <f>'Open Int.'!H123/'Open Int.'!K123</f>
        <v>0.00641025641025641</v>
      </c>
      <c r="H119" s="181">
        <v>40000000</v>
      </c>
      <c r="I119" s="265">
        <v>7997100</v>
      </c>
      <c r="J119" s="447">
        <v>7997100</v>
      </c>
      <c r="K119" s="124" t="str">
        <f t="shared" si="6"/>
        <v>Some sign of build up Gross exposure crosses 30%</v>
      </c>
      <c r="M119"/>
      <c r="N119"/>
    </row>
    <row r="120" spans="1:14" s="8" customFormat="1" ht="15">
      <c r="A120" s="229" t="s">
        <v>172</v>
      </c>
      <c r="B120" s="270">
        <f>'Open Int.'!K124</f>
        <v>4087650</v>
      </c>
      <c r="C120" s="273">
        <f>'Open Int.'!R124</f>
        <v>185.23185975</v>
      </c>
      <c r="D120" s="176">
        <f t="shared" si="4"/>
        <v>0.32144164768362904</v>
      </c>
      <c r="E120" s="279">
        <f>'Open Int.'!B124/'Open Int.'!K124</f>
        <v>0.9708451066015926</v>
      </c>
      <c r="F120" s="263">
        <f>'Open Int.'!E124/'Open Int.'!K124</f>
        <v>0.02491651682507064</v>
      </c>
      <c r="G120" s="280">
        <f>'Open Int.'!H124/'Open Int.'!K124</f>
        <v>0.004238376573336759</v>
      </c>
      <c r="H120" s="181">
        <v>12716616</v>
      </c>
      <c r="I120" s="265">
        <v>2543100</v>
      </c>
      <c r="J120" s="447">
        <v>1271550</v>
      </c>
      <c r="K120" s="124" t="str">
        <f t="shared" si="6"/>
        <v>Gross Exposure is less then 30%</v>
      </c>
      <c r="M120"/>
      <c r="N120"/>
    </row>
    <row r="121" spans="1:16" s="8" customFormat="1" ht="15.75" thickBot="1">
      <c r="A121" s="229" t="s">
        <v>52</v>
      </c>
      <c r="B121" s="270">
        <f>'Open Int.'!K125</f>
        <v>4198800</v>
      </c>
      <c r="C121" s="273">
        <f>'Open Int.'!R125</f>
        <v>222.935286</v>
      </c>
      <c r="D121" s="176">
        <f t="shared" si="4"/>
        <v>0.08422197195352972</v>
      </c>
      <c r="E121" s="279">
        <f>'Open Int.'!B125/'Open Int.'!K125</f>
        <v>0.9831380394398399</v>
      </c>
      <c r="F121" s="263">
        <f>'Open Int.'!E125/'Open Int.'!K125</f>
        <v>0.015718776793369534</v>
      </c>
      <c r="G121" s="280">
        <f>'Open Int.'!H125/'Open Int.'!K125</f>
        <v>0.0011431837667905116</v>
      </c>
      <c r="H121" s="286">
        <v>49853974</v>
      </c>
      <c r="I121" s="266">
        <v>5715000</v>
      </c>
      <c r="J121" s="446">
        <v>2857200</v>
      </c>
      <c r="K121" s="125" t="str">
        <f t="shared" si="6"/>
        <v>Gross Exposure is less then 30%</v>
      </c>
      <c r="M121"/>
      <c r="N121"/>
      <c r="P121" s="101"/>
    </row>
    <row r="122" spans="1:14" s="4" customFormat="1" ht="15" thickBot="1">
      <c r="A122" s="229" t="s">
        <v>173</v>
      </c>
      <c r="B122" s="270">
        <f>'Open Int.'!K126</f>
        <v>1051200</v>
      </c>
      <c r="C122" s="273">
        <f>'Open Int.'!R126</f>
        <v>43.614288</v>
      </c>
      <c r="D122" s="176">
        <f t="shared" si="4"/>
        <v>0.18754951007329276</v>
      </c>
      <c r="E122" s="279">
        <f>'Open Int.'!B126/'Open Int.'!K126</f>
        <v>0.9800228310502284</v>
      </c>
      <c r="F122" s="263">
        <f>'Open Int.'!E126/'Open Int.'!K126</f>
        <v>0.008561643835616438</v>
      </c>
      <c r="G122" s="280">
        <f>'Open Int.'!H126/'Open Int.'!K126</f>
        <v>0.01141552511415525</v>
      </c>
      <c r="H122" s="181">
        <v>5604920</v>
      </c>
      <c r="I122" s="265">
        <v>1120800</v>
      </c>
      <c r="J122" s="450">
        <v>1120800</v>
      </c>
      <c r="M122"/>
      <c r="N122"/>
    </row>
    <row r="123" spans="1:14" s="4" customFormat="1" ht="15" thickBot="1">
      <c r="A123" s="199" t="s">
        <v>229</v>
      </c>
      <c r="B123" s="271">
        <f>'Open Int.'!K127</f>
        <v>10618300</v>
      </c>
      <c r="C123" s="274">
        <f>'Open Int.'!R127</f>
        <v>347.11222699999996</v>
      </c>
      <c r="D123" s="177">
        <f>B123/H123</f>
        <v>0.23725104900409547</v>
      </c>
      <c r="E123" s="281">
        <f>'Open Int.'!B127/'Open Int.'!K127</f>
        <v>0.9311094996374184</v>
      </c>
      <c r="F123" s="282">
        <f>'Open Int.'!E127/'Open Int.'!K127</f>
        <v>0.04957479069154196</v>
      </c>
      <c r="G123" s="283">
        <f>'Open Int.'!H127/'Open Int.'!K127</f>
        <v>0.01931570967103962</v>
      </c>
      <c r="H123" s="289">
        <v>44755545</v>
      </c>
      <c r="I123" s="290">
        <v>8950900</v>
      </c>
      <c r="J123" s="450">
        <v>4475100</v>
      </c>
      <c r="M123"/>
      <c r="N123"/>
    </row>
    <row r="124" spans="2:9" s="4" customFormat="1" ht="14.25">
      <c r="B124" s="71"/>
      <c r="H124" s="63"/>
      <c r="I124" s="63"/>
    </row>
    <row r="125" spans="2:9" s="4" customFormat="1" ht="14.25">
      <c r="B125" s="71"/>
      <c r="H125" s="63"/>
      <c r="I125" s="63"/>
    </row>
    <row r="126" spans="1:10" ht="14.25">
      <c r="A126" s="4"/>
      <c r="B126" s="71"/>
      <c r="C126" s="4"/>
      <c r="D126" s="4"/>
      <c r="E126" s="4"/>
      <c r="F126" s="4"/>
      <c r="G126" s="4"/>
      <c r="H126" s="63"/>
      <c r="I126" s="63"/>
      <c r="J126" s="4"/>
    </row>
    <row r="127" spans="2:8" ht="12.75">
      <c r="B127" s="1"/>
      <c r="F127" s="76"/>
      <c r="G127" s="4"/>
      <c r="H127" s="63"/>
    </row>
    <row r="128" spans="6:8" ht="12.75">
      <c r="F128" s="76"/>
      <c r="G128" s="4"/>
      <c r="H128" s="63"/>
    </row>
    <row r="129" spans="6:8" ht="12.75">
      <c r="F129" s="4"/>
      <c r="G129" s="4"/>
      <c r="H129" s="63"/>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17"/>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G401" sqref="G401"/>
    </sheetView>
  </sheetViews>
  <sheetFormatPr defaultColWidth="9.140625" defaultRowHeight="12.75"/>
  <cols>
    <col min="1" max="1" width="12.140625" style="32" customWidth="1"/>
    <col min="2" max="2" width="8.8515625" style="4" customWidth="1"/>
    <col min="3" max="3" width="10.00390625" style="4" customWidth="1"/>
    <col min="4" max="4" width="8.7109375" style="120" customWidth="1"/>
    <col min="5" max="5" width="11.57421875" style="4" customWidth="1"/>
    <col min="6" max="7" width="9.421875" style="4" customWidth="1"/>
    <col min="8" max="8" width="12.421875" style="127" hidden="1" customWidth="1"/>
    <col min="9" max="9" width="10.57421875" style="7" hidden="1" customWidth="1"/>
    <col min="10" max="10" width="12.00390625" style="122" customWidth="1"/>
    <col min="11" max="11" width="9.140625" style="4" hidden="1" customWidth="1"/>
    <col min="12" max="12" width="9.7109375" style="4" hidden="1" customWidth="1"/>
    <col min="13" max="13" width="9.140625" style="4" hidden="1" customWidth="1"/>
    <col min="14" max="15" width="9.140625" style="5" customWidth="1"/>
    <col min="16" max="16" width="11.57421875" style="5" bestFit="1" customWidth="1"/>
    <col min="17" max="16384" width="9.140625" style="5" customWidth="1"/>
  </cols>
  <sheetData>
    <row r="1" spans="1:13" s="70" customFormat="1" ht="19.5" customHeight="1" thickBot="1">
      <c r="A1" s="497" t="s">
        <v>257</v>
      </c>
      <c r="B1" s="498"/>
      <c r="C1" s="498"/>
      <c r="D1" s="498"/>
      <c r="E1" s="498"/>
      <c r="F1" s="498"/>
      <c r="G1" s="498"/>
      <c r="H1" s="498"/>
      <c r="I1" s="498"/>
      <c r="J1" s="499"/>
      <c r="K1" s="35"/>
      <c r="L1" s="36"/>
      <c r="M1" s="37"/>
    </row>
    <row r="2" spans="1:13" s="39" customFormat="1" ht="31.5" customHeight="1" thickBot="1">
      <c r="A2" s="503" t="s">
        <v>37</v>
      </c>
      <c r="B2" s="505" t="s">
        <v>15</v>
      </c>
      <c r="C2" s="507" t="s">
        <v>41</v>
      </c>
      <c r="D2" s="509" t="s">
        <v>86</v>
      </c>
      <c r="E2" s="510"/>
      <c r="F2" s="511"/>
      <c r="G2" s="512" t="s">
        <v>108</v>
      </c>
      <c r="H2" s="512"/>
      <c r="I2" s="512"/>
      <c r="J2" s="502"/>
      <c r="K2" s="500" t="s">
        <v>42</v>
      </c>
      <c r="L2" s="501"/>
      <c r="M2" s="502"/>
    </row>
    <row r="3" spans="1:13" s="39" customFormat="1" ht="27.75" thickBot="1">
      <c r="A3" s="504"/>
      <c r="B3" s="506"/>
      <c r="C3" s="508"/>
      <c r="D3" s="138" t="s">
        <v>87</v>
      </c>
      <c r="E3" s="104" t="s">
        <v>43</v>
      </c>
      <c r="F3" s="139" t="s">
        <v>20</v>
      </c>
      <c r="G3" s="38" t="s">
        <v>43</v>
      </c>
      <c r="H3" s="126" t="s">
        <v>106</v>
      </c>
      <c r="I3" s="40" t="s">
        <v>107</v>
      </c>
      <c r="J3" s="121" t="s">
        <v>20</v>
      </c>
      <c r="K3" s="166" t="s">
        <v>21</v>
      </c>
      <c r="L3" s="110" t="s">
        <v>22</v>
      </c>
      <c r="M3" s="111" t="s">
        <v>23</v>
      </c>
    </row>
    <row r="4" spans="1:14" s="9" customFormat="1" ht="15">
      <c r="A4" s="106" t="s">
        <v>200</v>
      </c>
      <c r="B4" s="200">
        <v>100</v>
      </c>
      <c r="C4" s="412">
        <f>Volume!J4</f>
        <v>5535.75</v>
      </c>
      <c r="D4" s="394">
        <v>396.99</v>
      </c>
      <c r="E4" s="237">
        <f>D4*B4</f>
        <v>39699</v>
      </c>
      <c r="F4" s="238">
        <f>D4/C4*100</f>
        <v>7.171385991058123</v>
      </c>
      <c r="G4" s="330">
        <f>(B4*C4)*H4%+E4</f>
        <v>56306.25</v>
      </c>
      <c r="H4" s="328">
        <v>3</v>
      </c>
      <c r="I4" s="242">
        <f aca="true" t="shared" si="0" ref="I4:I9">G4/B4</f>
        <v>563.0625</v>
      </c>
      <c r="J4" s="243">
        <f aca="true" t="shared" si="1" ref="J4:J65">I4/C4</f>
        <v>0.10171385991058123</v>
      </c>
      <c r="K4" s="247">
        <f>M4/16</f>
        <v>2.1477205</v>
      </c>
      <c r="L4" s="248">
        <f>K4*SQRT(30)</f>
        <v>11.763549650662743</v>
      </c>
      <c r="M4" s="249">
        <v>34.363528</v>
      </c>
      <c r="N4" s="93"/>
    </row>
    <row r="5" spans="1:14" s="9" customFormat="1" ht="15">
      <c r="A5" s="221" t="s">
        <v>88</v>
      </c>
      <c r="B5" s="201">
        <v>50</v>
      </c>
      <c r="C5" s="349">
        <f>Volume!J5</f>
        <v>4846.95</v>
      </c>
      <c r="D5" s="391">
        <v>344.64</v>
      </c>
      <c r="E5" s="234">
        <f aca="true" t="shared" si="2" ref="E5:E67">D5*B5</f>
        <v>17232</v>
      </c>
      <c r="F5" s="239">
        <f aca="true" t="shared" si="3" ref="F5:F67">D5/C5*100</f>
        <v>7.1104509021137</v>
      </c>
      <c r="G5" s="331">
        <f aca="true" t="shared" si="4" ref="G5:G66">(B5*C5)*H5%+E5</f>
        <v>24502.425</v>
      </c>
      <c r="H5" s="329">
        <v>3</v>
      </c>
      <c r="I5" s="235">
        <f t="shared" si="0"/>
        <v>490.0485</v>
      </c>
      <c r="J5" s="244">
        <f t="shared" si="1"/>
        <v>0.101104509021137</v>
      </c>
      <c r="K5" s="250">
        <f>M5/16</f>
        <v>1.733040375</v>
      </c>
      <c r="L5" s="236">
        <f>K5*SQRT(30)</f>
        <v>9.492253064547121</v>
      </c>
      <c r="M5" s="251">
        <v>27.728646</v>
      </c>
      <c r="N5" s="93"/>
    </row>
    <row r="6" spans="1:14" s="9" customFormat="1" ht="15">
      <c r="A6" s="221" t="s">
        <v>9</v>
      </c>
      <c r="B6" s="201">
        <v>100</v>
      </c>
      <c r="C6" s="349">
        <f>Volume!J6</f>
        <v>3798.75</v>
      </c>
      <c r="D6" s="391">
        <v>271.17</v>
      </c>
      <c r="E6" s="234">
        <f t="shared" si="2"/>
        <v>27117</v>
      </c>
      <c r="F6" s="239">
        <f t="shared" si="3"/>
        <v>7.138400789733465</v>
      </c>
      <c r="G6" s="331">
        <f t="shared" si="4"/>
        <v>38513.25</v>
      </c>
      <c r="H6" s="329">
        <v>3</v>
      </c>
      <c r="I6" s="235">
        <f t="shared" si="0"/>
        <v>385.1325</v>
      </c>
      <c r="J6" s="244">
        <f t="shared" si="1"/>
        <v>0.10138400789733465</v>
      </c>
      <c r="K6" s="250">
        <f aca="true" t="shared" si="5" ref="K6:K68">M6/16</f>
        <v>1.672416125</v>
      </c>
      <c r="L6" s="236">
        <f aca="true" t="shared" si="6" ref="L6:L68">K6*SQRT(30)</f>
        <v>9.160200371978796</v>
      </c>
      <c r="M6" s="251">
        <v>26.758658</v>
      </c>
      <c r="N6" s="93"/>
    </row>
    <row r="7" spans="1:13" s="8" customFormat="1" ht="15">
      <c r="A7" s="221" t="s">
        <v>150</v>
      </c>
      <c r="B7" s="201">
        <v>100</v>
      </c>
      <c r="C7" s="349">
        <f>Volume!J7</f>
        <v>3411.8</v>
      </c>
      <c r="D7" s="391">
        <v>379.02</v>
      </c>
      <c r="E7" s="234">
        <f t="shared" si="2"/>
        <v>37902</v>
      </c>
      <c r="F7" s="239">
        <f t="shared" si="3"/>
        <v>11.109091974910603</v>
      </c>
      <c r="G7" s="331">
        <f t="shared" si="4"/>
        <v>54961</v>
      </c>
      <c r="H7" s="329">
        <v>5</v>
      </c>
      <c r="I7" s="235">
        <f t="shared" si="0"/>
        <v>549.61</v>
      </c>
      <c r="J7" s="244">
        <f t="shared" si="1"/>
        <v>0.16109091974910603</v>
      </c>
      <c r="K7" s="250">
        <f t="shared" si="5"/>
        <v>1.748589375</v>
      </c>
      <c r="L7" s="236">
        <f t="shared" si="6"/>
        <v>9.577418445013599</v>
      </c>
      <c r="M7" s="251">
        <v>27.97743</v>
      </c>
    </row>
    <row r="8" spans="1:13" s="9" customFormat="1" ht="15">
      <c r="A8" s="221" t="s">
        <v>0</v>
      </c>
      <c r="B8" s="201">
        <v>375</v>
      </c>
      <c r="C8" s="349">
        <f>Volume!J8</f>
        <v>1007.25</v>
      </c>
      <c r="D8" s="391">
        <v>109.64</v>
      </c>
      <c r="E8" s="234">
        <f t="shared" si="2"/>
        <v>41115</v>
      </c>
      <c r="F8" s="239">
        <f t="shared" si="3"/>
        <v>10.885083147182923</v>
      </c>
      <c r="G8" s="331">
        <f t="shared" si="4"/>
        <v>60000.9375</v>
      </c>
      <c r="H8" s="329">
        <v>5</v>
      </c>
      <c r="I8" s="235">
        <f t="shared" si="0"/>
        <v>160.0025</v>
      </c>
      <c r="J8" s="244">
        <f t="shared" si="1"/>
        <v>0.15885083147182924</v>
      </c>
      <c r="K8" s="250">
        <f t="shared" si="5"/>
        <v>2.040719375</v>
      </c>
      <c r="L8" s="236">
        <f t="shared" si="6"/>
        <v>11.177480352253442</v>
      </c>
      <c r="M8" s="251">
        <v>32.65151</v>
      </c>
    </row>
    <row r="9" spans="1:13" s="8" customFormat="1" ht="15">
      <c r="A9" s="221" t="s">
        <v>151</v>
      </c>
      <c r="B9" s="201">
        <v>4900</v>
      </c>
      <c r="C9" s="349">
        <f>Volume!J9</f>
        <v>88.95</v>
      </c>
      <c r="D9" s="391">
        <v>9.58</v>
      </c>
      <c r="E9" s="234">
        <f t="shared" si="2"/>
        <v>46942</v>
      </c>
      <c r="F9" s="239">
        <f t="shared" si="3"/>
        <v>10.770095559302979</v>
      </c>
      <c r="G9" s="331">
        <f t="shared" si="4"/>
        <v>68734.75</v>
      </c>
      <c r="H9" s="329">
        <v>5</v>
      </c>
      <c r="I9" s="235">
        <f t="shared" si="0"/>
        <v>14.0275</v>
      </c>
      <c r="J9" s="244">
        <f t="shared" si="1"/>
        <v>0.1577009555930298</v>
      </c>
      <c r="K9" s="250">
        <f t="shared" si="5"/>
        <v>2.9536061875</v>
      </c>
      <c r="L9" s="236">
        <f t="shared" si="6"/>
        <v>16.177567348805834</v>
      </c>
      <c r="M9" s="251">
        <v>47.257699</v>
      </c>
    </row>
    <row r="10" spans="1:13" s="8" customFormat="1" ht="15">
      <c r="A10" s="221" t="s">
        <v>192</v>
      </c>
      <c r="B10" s="201">
        <v>6700</v>
      </c>
      <c r="C10" s="349">
        <f>Volume!J10</f>
        <v>71.9</v>
      </c>
      <c r="D10" s="213">
        <v>7.77</v>
      </c>
      <c r="E10" s="234">
        <f t="shared" si="2"/>
        <v>52059</v>
      </c>
      <c r="F10" s="239">
        <f t="shared" si="3"/>
        <v>10.806675938803894</v>
      </c>
      <c r="G10" s="331">
        <f t="shared" si="4"/>
        <v>76145.5</v>
      </c>
      <c r="H10" s="329">
        <v>5</v>
      </c>
      <c r="I10" s="235">
        <f aca="true" t="shared" si="7" ref="I10:I71">G10/B10</f>
        <v>11.365</v>
      </c>
      <c r="J10" s="244">
        <f t="shared" si="1"/>
        <v>0.15806675938803894</v>
      </c>
      <c r="K10" s="250">
        <f t="shared" si="5"/>
        <v>2.699981375</v>
      </c>
      <c r="L10" s="236">
        <f t="shared" si="6"/>
        <v>14.788407039313151</v>
      </c>
      <c r="M10" s="231">
        <v>43.199702</v>
      </c>
    </row>
    <row r="11" spans="1:13" s="9" customFormat="1" ht="15">
      <c r="A11" s="221" t="s">
        <v>89</v>
      </c>
      <c r="B11" s="201">
        <v>4600</v>
      </c>
      <c r="C11" s="349">
        <f>Volume!J11</f>
        <v>92.95</v>
      </c>
      <c r="D11" s="391">
        <v>10.39</v>
      </c>
      <c r="E11" s="234">
        <f t="shared" si="2"/>
        <v>47794</v>
      </c>
      <c r="F11" s="239">
        <f t="shared" si="3"/>
        <v>11.178052716514255</v>
      </c>
      <c r="G11" s="331">
        <f t="shared" si="4"/>
        <v>69172.5</v>
      </c>
      <c r="H11" s="329">
        <v>5</v>
      </c>
      <c r="I11" s="235">
        <f t="shared" si="7"/>
        <v>15.0375</v>
      </c>
      <c r="J11" s="244">
        <f t="shared" si="1"/>
        <v>0.16178052716514255</v>
      </c>
      <c r="K11" s="250">
        <f t="shared" si="5"/>
        <v>3.0698615</v>
      </c>
      <c r="L11" s="236">
        <f t="shared" si="6"/>
        <v>16.814323919666457</v>
      </c>
      <c r="M11" s="251">
        <v>49.117784</v>
      </c>
    </row>
    <row r="12" spans="1:13" s="9" customFormat="1" ht="15">
      <c r="A12" s="221" t="s">
        <v>102</v>
      </c>
      <c r="B12" s="201">
        <v>4300</v>
      </c>
      <c r="C12" s="349">
        <f>Volume!J12</f>
        <v>58.9</v>
      </c>
      <c r="D12" s="391">
        <v>7.96</v>
      </c>
      <c r="E12" s="234">
        <f t="shared" si="2"/>
        <v>34228</v>
      </c>
      <c r="F12" s="239">
        <f t="shared" si="3"/>
        <v>13.514431239388793</v>
      </c>
      <c r="G12" s="331">
        <f t="shared" si="4"/>
        <v>47119.443</v>
      </c>
      <c r="H12" s="329">
        <v>5.09</v>
      </c>
      <c r="I12" s="235">
        <f t="shared" si="7"/>
        <v>10.95801</v>
      </c>
      <c r="J12" s="244">
        <f t="shared" si="1"/>
        <v>0.18604431239388794</v>
      </c>
      <c r="K12" s="250">
        <f t="shared" si="5"/>
        <v>4.0204323125</v>
      </c>
      <c r="L12" s="236">
        <f t="shared" si="6"/>
        <v>22.02081468478909</v>
      </c>
      <c r="M12" s="251">
        <v>64.326917</v>
      </c>
    </row>
    <row r="13" spans="1:13" s="8" customFormat="1" ht="15">
      <c r="A13" s="221" t="s">
        <v>152</v>
      </c>
      <c r="B13" s="201">
        <v>9550</v>
      </c>
      <c r="C13" s="349">
        <f>Volume!J13</f>
        <v>44.3</v>
      </c>
      <c r="D13" s="391">
        <v>4.84</v>
      </c>
      <c r="E13" s="234">
        <f t="shared" si="2"/>
        <v>46222</v>
      </c>
      <c r="F13" s="239">
        <f t="shared" si="3"/>
        <v>10.925507900677202</v>
      </c>
      <c r="G13" s="331">
        <f t="shared" si="4"/>
        <v>67375.25</v>
      </c>
      <c r="H13" s="329">
        <v>5</v>
      </c>
      <c r="I13" s="235">
        <f t="shared" si="7"/>
        <v>7.055</v>
      </c>
      <c r="J13" s="244">
        <f t="shared" si="1"/>
        <v>0.15925507900677202</v>
      </c>
      <c r="K13" s="250">
        <f t="shared" si="5"/>
        <v>2.723805125</v>
      </c>
      <c r="L13" s="236">
        <f t="shared" si="6"/>
        <v>14.918895092106787</v>
      </c>
      <c r="M13" s="251">
        <v>43.580882</v>
      </c>
    </row>
    <row r="14" spans="1:13" s="8" customFormat="1" ht="15">
      <c r="A14" s="221" t="s">
        <v>174</v>
      </c>
      <c r="B14" s="201">
        <v>350</v>
      </c>
      <c r="C14" s="349">
        <f>Volume!J14</f>
        <v>614.65</v>
      </c>
      <c r="D14" s="391">
        <v>66.67</v>
      </c>
      <c r="E14" s="234">
        <f t="shared" si="2"/>
        <v>23334.5</v>
      </c>
      <c r="F14" s="239">
        <f t="shared" si="3"/>
        <v>10.846823395428293</v>
      </c>
      <c r="G14" s="331">
        <f t="shared" si="4"/>
        <v>34090.875</v>
      </c>
      <c r="H14" s="329">
        <v>5</v>
      </c>
      <c r="I14" s="235">
        <f t="shared" si="7"/>
        <v>97.4025</v>
      </c>
      <c r="J14" s="244">
        <f t="shared" si="1"/>
        <v>0.15846823395428294</v>
      </c>
      <c r="K14" s="250">
        <f t="shared" si="5"/>
        <v>3.1216075625</v>
      </c>
      <c r="L14" s="236">
        <f t="shared" si="6"/>
        <v>17.097748776599676</v>
      </c>
      <c r="M14" s="231">
        <v>49.945721</v>
      </c>
    </row>
    <row r="15" spans="1:13" s="9" customFormat="1" ht="15">
      <c r="A15" s="221" t="s">
        <v>211</v>
      </c>
      <c r="B15" s="201">
        <v>100</v>
      </c>
      <c r="C15" s="349">
        <f>Volume!J15</f>
        <v>2722.15</v>
      </c>
      <c r="D15" s="391">
        <v>301.28</v>
      </c>
      <c r="E15" s="234">
        <f t="shared" si="2"/>
        <v>30127.999999999996</v>
      </c>
      <c r="F15" s="239">
        <f t="shared" si="3"/>
        <v>11.067722204874823</v>
      </c>
      <c r="G15" s="331">
        <f t="shared" si="4"/>
        <v>43738.75</v>
      </c>
      <c r="H15" s="329">
        <v>5</v>
      </c>
      <c r="I15" s="235">
        <f t="shared" si="7"/>
        <v>437.3875</v>
      </c>
      <c r="J15" s="244">
        <f t="shared" si="1"/>
        <v>0.16067722204874824</v>
      </c>
      <c r="K15" s="250">
        <f t="shared" si="5"/>
        <v>2.29752625</v>
      </c>
      <c r="L15" s="236">
        <f t="shared" si="6"/>
        <v>12.584069535852539</v>
      </c>
      <c r="M15" s="251">
        <v>36.76042</v>
      </c>
    </row>
    <row r="16" spans="1:13" s="9" customFormat="1" ht="15">
      <c r="A16" s="221" t="s">
        <v>90</v>
      </c>
      <c r="B16" s="201">
        <v>1400</v>
      </c>
      <c r="C16" s="349">
        <f>Volume!J16</f>
        <v>258.5</v>
      </c>
      <c r="D16" s="391">
        <v>31.86</v>
      </c>
      <c r="E16" s="234">
        <f t="shared" si="2"/>
        <v>44604</v>
      </c>
      <c r="F16" s="239">
        <f t="shared" si="3"/>
        <v>12.324951644100581</v>
      </c>
      <c r="G16" s="331">
        <f t="shared" si="4"/>
        <v>62699</v>
      </c>
      <c r="H16" s="329">
        <v>5</v>
      </c>
      <c r="I16" s="235">
        <f t="shared" si="7"/>
        <v>44.785</v>
      </c>
      <c r="J16" s="244">
        <f t="shared" si="1"/>
        <v>0.17324951644100578</v>
      </c>
      <c r="K16" s="250">
        <f t="shared" si="5"/>
        <v>3.1836025625</v>
      </c>
      <c r="L16" s="236">
        <f t="shared" si="6"/>
        <v>17.437309376125004</v>
      </c>
      <c r="M16" s="251">
        <v>50.937641</v>
      </c>
    </row>
    <row r="17" spans="1:13" s="9" customFormat="1" ht="15">
      <c r="A17" s="221" t="s">
        <v>91</v>
      </c>
      <c r="B17" s="201">
        <v>3800</v>
      </c>
      <c r="C17" s="349">
        <f>Volume!J17</f>
        <v>176.1</v>
      </c>
      <c r="D17" s="391">
        <v>24.99</v>
      </c>
      <c r="E17" s="234">
        <f t="shared" si="2"/>
        <v>94962</v>
      </c>
      <c r="F17" s="239">
        <f t="shared" si="3"/>
        <v>14.190800681431003</v>
      </c>
      <c r="G17" s="331">
        <f t="shared" si="4"/>
        <v>130227.786</v>
      </c>
      <c r="H17" s="329">
        <v>5.27</v>
      </c>
      <c r="I17" s="235">
        <f t="shared" si="7"/>
        <v>34.270469999999996</v>
      </c>
      <c r="J17" s="244">
        <f t="shared" si="1"/>
        <v>0.19460800681431004</v>
      </c>
      <c r="K17" s="250">
        <f t="shared" si="5"/>
        <v>4.053074375</v>
      </c>
      <c r="L17" s="236">
        <f t="shared" si="6"/>
        <v>22.199602624336524</v>
      </c>
      <c r="M17" s="251">
        <v>64.84919</v>
      </c>
    </row>
    <row r="18" spans="1:13" s="9" customFormat="1" ht="15">
      <c r="A18" s="221" t="s">
        <v>44</v>
      </c>
      <c r="B18" s="201">
        <v>275</v>
      </c>
      <c r="C18" s="349">
        <f>Volume!J18</f>
        <v>1116.7</v>
      </c>
      <c r="D18" s="391">
        <v>121.34</v>
      </c>
      <c r="E18" s="234">
        <f t="shared" si="2"/>
        <v>33368.5</v>
      </c>
      <c r="F18" s="239">
        <f t="shared" si="3"/>
        <v>10.865944300170144</v>
      </c>
      <c r="G18" s="331">
        <f t="shared" si="4"/>
        <v>48723.125</v>
      </c>
      <c r="H18" s="329">
        <v>5</v>
      </c>
      <c r="I18" s="235">
        <f t="shared" si="7"/>
        <v>177.175</v>
      </c>
      <c r="J18" s="244">
        <f t="shared" si="1"/>
        <v>0.15865944300170146</v>
      </c>
      <c r="K18" s="250">
        <f t="shared" si="5"/>
        <v>2.749188875</v>
      </c>
      <c r="L18" s="236">
        <f t="shared" si="6"/>
        <v>15.057927616797505</v>
      </c>
      <c r="M18" s="251">
        <v>43.987022</v>
      </c>
    </row>
    <row r="19" spans="1:13" s="9" customFormat="1" ht="15">
      <c r="A19" s="221" t="s">
        <v>153</v>
      </c>
      <c r="B19" s="201">
        <v>1000</v>
      </c>
      <c r="C19" s="349">
        <f>Volume!J19</f>
        <v>376.4</v>
      </c>
      <c r="D19" s="391">
        <v>41.25</v>
      </c>
      <c r="E19" s="234">
        <f t="shared" si="2"/>
        <v>41250</v>
      </c>
      <c r="F19" s="239">
        <f t="shared" si="3"/>
        <v>10.959086078639746</v>
      </c>
      <c r="G19" s="331">
        <f t="shared" si="4"/>
        <v>60070</v>
      </c>
      <c r="H19" s="329">
        <v>5</v>
      </c>
      <c r="I19" s="235">
        <f t="shared" si="7"/>
        <v>60.07</v>
      </c>
      <c r="J19" s="244">
        <f t="shared" si="1"/>
        <v>0.15959086078639745</v>
      </c>
      <c r="K19" s="250">
        <f t="shared" si="5"/>
        <v>2.8751389375</v>
      </c>
      <c r="L19" s="236">
        <f t="shared" si="6"/>
        <v>15.74778452030186</v>
      </c>
      <c r="M19" s="251">
        <v>46.002223</v>
      </c>
    </row>
    <row r="20" spans="1:13" s="9" customFormat="1" ht="15">
      <c r="A20" s="221" t="s">
        <v>251</v>
      </c>
      <c r="B20" s="201">
        <v>1000</v>
      </c>
      <c r="C20" s="349">
        <f>Volume!J20</f>
        <v>543.8</v>
      </c>
      <c r="D20" s="391">
        <v>58.6</v>
      </c>
      <c r="E20" s="234">
        <f t="shared" si="2"/>
        <v>58600</v>
      </c>
      <c r="F20" s="239">
        <f t="shared" si="3"/>
        <v>10.776020595807283</v>
      </c>
      <c r="G20" s="331">
        <f t="shared" si="4"/>
        <v>85790</v>
      </c>
      <c r="H20" s="329">
        <v>5</v>
      </c>
      <c r="I20" s="235">
        <f t="shared" si="7"/>
        <v>85.79</v>
      </c>
      <c r="J20" s="244">
        <f t="shared" si="1"/>
        <v>0.15776020595807286</v>
      </c>
      <c r="K20" s="250">
        <f t="shared" si="5"/>
        <v>2.3427143125</v>
      </c>
      <c r="L20" s="236">
        <f t="shared" si="6"/>
        <v>12.83157474746457</v>
      </c>
      <c r="M20" s="251">
        <v>37.483429</v>
      </c>
    </row>
    <row r="21" spans="1:13" s="9" customFormat="1" ht="15">
      <c r="A21" s="221" t="s">
        <v>1</v>
      </c>
      <c r="B21" s="201">
        <v>150</v>
      </c>
      <c r="C21" s="349">
        <f>Volume!J21</f>
        <v>2435.75</v>
      </c>
      <c r="D21" s="391">
        <v>266.28</v>
      </c>
      <c r="E21" s="234">
        <f t="shared" si="2"/>
        <v>39941.99999999999</v>
      </c>
      <c r="F21" s="239">
        <f t="shared" si="3"/>
        <v>10.932156419993841</v>
      </c>
      <c r="G21" s="331">
        <f t="shared" si="4"/>
        <v>58210.12499999999</v>
      </c>
      <c r="H21" s="329">
        <v>5</v>
      </c>
      <c r="I21" s="235">
        <f t="shared" si="7"/>
        <v>388.06749999999994</v>
      </c>
      <c r="J21" s="244">
        <f t="shared" si="1"/>
        <v>0.1593215641999384</v>
      </c>
      <c r="K21" s="250">
        <f t="shared" si="5"/>
        <v>2.1096951875</v>
      </c>
      <c r="L21" s="236">
        <f t="shared" si="6"/>
        <v>11.555276436538408</v>
      </c>
      <c r="M21" s="251">
        <v>33.755123</v>
      </c>
    </row>
    <row r="22" spans="1:13" s="8" customFormat="1" ht="15">
      <c r="A22" s="221" t="s">
        <v>175</v>
      </c>
      <c r="B22" s="201">
        <v>1900</v>
      </c>
      <c r="C22" s="349">
        <f>Volume!J22</f>
        <v>121.1</v>
      </c>
      <c r="D22" s="391">
        <v>13.21</v>
      </c>
      <c r="E22" s="234">
        <f t="shared" si="2"/>
        <v>25099</v>
      </c>
      <c r="F22" s="239">
        <f t="shared" si="3"/>
        <v>10.908340214698597</v>
      </c>
      <c r="G22" s="331">
        <f t="shared" si="4"/>
        <v>36603.5</v>
      </c>
      <c r="H22" s="329">
        <v>5</v>
      </c>
      <c r="I22" s="235">
        <f t="shared" si="7"/>
        <v>19.265</v>
      </c>
      <c r="J22" s="244">
        <f t="shared" si="1"/>
        <v>0.15908340214698596</v>
      </c>
      <c r="K22" s="250">
        <f t="shared" si="5"/>
        <v>2.291685125</v>
      </c>
      <c r="L22" s="236">
        <f t="shared" si="6"/>
        <v>12.552076376615462</v>
      </c>
      <c r="M22" s="231">
        <v>36.666962</v>
      </c>
    </row>
    <row r="23" spans="1:13" s="8" customFormat="1" ht="15">
      <c r="A23" s="221" t="s">
        <v>176</v>
      </c>
      <c r="B23" s="201">
        <v>4500</v>
      </c>
      <c r="C23" s="349">
        <f>Volume!J23</f>
        <v>55.45</v>
      </c>
      <c r="D23" s="391">
        <v>6.05</v>
      </c>
      <c r="E23" s="234">
        <f t="shared" si="2"/>
        <v>27225</v>
      </c>
      <c r="F23" s="239">
        <f t="shared" si="3"/>
        <v>10.910730387736699</v>
      </c>
      <c r="G23" s="331">
        <f t="shared" si="4"/>
        <v>39826.0125</v>
      </c>
      <c r="H23" s="329">
        <v>5.05</v>
      </c>
      <c r="I23" s="235">
        <f t="shared" si="7"/>
        <v>8.850225</v>
      </c>
      <c r="J23" s="244">
        <f t="shared" si="1"/>
        <v>0.159607303877367</v>
      </c>
      <c r="K23" s="250">
        <f t="shared" si="5"/>
        <v>3.5583818125</v>
      </c>
      <c r="L23" s="236">
        <f t="shared" si="6"/>
        <v>19.490059869223685</v>
      </c>
      <c r="M23" s="231">
        <v>56.934109</v>
      </c>
    </row>
    <row r="24" spans="1:13" s="9" customFormat="1" ht="15">
      <c r="A24" s="221" t="s">
        <v>2</v>
      </c>
      <c r="B24" s="201">
        <v>1100</v>
      </c>
      <c r="C24" s="349">
        <f>Volume!J24</f>
        <v>391.15</v>
      </c>
      <c r="D24" s="391">
        <v>43.37</v>
      </c>
      <c r="E24" s="234">
        <f t="shared" si="2"/>
        <v>47707</v>
      </c>
      <c r="F24" s="239">
        <f t="shared" si="3"/>
        <v>11.087817972644766</v>
      </c>
      <c r="G24" s="331">
        <f t="shared" si="4"/>
        <v>69220.25</v>
      </c>
      <c r="H24" s="329">
        <v>5</v>
      </c>
      <c r="I24" s="235">
        <f t="shared" si="7"/>
        <v>62.9275</v>
      </c>
      <c r="J24" s="244">
        <f t="shared" si="1"/>
        <v>0.16087817972644766</v>
      </c>
      <c r="K24" s="250">
        <f t="shared" si="5"/>
        <v>3.235748125</v>
      </c>
      <c r="L24" s="236">
        <f t="shared" si="6"/>
        <v>17.72292238467546</v>
      </c>
      <c r="M24" s="251">
        <v>51.77197</v>
      </c>
    </row>
    <row r="25" spans="1:13" s="9" customFormat="1" ht="15">
      <c r="A25" s="221" t="s">
        <v>92</v>
      </c>
      <c r="B25" s="201">
        <v>1600</v>
      </c>
      <c r="C25" s="349">
        <f>Volume!J25</f>
        <v>289.4</v>
      </c>
      <c r="D25" s="391">
        <v>32.07</v>
      </c>
      <c r="E25" s="234">
        <f t="shared" si="2"/>
        <v>51312</v>
      </c>
      <c r="F25" s="239">
        <f t="shared" si="3"/>
        <v>11.081548030407742</v>
      </c>
      <c r="G25" s="331">
        <f t="shared" si="4"/>
        <v>75019.648</v>
      </c>
      <c r="H25" s="329">
        <v>5.12</v>
      </c>
      <c r="I25" s="235">
        <f t="shared" si="7"/>
        <v>46.887280000000004</v>
      </c>
      <c r="J25" s="244">
        <f t="shared" si="1"/>
        <v>0.16201548030407742</v>
      </c>
      <c r="K25" s="250">
        <f t="shared" si="5"/>
        <v>3.5366251875</v>
      </c>
      <c r="L25" s="236">
        <f t="shared" si="6"/>
        <v>19.370893926346877</v>
      </c>
      <c r="M25" s="251">
        <v>56.586003</v>
      </c>
    </row>
    <row r="26" spans="1:13" s="8" customFormat="1" ht="15">
      <c r="A26" s="221" t="s">
        <v>154</v>
      </c>
      <c r="B26" s="201">
        <v>850</v>
      </c>
      <c r="C26" s="349">
        <f>Volume!J26</f>
        <v>579.3</v>
      </c>
      <c r="D26" s="391">
        <v>60.92</v>
      </c>
      <c r="E26" s="234">
        <f t="shared" si="2"/>
        <v>51782</v>
      </c>
      <c r="F26" s="239">
        <f t="shared" si="3"/>
        <v>10.516140169169688</v>
      </c>
      <c r="G26" s="331">
        <f t="shared" si="4"/>
        <v>88072.24849999999</v>
      </c>
      <c r="H26" s="329">
        <v>7.37</v>
      </c>
      <c r="I26" s="235">
        <f t="shared" si="7"/>
        <v>103.61440999999998</v>
      </c>
      <c r="J26" s="244">
        <f t="shared" si="1"/>
        <v>0.17886140169169684</v>
      </c>
      <c r="K26" s="250">
        <f t="shared" si="5"/>
        <v>3.870453125</v>
      </c>
      <c r="L26" s="236">
        <f t="shared" si="6"/>
        <v>21.199344843288625</v>
      </c>
      <c r="M26" s="251">
        <v>61.92725</v>
      </c>
    </row>
    <row r="27" spans="1:13" s="8" customFormat="1" ht="15">
      <c r="A27" s="221" t="s">
        <v>177</v>
      </c>
      <c r="B27" s="201">
        <v>1100</v>
      </c>
      <c r="C27" s="349">
        <f>Volume!J27</f>
        <v>325.75</v>
      </c>
      <c r="D27" s="391">
        <v>36.11</v>
      </c>
      <c r="E27" s="234">
        <f t="shared" si="2"/>
        <v>39721</v>
      </c>
      <c r="F27" s="239">
        <f t="shared" si="3"/>
        <v>11.085188027628549</v>
      </c>
      <c r="G27" s="331">
        <f t="shared" si="4"/>
        <v>58998.884999999995</v>
      </c>
      <c r="H27" s="329">
        <v>5.38</v>
      </c>
      <c r="I27" s="235">
        <f t="shared" si="7"/>
        <v>53.635349999999995</v>
      </c>
      <c r="J27" s="244">
        <f t="shared" si="1"/>
        <v>0.16465188027628547</v>
      </c>
      <c r="K27" s="250">
        <f t="shared" si="5"/>
        <v>3.3295676875</v>
      </c>
      <c r="L27" s="236">
        <f t="shared" si="6"/>
        <v>18.236793291840616</v>
      </c>
      <c r="M27" s="231">
        <v>53.273083</v>
      </c>
    </row>
    <row r="28" spans="1:13" s="8" customFormat="1" ht="15">
      <c r="A28" s="221" t="s">
        <v>178</v>
      </c>
      <c r="B28" s="201">
        <v>6900</v>
      </c>
      <c r="C28" s="349">
        <f>Volume!J28</f>
        <v>36.35</v>
      </c>
      <c r="D28" s="391">
        <v>3.83</v>
      </c>
      <c r="E28" s="234">
        <f t="shared" si="2"/>
        <v>26427</v>
      </c>
      <c r="F28" s="239">
        <f t="shared" si="3"/>
        <v>10.536451169188446</v>
      </c>
      <c r="G28" s="331">
        <f t="shared" si="4"/>
        <v>38967.75</v>
      </c>
      <c r="H28" s="329">
        <v>5</v>
      </c>
      <c r="I28" s="235">
        <f t="shared" si="7"/>
        <v>5.6475</v>
      </c>
      <c r="J28" s="244">
        <f t="shared" si="1"/>
        <v>0.15536451169188445</v>
      </c>
      <c r="K28" s="250">
        <f t="shared" si="5"/>
        <v>2.44665575</v>
      </c>
      <c r="L28" s="236">
        <f t="shared" si="6"/>
        <v>13.400885447247203</v>
      </c>
      <c r="M28" s="231">
        <v>39.146492</v>
      </c>
    </row>
    <row r="29" spans="1:13" s="9" customFormat="1" ht="15">
      <c r="A29" s="221" t="s">
        <v>3</v>
      </c>
      <c r="B29" s="201">
        <v>1250</v>
      </c>
      <c r="C29" s="349">
        <f>Volume!J29</f>
        <v>265.35</v>
      </c>
      <c r="D29" s="391">
        <v>28.44</v>
      </c>
      <c r="E29" s="234">
        <f t="shared" si="2"/>
        <v>35550</v>
      </c>
      <c r="F29" s="239">
        <f t="shared" si="3"/>
        <v>10.71791972866026</v>
      </c>
      <c r="G29" s="331">
        <f t="shared" si="4"/>
        <v>52134.375</v>
      </c>
      <c r="H29" s="329">
        <v>5</v>
      </c>
      <c r="I29" s="235">
        <f t="shared" si="7"/>
        <v>41.7075</v>
      </c>
      <c r="J29" s="244">
        <f t="shared" si="1"/>
        <v>0.1571791972866026</v>
      </c>
      <c r="K29" s="250">
        <f t="shared" si="5"/>
        <v>2.3311625625</v>
      </c>
      <c r="L29" s="236">
        <f t="shared" si="6"/>
        <v>12.768303206927966</v>
      </c>
      <c r="M29" s="251">
        <v>37.298601</v>
      </c>
    </row>
    <row r="30" spans="1:13" s="8" customFormat="1" ht="15">
      <c r="A30" s="221" t="s">
        <v>237</v>
      </c>
      <c r="B30" s="201">
        <v>525</v>
      </c>
      <c r="C30" s="349">
        <f>Volume!J30</f>
        <v>422.35</v>
      </c>
      <c r="D30" s="391">
        <v>45.69</v>
      </c>
      <c r="E30" s="234">
        <f t="shared" si="2"/>
        <v>23987.25</v>
      </c>
      <c r="F30" s="239">
        <f t="shared" si="3"/>
        <v>10.818041908369834</v>
      </c>
      <c r="G30" s="331">
        <f t="shared" si="4"/>
        <v>35073.9375</v>
      </c>
      <c r="H30" s="329">
        <v>5</v>
      </c>
      <c r="I30" s="235">
        <f t="shared" si="7"/>
        <v>66.8075</v>
      </c>
      <c r="J30" s="244">
        <f t="shared" si="1"/>
        <v>0.15818041908369837</v>
      </c>
      <c r="K30" s="250">
        <f t="shared" si="5"/>
        <v>2.42603775</v>
      </c>
      <c r="L30" s="236">
        <f t="shared" si="6"/>
        <v>13.287956010340787</v>
      </c>
      <c r="M30" s="251">
        <v>38.816604</v>
      </c>
    </row>
    <row r="31" spans="1:13" s="8" customFormat="1" ht="15">
      <c r="A31" s="221" t="s">
        <v>179</v>
      </c>
      <c r="B31" s="201">
        <v>1200</v>
      </c>
      <c r="C31" s="349">
        <f>Volume!J31</f>
        <v>397.2</v>
      </c>
      <c r="D31" s="391">
        <v>42.77</v>
      </c>
      <c r="E31" s="234">
        <f t="shared" si="2"/>
        <v>51324.00000000001</v>
      </c>
      <c r="F31" s="239">
        <f t="shared" si="3"/>
        <v>10.76787512588117</v>
      </c>
      <c r="G31" s="331">
        <f t="shared" si="4"/>
        <v>77348.54400000001</v>
      </c>
      <c r="H31" s="329">
        <v>5.46</v>
      </c>
      <c r="I31" s="235">
        <f t="shared" si="7"/>
        <v>64.45712</v>
      </c>
      <c r="J31" s="244">
        <f t="shared" si="1"/>
        <v>0.1622787512588117</v>
      </c>
      <c r="K31" s="250">
        <f t="shared" si="5"/>
        <v>3.46897725</v>
      </c>
      <c r="L31" s="236">
        <f t="shared" si="6"/>
        <v>19.00037091297238</v>
      </c>
      <c r="M31" s="231">
        <v>55.503636</v>
      </c>
    </row>
    <row r="32" spans="1:13" s="8" customFormat="1" ht="15">
      <c r="A32" s="221" t="s">
        <v>201</v>
      </c>
      <c r="B32" s="201">
        <v>1900</v>
      </c>
      <c r="C32" s="349">
        <f>Volume!J32</f>
        <v>270.2</v>
      </c>
      <c r="D32" s="391">
        <v>37.89</v>
      </c>
      <c r="E32" s="234">
        <f t="shared" si="2"/>
        <v>71991</v>
      </c>
      <c r="F32" s="239">
        <f t="shared" si="3"/>
        <v>14.022945965951147</v>
      </c>
      <c r="G32" s="331">
        <f t="shared" si="4"/>
        <v>97660</v>
      </c>
      <c r="H32" s="329">
        <v>5</v>
      </c>
      <c r="I32" s="235">
        <f>G32/B32</f>
        <v>51.4</v>
      </c>
      <c r="J32" s="244">
        <f t="shared" si="1"/>
        <v>0.19022945965951146</v>
      </c>
      <c r="K32" s="250">
        <f>M32/16</f>
        <v>3.0927384375</v>
      </c>
      <c r="L32" s="236">
        <f>K32*SQRT(30)</f>
        <v>16.939626066820313</v>
      </c>
      <c r="M32" s="251">
        <v>49.483815</v>
      </c>
    </row>
    <row r="33" spans="1:13" s="8" customFormat="1" ht="15">
      <c r="A33" s="221" t="s">
        <v>238</v>
      </c>
      <c r="B33" s="201">
        <v>1800</v>
      </c>
      <c r="C33" s="349">
        <f>Volume!J33</f>
        <v>148.7</v>
      </c>
      <c r="D33" s="391">
        <v>16.24</v>
      </c>
      <c r="E33" s="234">
        <f t="shared" si="2"/>
        <v>29231.999999999996</v>
      </c>
      <c r="F33" s="239">
        <f t="shared" si="3"/>
        <v>10.921318090114324</v>
      </c>
      <c r="G33" s="331">
        <f t="shared" si="4"/>
        <v>43417.979999999996</v>
      </c>
      <c r="H33" s="329">
        <v>5.3</v>
      </c>
      <c r="I33" s="235">
        <f t="shared" si="7"/>
        <v>24.1211</v>
      </c>
      <c r="J33" s="244">
        <f t="shared" si="1"/>
        <v>0.16221318090114326</v>
      </c>
      <c r="K33" s="250">
        <f t="shared" si="5"/>
        <v>2.75821525</v>
      </c>
      <c r="L33" s="236">
        <f t="shared" si="6"/>
        <v>15.107367108797511</v>
      </c>
      <c r="M33" s="251">
        <v>44.131444</v>
      </c>
    </row>
    <row r="34" spans="1:13" s="8" customFormat="1" ht="15">
      <c r="A34" s="221" t="s">
        <v>180</v>
      </c>
      <c r="B34" s="201">
        <v>250</v>
      </c>
      <c r="C34" s="349">
        <f>Volume!J34</f>
        <v>2817.7</v>
      </c>
      <c r="D34" s="391">
        <v>310.34</v>
      </c>
      <c r="E34" s="234">
        <f t="shared" si="2"/>
        <v>77585</v>
      </c>
      <c r="F34" s="239">
        <f t="shared" si="3"/>
        <v>11.013947545870746</v>
      </c>
      <c r="G34" s="331">
        <f t="shared" si="4"/>
        <v>112806.25</v>
      </c>
      <c r="H34" s="329">
        <v>5</v>
      </c>
      <c r="I34" s="235">
        <f t="shared" si="7"/>
        <v>451.225</v>
      </c>
      <c r="J34" s="244">
        <f t="shared" si="1"/>
        <v>0.16013947545870746</v>
      </c>
      <c r="K34" s="250">
        <f t="shared" si="5"/>
        <v>3.6233225</v>
      </c>
      <c r="L34" s="236">
        <f t="shared" si="6"/>
        <v>19.845754663660124</v>
      </c>
      <c r="M34" s="231">
        <v>57.97316</v>
      </c>
    </row>
    <row r="35" spans="1:13" s="9" customFormat="1" ht="15">
      <c r="A35" s="221" t="s">
        <v>212</v>
      </c>
      <c r="B35" s="201">
        <v>400</v>
      </c>
      <c r="C35" s="349">
        <f>Volume!J35</f>
        <v>793.1</v>
      </c>
      <c r="D35" s="391">
        <v>83.92</v>
      </c>
      <c r="E35" s="234">
        <f t="shared" si="2"/>
        <v>33568</v>
      </c>
      <c r="F35" s="239">
        <f t="shared" si="3"/>
        <v>10.581263396797377</v>
      </c>
      <c r="G35" s="331">
        <f t="shared" si="4"/>
        <v>49430</v>
      </c>
      <c r="H35" s="329">
        <v>5</v>
      </c>
      <c r="I35" s="235">
        <f t="shared" si="7"/>
        <v>123.575</v>
      </c>
      <c r="J35" s="244">
        <f t="shared" si="1"/>
        <v>0.15581263396797376</v>
      </c>
      <c r="K35" s="250">
        <f t="shared" si="5"/>
        <v>2.1992926875</v>
      </c>
      <c r="L35" s="236">
        <f t="shared" si="6"/>
        <v>12.0460221549991</v>
      </c>
      <c r="M35" s="251">
        <v>35.188683</v>
      </c>
    </row>
    <row r="36" spans="1:13" s="8" customFormat="1" ht="15">
      <c r="A36" s="221" t="s">
        <v>239</v>
      </c>
      <c r="B36" s="201">
        <v>4800</v>
      </c>
      <c r="C36" s="349">
        <f>Volume!J36</f>
        <v>128</v>
      </c>
      <c r="D36" s="213">
        <v>17.03</v>
      </c>
      <c r="E36" s="234">
        <f t="shared" si="2"/>
        <v>81744</v>
      </c>
      <c r="F36" s="239">
        <f t="shared" si="3"/>
        <v>13.3046875</v>
      </c>
      <c r="G36" s="331">
        <f t="shared" si="4"/>
        <v>123523.20000000001</v>
      </c>
      <c r="H36" s="329">
        <v>6.8</v>
      </c>
      <c r="I36" s="235">
        <f t="shared" si="7"/>
        <v>25.734</v>
      </c>
      <c r="J36" s="244">
        <f t="shared" si="1"/>
        <v>0.201046875</v>
      </c>
      <c r="K36" s="250">
        <f t="shared" si="5"/>
        <v>5.5808068125</v>
      </c>
      <c r="L36" s="236">
        <f t="shared" si="6"/>
        <v>30.56733780284754</v>
      </c>
      <c r="M36" s="231">
        <v>89.292909</v>
      </c>
    </row>
    <row r="37" spans="1:13" s="8" customFormat="1" ht="15">
      <c r="A37" s="221" t="s">
        <v>181</v>
      </c>
      <c r="B37" s="201">
        <v>5650</v>
      </c>
      <c r="C37" s="349">
        <f>Volume!J37</f>
        <v>53.05</v>
      </c>
      <c r="D37" s="391">
        <v>5.85</v>
      </c>
      <c r="E37" s="234">
        <f t="shared" si="2"/>
        <v>33052.5</v>
      </c>
      <c r="F37" s="239">
        <f t="shared" si="3"/>
        <v>11.027332704995288</v>
      </c>
      <c r="G37" s="331">
        <f t="shared" si="4"/>
        <v>58949.388000000006</v>
      </c>
      <c r="H37" s="329">
        <v>8.64</v>
      </c>
      <c r="I37" s="235">
        <f t="shared" si="7"/>
        <v>10.433520000000001</v>
      </c>
      <c r="J37" s="244">
        <f t="shared" si="1"/>
        <v>0.1966733270499529</v>
      </c>
      <c r="K37" s="250">
        <f t="shared" si="5"/>
        <v>4.5060771875</v>
      </c>
      <c r="L37" s="236">
        <f t="shared" si="6"/>
        <v>24.680801214531858</v>
      </c>
      <c r="M37" s="231">
        <v>72.097235</v>
      </c>
    </row>
    <row r="38" spans="1:13" s="8" customFormat="1" ht="15">
      <c r="A38" s="221" t="s">
        <v>182</v>
      </c>
      <c r="B38" s="201">
        <v>1300</v>
      </c>
      <c r="C38" s="349">
        <f>Volume!J38</f>
        <v>216.35</v>
      </c>
      <c r="D38" s="391">
        <v>26.62</v>
      </c>
      <c r="E38" s="234">
        <f t="shared" si="2"/>
        <v>34606</v>
      </c>
      <c r="F38" s="239">
        <f t="shared" si="3"/>
        <v>12.304136815345505</v>
      </c>
      <c r="G38" s="331">
        <f t="shared" si="4"/>
        <v>48668.75</v>
      </c>
      <c r="H38" s="329">
        <v>5</v>
      </c>
      <c r="I38" s="235">
        <f t="shared" si="7"/>
        <v>37.4375</v>
      </c>
      <c r="J38" s="244">
        <f t="shared" si="1"/>
        <v>0.17304136815345506</v>
      </c>
      <c r="K38" s="250">
        <f t="shared" si="5"/>
        <v>4.4411525625</v>
      </c>
      <c r="L38" s="236">
        <f t="shared" si="6"/>
        <v>24.325194398031222</v>
      </c>
      <c r="M38" s="231">
        <v>71.058441</v>
      </c>
    </row>
    <row r="39" spans="1:13" s="9" customFormat="1" ht="15">
      <c r="A39" s="221" t="s">
        <v>103</v>
      </c>
      <c r="B39" s="201">
        <v>1500</v>
      </c>
      <c r="C39" s="349">
        <f>Volume!J39</f>
        <v>251.05</v>
      </c>
      <c r="D39" s="391">
        <v>26.93</v>
      </c>
      <c r="E39" s="234">
        <f t="shared" si="2"/>
        <v>40395</v>
      </c>
      <c r="F39" s="239">
        <f t="shared" si="3"/>
        <v>10.726946823341963</v>
      </c>
      <c r="G39" s="331">
        <f t="shared" si="4"/>
        <v>59223.75</v>
      </c>
      <c r="H39" s="329">
        <v>5</v>
      </c>
      <c r="I39" s="235">
        <f t="shared" si="7"/>
        <v>39.4825</v>
      </c>
      <c r="J39" s="244">
        <f t="shared" si="1"/>
        <v>0.15726946823341964</v>
      </c>
      <c r="K39" s="250">
        <f t="shared" si="5"/>
        <v>2.6417169375</v>
      </c>
      <c r="L39" s="236">
        <f t="shared" si="6"/>
        <v>14.46927957212215</v>
      </c>
      <c r="M39" s="251">
        <v>42.267471</v>
      </c>
    </row>
    <row r="40" spans="1:13" s="8" customFormat="1" ht="15">
      <c r="A40" s="221" t="s">
        <v>156</v>
      </c>
      <c r="B40" s="201">
        <v>1350</v>
      </c>
      <c r="C40" s="349">
        <f>Volume!J40</f>
        <v>336.6</v>
      </c>
      <c r="D40" s="391">
        <v>0</v>
      </c>
      <c r="E40" s="234">
        <f t="shared" si="2"/>
        <v>0</v>
      </c>
      <c r="F40" s="239">
        <f t="shared" si="3"/>
        <v>0</v>
      </c>
      <c r="G40" s="331">
        <f t="shared" si="4"/>
        <v>22720.500000000004</v>
      </c>
      <c r="H40" s="329">
        <v>5</v>
      </c>
      <c r="I40" s="235">
        <f t="shared" si="7"/>
        <v>16.830000000000002</v>
      </c>
      <c r="J40" s="244">
        <f t="shared" si="1"/>
        <v>0.05</v>
      </c>
      <c r="K40" s="250">
        <f t="shared" si="5"/>
        <v>3.117352</v>
      </c>
      <c r="L40" s="236">
        <f t="shared" si="6"/>
        <v>17.074440100838444</v>
      </c>
      <c r="M40" s="251">
        <v>49.877632</v>
      </c>
    </row>
    <row r="41" spans="1:13" s="8" customFormat="1" ht="15">
      <c r="A41" s="221" t="s">
        <v>240</v>
      </c>
      <c r="B41" s="201">
        <v>300</v>
      </c>
      <c r="C41" s="349">
        <f>Volume!J41</f>
        <v>1190.4</v>
      </c>
      <c r="D41" s="391">
        <v>130.71</v>
      </c>
      <c r="E41" s="234">
        <f t="shared" si="2"/>
        <v>39213</v>
      </c>
      <c r="F41" s="239">
        <f t="shared" si="3"/>
        <v>10.980342741935484</v>
      </c>
      <c r="G41" s="331">
        <f t="shared" si="4"/>
        <v>57069</v>
      </c>
      <c r="H41" s="329">
        <v>5</v>
      </c>
      <c r="I41" s="235">
        <f t="shared" si="7"/>
        <v>190.23</v>
      </c>
      <c r="J41" s="244">
        <f t="shared" si="1"/>
        <v>0.15980342741935483</v>
      </c>
      <c r="K41" s="250">
        <f t="shared" si="5"/>
        <v>2.8633555</v>
      </c>
      <c r="L41" s="236">
        <f t="shared" si="6"/>
        <v>15.683243975064837</v>
      </c>
      <c r="M41" s="251">
        <v>45.813688</v>
      </c>
    </row>
    <row r="42" spans="1:13" s="8" customFormat="1" ht="15">
      <c r="A42" s="221" t="s">
        <v>252</v>
      </c>
      <c r="B42" s="201">
        <v>1000</v>
      </c>
      <c r="C42" s="349">
        <f>Volume!J42</f>
        <v>353.3</v>
      </c>
      <c r="D42" s="391">
        <v>57.51</v>
      </c>
      <c r="E42" s="234">
        <f>D42*B42</f>
        <v>57510</v>
      </c>
      <c r="F42" s="239">
        <f>D42/C42*100</f>
        <v>16.27795075007076</v>
      </c>
      <c r="G42" s="331">
        <f>(B42*C42)*H42%+E42</f>
        <v>75175</v>
      </c>
      <c r="H42" s="329">
        <v>5</v>
      </c>
      <c r="I42" s="235">
        <f>G42/B42</f>
        <v>75.175</v>
      </c>
      <c r="J42" s="244">
        <f>I42/C42</f>
        <v>0.2127795075007076</v>
      </c>
      <c r="K42" s="250">
        <f>M42/16</f>
        <v>2.24561925</v>
      </c>
      <c r="L42" s="236">
        <f t="shared" si="6"/>
        <v>12.29976318792833</v>
      </c>
      <c r="M42" s="251">
        <v>35.929908</v>
      </c>
    </row>
    <row r="43" spans="1:13" s="8" customFormat="1" ht="15">
      <c r="A43" s="221" t="s">
        <v>183</v>
      </c>
      <c r="B43" s="201">
        <v>2950</v>
      </c>
      <c r="C43" s="349">
        <f>Volume!J43</f>
        <v>103.1</v>
      </c>
      <c r="D43" s="392">
        <v>10.89</v>
      </c>
      <c r="E43" s="234">
        <f t="shared" si="2"/>
        <v>32125.5</v>
      </c>
      <c r="F43" s="239">
        <f t="shared" si="3"/>
        <v>10.562560620756548</v>
      </c>
      <c r="G43" s="331">
        <f t="shared" si="4"/>
        <v>48245.185</v>
      </c>
      <c r="H43" s="329">
        <v>5.3</v>
      </c>
      <c r="I43" s="235">
        <f t="shared" si="7"/>
        <v>16.3543</v>
      </c>
      <c r="J43" s="244">
        <f t="shared" si="1"/>
        <v>0.15862560620756547</v>
      </c>
      <c r="K43" s="250">
        <f t="shared" si="5"/>
        <v>3.7176228125</v>
      </c>
      <c r="L43" s="236">
        <f t="shared" si="6"/>
        <v>20.362258747020487</v>
      </c>
      <c r="M43" s="231">
        <v>59.481965</v>
      </c>
    </row>
    <row r="44" spans="1:13" s="9" customFormat="1" ht="15">
      <c r="A44" s="221" t="s">
        <v>241</v>
      </c>
      <c r="B44" s="201">
        <v>175</v>
      </c>
      <c r="C44" s="349">
        <f>Volume!J44</f>
        <v>2787.55</v>
      </c>
      <c r="D44" s="391">
        <v>301.89</v>
      </c>
      <c r="E44" s="234">
        <f t="shared" si="2"/>
        <v>52830.75</v>
      </c>
      <c r="F44" s="239">
        <f t="shared" si="3"/>
        <v>10.829940270129683</v>
      </c>
      <c r="G44" s="331">
        <f t="shared" si="4"/>
        <v>77221.8125</v>
      </c>
      <c r="H44" s="329">
        <v>5</v>
      </c>
      <c r="I44" s="235">
        <f t="shared" si="7"/>
        <v>441.2675</v>
      </c>
      <c r="J44" s="244">
        <f t="shared" si="1"/>
        <v>0.15829940270129683</v>
      </c>
      <c r="K44" s="250">
        <f t="shared" si="5"/>
        <v>2.3670113125</v>
      </c>
      <c r="L44" s="236">
        <f t="shared" si="6"/>
        <v>12.9646548972616</v>
      </c>
      <c r="M44" s="251">
        <v>37.872181</v>
      </c>
    </row>
    <row r="45" spans="1:13" s="9" customFormat="1" ht="15">
      <c r="A45" s="221" t="s">
        <v>213</v>
      </c>
      <c r="B45" s="201">
        <v>2062</v>
      </c>
      <c r="C45" s="349">
        <f>Volume!J45</f>
        <v>130.85</v>
      </c>
      <c r="D45" s="391">
        <v>13.82</v>
      </c>
      <c r="E45" s="234">
        <f t="shared" si="2"/>
        <v>28496.84</v>
      </c>
      <c r="F45" s="239">
        <f t="shared" si="3"/>
        <v>10.561711883836454</v>
      </c>
      <c r="G45" s="331">
        <f t="shared" si="4"/>
        <v>41987.475000000006</v>
      </c>
      <c r="H45" s="329">
        <v>5</v>
      </c>
      <c r="I45" s="235">
        <f t="shared" si="7"/>
        <v>20.362500000000004</v>
      </c>
      <c r="J45" s="244">
        <f t="shared" si="1"/>
        <v>0.15561711883836457</v>
      </c>
      <c r="K45" s="250">
        <f t="shared" si="5"/>
        <v>2.210013</v>
      </c>
      <c r="L45" s="236">
        <f t="shared" si="6"/>
        <v>12.104739724796646</v>
      </c>
      <c r="M45" s="251">
        <v>35.360208</v>
      </c>
    </row>
    <row r="46" spans="1:13" s="9" customFormat="1" ht="15">
      <c r="A46" s="221" t="s">
        <v>215</v>
      </c>
      <c r="B46" s="201">
        <v>650</v>
      </c>
      <c r="C46" s="349">
        <f>Volume!J46</f>
        <v>600.4</v>
      </c>
      <c r="D46" s="391">
        <v>65.76</v>
      </c>
      <c r="E46" s="234">
        <f t="shared" si="2"/>
        <v>42744</v>
      </c>
      <c r="F46" s="239">
        <f t="shared" si="3"/>
        <v>10.952698201199201</v>
      </c>
      <c r="G46" s="331">
        <f t="shared" si="4"/>
        <v>62257</v>
      </c>
      <c r="H46" s="329">
        <v>5</v>
      </c>
      <c r="I46" s="235">
        <f t="shared" si="7"/>
        <v>95.78</v>
      </c>
      <c r="J46" s="244">
        <f t="shared" si="1"/>
        <v>0.159526982011992</v>
      </c>
      <c r="K46" s="250">
        <f t="shared" si="5"/>
        <v>2.2338401875</v>
      </c>
      <c r="L46" s="236">
        <f t="shared" si="6"/>
        <v>12.235246605553197</v>
      </c>
      <c r="M46" s="251">
        <v>35.741443</v>
      </c>
    </row>
    <row r="47" spans="1:13" s="9" customFormat="1" ht="15">
      <c r="A47" s="221" t="s">
        <v>4</v>
      </c>
      <c r="B47" s="201">
        <v>300</v>
      </c>
      <c r="C47" s="349">
        <f>Volume!J47</f>
        <v>1561.3</v>
      </c>
      <c r="D47" s="391">
        <v>164.21</v>
      </c>
      <c r="E47" s="234">
        <f t="shared" si="2"/>
        <v>49263</v>
      </c>
      <c r="F47" s="239">
        <f t="shared" si="3"/>
        <v>10.517517453404215</v>
      </c>
      <c r="G47" s="331">
        <f t="shared" si="4"/>
        <v>72682.5</v>
      </c>
      <c r="H47" s="329">
        <v>5</v>
      </c>
      <c r="I47" s="235">
        <f t="shared" si="7"/>
        <v>242.275</v>
      </c>
      <c r="J47" s="244">
        <f t="shared" si="1"/>
        <v>0.15517517453404214</v>
      </c>
      <c r="K47" s="250">
        <f t="shared" si="5"/>
        <v>2.082004</v>
      </c>
      <c r="L47" s="236">
        <f t="shared" si="6"/>
        <v>11.403605556159858</v>
      </c>
      <c r="M47" s="251">
        <v>33.312064</v>
      </c>
    </row>
    <row r="48" spans="1:13" s="9" customFormat="1" ht="15">
      <c r="A48" s="221" t="s">
        <v>93</v>
      </c>
      <c r="B48" s="201">
        <v>400</v>
      </c>
      <c r="C48" s="349">
        <f>Volume!J48</f>
        <v>994.85</v>
      </c>
      <c r="D48" s="391">
        <v>107.52</v>
      </c>
      <c r="E48" s="234">
        <f t="shared" si="2"/>
        <v>43008</v>
      </c>
      <c r="F48" s="239">
        <f t="shared" si="3"/>
        <v>10.80765944614766</v>
      </c>
      <c r="G48" s="331">
        <f t="shared" si="4"/>
        <v>62905</v>
      </c>
      <c r="H48" s="329">
        <v>5</v>
      </c>
      <c r="I48" s="235">
        <f t="shared" si="7"/>
        <v>157.2625</v>
      </c>
      <c r="J48" s="244">
        <f t="shared" si="1"/>
        <v>0.1580765944614766</v>
      </c>
      <c r="K48" s="250">
        <f t="shared" si="5"/>
        <v>2.2952736875</v>
      </c>
      <c r="L48" s="236">
        <f t="shared" si="6"/>
        <v>12.571731742918134</v>
      </c>
      <c r="M48" s="251">
        <v>36.724379</v>
      </c>
    </row>
    <row r="49" spans="1:13" s="9" customFormat="1" ht="15">
      <c r="A49" s="221" t="s">
        <v>214</v>
      </c>
      <c r="B49" s="201">
        <v>400</v>
      </c>
      <c r="C49" s="349">
        <f>Volume!J49</f>
        <v>742.55</v>
      </c>
      <c r="D49" s="391">
        <v>81.9</v>
      </c>
      <c r="E49" s="234">
        <f t="shared" si="2"/>
        <v>32760.000000000004</v>
      </c>
      <c r="F49" s="239">
        <f t="shared" si="3"/>
        <v>11.029560298969768</v>
      </c>
      <c r="G49" s="331">
        <f t="shared" si="4"/>
        <v>47611</v>
      </c>
      <c r="H49" s="329">
        <v>5</v>
      </c>
      <c r="I49" s="235">
        <f t="shared" si="7"/>
        <v>119.0275</v>
      </c>
      <c r="J49" s="244">
        <f t="shared" si="1"/>
        <v>0.16029560298969767</v>
      </c>
      <c r="K49" s="250">
        <f t="shared" si="5"/>
        <v>2.060250625</v>
      </c>
      <c r="L49" s="236">
        <f t="shared" si="6"/>
        <v>11.28445741426617</v>
      </c>
      <c r="M49" s="251">
        <v>32.96401</v>
      </c>
    </row>
    <row r="50" spans="1:13" s="9" customFormat="1" ht="15">
      <c r="A50" s="221" t="s">
        <v>5</v>
      </c>
      <c r="B50" s="201">
        <v>1595</v>
      </c>
      <c r="C50" s="349">
        <f>Volume!J50</f>
        <v>190.6</v>
      </c>
      <c r="D50" s="391">
        <v>20.27</v>
      </c>
      <c r="E50" s="234">
        <f t="shared" si="2"/>
        <v>32330.649999999998</v>
      </c>
      <c r="F50" s="239">
        <f t="shared" si="3"/>
        <v>10.634837355718783</v>
      </c>
      <c r="G50" s="331">
        <f t="shared" si="4"/>
        <v>48503.8224</v>
      </c>
      <c r="H50" s="329">
        <v>5.32</v>
      </c>
      <c r="I50" s="235">
        <f t="shared" si="7"/>
        <v>30.40992</v>
      </c>
      <c r="J50" s="244">
        <f t="shared" si="1"/>
        <v>0.15954837355718782</v>
      </c>
      <c r="K50" s="250">
        <f t="shared" si="5"/>
        <v>2.749330375</v>
      </c>
      <c r="L50" s="236">
        <f t="shared" si="6"/>
        <v>15.058702644216375</v>
      </c>
      <c r="M50" s="251">
        <v>43.989286</v>
      </c>
    </row>
    <row r="51" spans="1:13" s="9" customFormat="1" ht="15">
      <c r="A51" s="221" t="s">
        <v>216</v>
      </c>
      <c r="B51" s="201">
        <v>1000</v>
      </c>
      <c r="C51" s="349">
        <f>Volume!J51</f>
        <v>248</v>
      </c>
      <c r="D51" s="391">
        <v>53.26</v>
      </c>
      <c r="E51" s="234">
        <f t="shared" si="2"/>
        <v>53260</v>
      </c>
      <c r="F51" s="239">
        <f t="shared" si="3"/>
        <v>21.475806451612904</v>
      </c>
      <c r="G51" s="331">
        <f t="shared" si="4"/>
        <v>65660</v>
      </c>
      <c r="H51" s="329">
        <v>5</v>
      </c>
      <c r="I51" s="235">
        <f t="shared" si="7"/>
        <v>65.66</v>
      </c>
      <c r="J51" s="244">
        <f t="shared" si="1"/>
        <v>0.26475806451612904</v>
      </c>
      <c r="K51" s="250">
        <f t="shared" si="5"/>
        <v>2.433695625</v>
      </c>
      <c r="L51" s="236">
        <f t="shared" si="6"/>
        <v>13.329899919141337</v>
      </c>
      <c r="M51" s="251">
        <v>38.93913</v>
      </c>
    </row>
    <row r="52" spans="1:13" s="9" customFormat="1" ht="15">
      <c r="A52" s="221" t="s">
        <v>217</v>
      </c>
      <c r="B52" s="201">
        <v>1300</v>
      </c>
      <c r="C52" s="349">
        <f>Volume!J52</f>
        <v>309.95</v>
      </c>
      <c r="D52" s="391">
        <v>42.63</v>
      </c>
      <c r="E52" s="234">
        <f t="shared" si="2"/>
        <v>55419</v>
      </c>
      <c r="F52" s="239">
        <f t="shared" si="3"/>
        <v>13.753831263106955</v>
      </c>
      <c r="G52" s="331">
        <f t="shared" si="4"/>
        <v>75565.75</v>
      </c>
      <c r="H52" s="329">
        <v>5</v>
      </c>
      <c r="I52" s="235">
        <f t="shared" si="7"/>
        <v>58.1275</v>
      </c>
      <c r="J52" s="244">
        <f t="shared" si="1"/>
        <v>0.18753831263106951</v>
      </c>
      <c r="K52" s="250">
        <f t="shared" si="5"/>
        <v>3.9228219375</v>
      </c>
      <c r="L52" s="236">
        <f t="shared" si="6"/>
        <v>21.48618064244871</v>
      </c>
      <c r="M52" s="251">
        <v>62.765151</v>
      </c>
    </row>
    <row r="53" spans="1:13" s="9" customFormat="1" ht="15">
      <c r="A53" s="221" t="s">
        <v>57</v>
      </c>
      <c r="B53" s="201">
        <v>300</v>
      </c>
      <c r="C53" s="349">
        <f>Volume!J53</f>
        <v>1537.65</v>
      </c>
      <c r="D53" s="213">
        <v>169.75</v>
      </c>
      <c r="E53" s="234">
        <f t="shared" si="2"/>
        <v>50925</v>
      </c>
      <c r="F53" s="239">
        <f t="shared" si="3"/>
        <v>11.039573374955289</v>
      </c>
      <c r="G53" s="331">
        <f t="shared" si="4"/>
        <v>74128.1385</v>
      </c>
      <c r="H53" s="329">
        <v>5.03</v>
      </c>
      <c r="I53" s="235">
        <f t="shared" si="7"/>
        <v>247.093795</v>
      </c>
      <c r="J53" s="244">
        <f t="shared" si="1"/>
        <v>0.16069573374955287</v>
      </c>
      <c r="K53" s="250">
        <f t="shared" si="5"/>
        <v>2.190061875</v>
      </c>
      <c r="L53" s="236">
        <f t="shared" si="6"/>
        <v>11.995462912695595</v>
      </c>
      <c r="M53" s="251">
        <v>35.04099</v>
      </c>
    </row>
    <row r="54" spans="1:13" s="9" customFormat="1" ht="15">
      <c r="A54" s="221" t="s">
        <v>218</v>
      </c>
      <c r="B54" s="201">
        <v>700</v>
      </c>
      <c r="C54" s="349">
        <f>Volume!J54</f>
        <v>770.75</v>
      </c>
      <c r="D54" s="391">
        <v>82.61</v>
      </c>
      <c r="E54" s="234">
        <f t="shared" si="2"/>
        <v>57827</v>
      </c>
      <c r="F54" s="239">
        <f t="shared" si="3"/>
        <v>10.718131689912424</v>
      </c>
      <c r="G54" s="331">
        <f t="shared" si="4"/>
        <v>84803.25</v>
      </c>
      <c r="H54" s="329">
        <v>5</v>
      </c>
      <c r="I54" s="235">
        <f t="shared" si="7"/>
        <v>121.1475</v>
      </c>
      <c r="J54" s="244">
        <f t="shared" si="1"/>
        <v>0.15718131689912423</v>
      </c>
      <c r="K54" s="250">
        <f t="shared" si="5"/>
        <v>2.3537395</v>
      </c>
      <c r="L54" s="236">
        <f t="shared" si="6"/>
        <v>12.89196218640931</v>
      </c>
      <c r="M54" s="251">
        <v>37.659832</v>
      </c>
    </row>
    <row r="55" spans="1:13" s="8" customFormat="1" ht="15">
      <c r="A55" s="221" t="s">
        <v>158</v>
      </c>
      <c r="B55" s="201">
        <v>4800</v>
      </c>
      <c r="C55" s="349">
        <f>Volume!J55</f>
        <v>79.2</v>
      </c>
      <c r="D55" s="391">
        <v>10.68</v>
      </c>
      <c r="E55" s="234">
        <f t="shared" si="2"/>
        <v>51264</v>
      </c>
      <c r="F55" s="239">
        <f t="shared" si="3"/>
        <v>13.484848484848483</v>
      </c>
      <c r="G55" s="331">
        <f t="shared" si="4"/>
        <v>71564.544</v>
      </c>
      <c r="H55" s="329">
        <v>5.34</v>
      </c>
      <c r="I55" s="235">
        <f t="shared" si="7"/>
        <v>14.909279999999999</v>
      </c>
      <c r="J55" s="244">
        <f t="shared" si="1"/>
        <v>0.18824848484848483</v>
      </c>
      <c r="K55" s="250">
        <f t="shared" si="5"/>
        <v>4.7479275625</v>
      </c>
      <c r="L55" s="236">
        <f t="shared" si="6"/>
        <v>26.005470273817696</v>
      </c>
      <c r="M55" s="251">
        <v>75.966841</v>
      </c>
    </row>
    <row r="56" spans="1:13" s="8" customFormat="1" ht="15">
      <c r="A56" s="221" t="s">
        <v>202</v>
      </c>
      <c r="B56" s="201">
        <v>5900</v>
      </c>
      <c r="C56" s="349">
        <f>Volume!J56</f>
        <v>76.85</v>
      </c>
      <c r="D56" s="391">
        <v>11.49</v>
      </c>
      <c r="E56" s="234">
        <f t="shared" si="2"/>
        <v>67791</v>
      </c>
      <c r="F56" s="239">
        <f t="shared" si="3"/>
        <v>14.95120364346129</v>
      </c>
      <c r="G56" s="331">
        <f>(B56*C56)*H56%+E56</f>
        <v>90461.75</v>
      </c>
      <c r="H56" s="329">
        <v>5</v>
      </c>
      <c r="I56" s="235">
        <f>G56/B56</f>
        <v>15.3325</v>
      </c>
      <c r="J56" s="244">
        <f>I56/C56</f>
        <v>0.1995120364346129</v>
      </c>
      <c r="K56" s="250">
        <f>M56/16</f>
        <v>2.9987720625</v>
      </c>
      <c r="L56" s="236">
        <f t="shared" si="6"/>
        <v>16.42495103447542</v>
      </c>
      <c r="M56" s="251">
        <v>47.980353</v>
      </c>
    </row>
    <row r="57" spans="1:13" s="8" customFormat="1" ht="15">
      <c r="A57" s="221" t="s">
        <v>193</v>
      </c>
      <c r="B57" s="201">
        <v>31500</v>
      </c>
      <c r="C57" s="349">
        <f>Volume!J57</f>
        <v>13.3</v>
      </c>
      <c r="D57" s="392">
        <v>3.32</v>
      </c>
      <c r="E57" s="234">
        <f t="shared" si="2"/>
        <v>104580</v>
      </c>
      <c r="F57" s="239">
        <f t="shared" si="3"/>
        <v>24.96240601503759</v>
      </c>
      <c r="G57" s="331">
        <f t="shared" si="4"/>
        <v>132607.755</v>
      </c>
      <c r="H57" s="329">
        <v>6.69</v>
      </c>
      <c r="I57" s="235">
        <f t="shared" si="7"/>
        <v>4.20977</v>
      </c>
      <c r="J57" s="244">
        <f t="shared" si="1"/>
        <v>0.31652406015037593</v>
      </c>
      <c r="K57" s="250">
        <f t="shared" si="5"/>
        <v>4.1007693125</v>
      </c>
      <c r="L57" s="236">
        <f t="shared" si="6"/>
        <v>22.460838555812018</v>
      </c>
      <c r="M57" s="231">
        <v>65.612309</v>
      </c>
    </row>
    <row r="58" spans="1:13" s="8" customFormat="1" ht="15">
      <c r="A58" s="221" t="s">
        <v>159</v>
      </c>
      <c r="B58" s="201">
        <v>1750</v>
      </c>
      <c r="C58" s="349">
        <f>Volume!J58</f>
        <v>149.25</v>
      </c>
      <c r="D58" s="391">
        <v>15.53</v>
      </c>
      <c r="E58" s="234">
        <f t="shared" si="2"/>
        <v>27177.5</v>
      </c>
      <c r="F58" s="239">
        <f t="shared" si="3"/>
        <v>10.405360134003349</v>
      </c>
      <c r="G58" s="331">
        <f t="shared" si="4"/>
        <v>41725.64375</v>
      </c>
      <c r="H58" s="329">
        <v>5.57</v>
      </c>
      <c r="I58" s="235">
        <f t="shared" si="7"/>
        <v>23.843225</v>
      </c>
      <c r="J58" s="244">
        <f t="shared" si="1"/>
        <v>0.1597536013400335</v>
      </c>
      <c r="K58" s="250">
        <f t="shared" si="5"/>
        <v>2.5785940625</v>
      </c>
      <c r="L58" s="236">
        <f t="shared" si="6"/>
        <v>14.123541346801362</v>
      </c>
      <c r="M58" s="251">
        <v>41.257505</v>
      </c>
    </row>
    <row r="59" spans="1:13" s="8" customFormat="1" ht="15">
      <c r="A59" s="221" t="s">
        <v>194</v>
      </c>
      <c r="B59" s="201">
        <v>1450</v>
      </c>
      <c r="C59" s="349">
        <f>Volume!J59</f>
        <v>221.65</v>
      </c>
      <c r="D59" s="213">
        <v>24.31</v>
      </c>
      <c r="E59" s="234">
        <f t="shared" si="2"/>
        <v>35249.5</v>
      </c>
      <c r="F59" s="239">
        <f t="shared" si="3"/>
        <v>10.96774193548387</v>
      </c>
      <c r="G59" s="331">
        <f t="shared" si="4"/>
        <v>58357.62075</v>
      </c>
      <c r="H59" s="329">
        <v>7.19</v>
      </c>
      <c r="I59" s="235">
        <f t="shared" si="7"/>
        <v>40.246635000000005</v>
      </c>
      <c r="J59" s="244">
        <f t="shared" si="1"/>
        <v>0.18157741935483873</v>
      </c>
      <c r="K59" s="250">
        <f t="shared" si="5"/>
        <v>3.400492625</v>
      </c>
      <c r="L59" s="236">
        <f t="shared" si="6"/>
        <v>18.62526517342456</v>
      </c>
      <c r="M59" s="231">
        <v>54.407882</v>
      </c>
    </row>
    <row r="60" spans="1:13" s="8" customFormat="1" ht="15">
      <c r="A60" s="221" t="s">
        <v>184</v>
      </c>
      <c r="B60" s="201">
        <v>7700</v>
      </c>
      <c r="C60" s="349">
        <f>Volume!J60</f>
        <v>44.35</v>
      </c>
      <c r="D60" s="391">
        <v>5.64</v>
      </c>
      <c r="E60" s="234">
        <f t="shared" si="2"/>
        <v>43428</v>
      </c>
      <c r="F60" s="239">
        <f t="shared" si="3"/>
        <v>12.717023675310033</v>
      </c>
      <c r="G60" s="331">
        <f t="shared" si="4"/>
        <v>67776.5935</v>
      </c>
      <c r="H60" s="329">
        <v>7.13</v>
      </c>
      <c r="I60" s="235">
        <f t="shared" si="7"/>
        <v>8.802155</v>
      </c>
      <c r="J60" s="244">
        <f t="shared" si="1"/>
        <v>0.19847023675310035</v>
      </c>
      <c r="K60" s="250">
        <f t="shared" si="5"/>
        <v>4.9424118125</v>
      </c>
      <c r="L60" s="236">
        <f t="shared" si="6"/>
        <v>27.070704381862434</v>
      </c>
      <c r="M60" s="231">
        <v>79.078589</v>
      </c>
    </row>
    <row r="61" spans="1:13" s="9" customFormat="1" ht="15">
      <c r="A61" s="221" t="s">
        <v>219</v>
      </c>
      <c r="B61" s="201">
        <v>200</v>
      </c>
      <c r="C61" s="349">
        <f>Volume!J61</f>
        <v>2102.35</v>
      </c>
      <c r="D61" s="391">
        <v>222.71</v>
      </c>
      <c r="E61" s="234">
        <f t="shared" si="2"/>
        <v>44542</v>
      </c>
      <c r="F61" s="239">
        <f t="shared" si="3"/>
        <v>10.593383594548959</v>
      </c>
      <c r="G61" s="331">
        <f t="shared" si="4"/>
        <v>65565.5</v>
      </c>
      <c r="H61" s="329">
        <v>5</v>
      </c>
      <c r="I61" s="235">
        <f t="shared" si="7"/>
        <v>327.8275</v>
      </c>
      <c r="J61" s="244">
        <f t="shared" si="1"/>
        <v>0.15593383594548957</v>
      </c>
      <c r="K61" s="250">
        <f t="shared" si="5"/>
        <v>1.8710441875</v>
      </c>
      <c r="L61" s="236">
        <f t="shared" si="6"/>
        <v>10.248131075826755</v>
      </c>
      <c r="M61" s="251">
        <v>29.936707</v>
      </c>
    </row>
    <row r="62" spans="1:13" s="8" customFormat="1" ht="15">
      <c r="A62" s="221" t="s">
        <v>160</v>
      </c>
      <c r="B62" s="201">
        <v>2950</v>
      </c>
      <c r="C62" s="349">
        <f>Volume!J62</f>
        <v>112.15</v>
      </c>
      <c r="D62" s="391">
        <v>14.01</v>
      </c>
      <c r="E62" s="234">
        <f t="shared" si="2"/>
        <v>41329.5</v>
      </c>
      <c r="F62" s="239">
        <f t="shared" si="3"/>
        <v>12.492197949175212</v>
      </c>
      <c r="G62" s="331">
        <f t="shared" si="4"/>
        <v>58996.489499999996</v>
      </c>
      <c r="H62" s="329">
        <v>5.34</v>
      </c>
      <c r="I62" s="235">
        <f t="shared" si="7"/>
        <v>19.99881</v>
      </c>
      <c r="J62" s="244">
        <f t="shared" si="1"/>
        <v>0.1783219794917521</v>
      </c>
      <c r="K62" s="250">
        <f t="shared" si="5"/>
        <v>3.72635225</v>
      </c>
      <c r="L62" s="236">
        <f t="shared" si="6"/>
        <v>20.410071845351304</v>
      </c>
      <c r="M62" s="251">
        <v>59.621636</v>
      </c>
    </row>
    <row r="63" spans="1:13" s="9" customFormat="1" ht="15">
      <c r="A63" s="221" t="s">
        <v>104</v>
      </c>
      <c r="B63" s="201">
        <v>600</v>
      </c>
      <c r="C63" s="349">
        <f>Volume!J63</f>
        <v>504.95</v>
      </c>
      <c r="D63" s="391">
        <v>55.88</v>
      </c>
      <c r="E63" s="234">
        <f t="shared" si="2"/>
        <v>33528</v>
      </c>
      <c r="F63" s="239">
        <f t="shared" si="3"/>
        <v>11.066442222002179</v>
      </c>
      <c r="G63" s="331">
        <f t="shared" si="4"/>
        <v>48676.5</v>
      </c>
      <c r="H63" s="329">
        <v>5</v>
      </c>
      <c r="I63" s="235">
        <f t="shared" si="7"/>
        <v>81.1275</v>
      </c>
      <c r="J63" s="244">
        <f t="shared" si="1"/>
        <v>0.16066442222002178</v>
      </c>
      <c r="K63" s="250">
        <f t="shared" si="5"/>
        <v>2.97166375</v>
      </c>
      <c r="L63" s="236">
        <f t="shared" si="6"/>
        <v>16.276472691953924</v>
      </c>
      <c r="M63" s="251">
        <v>47.54662</v>
      </c>
    </row>
    <row r="64" spans="1:13" s="9" customFormat="1" ht="15">
      <c r="A64" s="221" t="s">
        <v>48</v>
      </c>
      <c r="B64" s="201">
        <v>1100</v>
      </c>
      <c r="C64" s="349">
        <f>Volume!J64</f>
        <v>292</v>
      </c>
      <c r="D64" s="391">
        <v>31.57</v>
      </c>
      <c r="E64" s="234">
        <f t="shared" si="2"/>
        <v>34727</v>
      </c>
      <c r="F64" s="239">
        <f t="shared" si="3"/>
        <v>10.811643835616438</v>
      </c>
      <c r="G64" s="331">
        <f t="shared" si="4"/>
        <v>50787</v>
      </c>
      <c r="H64" s="329">
        <v>5</v>
      </c>
      <c r="I64" s="235">
        <f t="shared" si="7"/>
        <v>46.17</v>
      </c>
      <c r="J64" s="244">
        <f t="shared" si="1"/>
        <v>0.1581164383561644</v>
      </c>
      <c r="K64" s="250">
        <f t="shared" si="5"/>
        <v>3.0395261875</v>
      </c>
      <c r="L64" s="236">
        <f t="shared" si="6"/>
        <v>16.64817057021427</v>
      </c>
      <c r="M64" s="251">
        <v>48.632419</v>
      </c>
    </row>
    <row r="65" spans="1:13" s="9" customFormat="1" ht="15">
      <c r="A65" s="221" t="s">
        <v>6</v>
      </c>
      <c r="B65" s="201">
        <v>1125</v>
      </c>
      <c r="C65" s="349">
        <f>Volume!J65</f>
        <v>188.9</v>
      </c>
      <c r="D65" s="391">
        <v>20.78</v>
      </c>
      <c r="E65" s="234">
        <f t="shared" si="2"/>
        <v>23377.5</v>
      </c>
      <c r="F65" s="239">
        <f t="shared" si="3"/>
        <v>11.00052938062467</v>
      </c>
      <c r="G65" s="331">
        <f>(B65*C65)*H65%+E65</f>
        <v>34003.125</v>
      </c>
      <c r="H65" s="329">
        <v>5</v>
      </c>
      <c r="I65" s="235">
        <f>G65/B65</f>
        <v>30.225</v>
      </c>
      <c r="J65" s="244">
        <f t="shared" si="1"/>
        <v>0.1600052938062467</v>
      </c>
      <c r="K65" s="250">
        <f t="shared" si="5"/>
        <v>1.9557301875</v>
      </c>
      <c r="L65" s="236">
        <f t="shared" si="6"/>
        <v>10.71197540087558</v>
      </c>
      <c r="M65" s="251">
        <v>31.291683</v>
      </c>
    </row>
    <row r="66" spans="1:13" s="8" customFormat="1" ht="15">
      <c r="A66" s="221" t="s">
        <v>195</v>
      </c>
      <c r="B66" s="201">
        <v>1000</v>
      </c>
      <c r="C66" s="349">
        <f>Volume!J66</f>
        <v>350.6</v>
      </c>
      <c r="D66" s="213">
        <v>47.16</v>
      </c>
      <c r="E66" s="234">
        <f t="shared" si="2"/>
        <v>47160</v>
      </c>
      <c r="F66" s="239">
        <f t="shared" si="3"/>
        <v>13.451226468910438</v>
      </c>
      <c r="G66" s="331">
        <f t="shared" si="4"/>
        <v>70650.2</v>
      </c>
      <c r="H66" s="329">
        <v>6.7</v>
      </c>
      <c r="I66" s="235">
        <f t="shared" si="7"/>
        <v>70.6502</v>
      </c>
      <c r="J66" s="244">
        <f aca="true" t="shared" si="8" ref="J66:J115">I66/C66</f>
        <v>0.20151226468910438</v>
      </c>
      <c r="K66" s="250">
        <f t="shared" si="5"/>
        <v>3.89347575</v>
      </c>
      <c r="L66" s="236">
        <f t="shared" si="6"/>
        <v>21.325444953743446</v>
      </c>
      <c r="M66" s="231">
        <v>62.295612</v>
      </c>
    </row>
    <row r="67" spans="1:13" s="8" customFormat="1" ht="15">
      <c r="A67" s="221" t="s">
        <v>185</v>
      </c>
      <c r="B67" s="201">
        <v>600</v>
      </c>
      <c r="C67" s="349">
        <f>Volume!J67</f>
        <v>488.65</v>
      </c>
      <c r="D67" s="391">
        <v>51.14</v>
      </c>
      <c r="E67" s="234">
        <f t="shared" si="2"/>
        <v>30684</v>
      </c>
      <c r="F67" s="239">
        <f t="shared" si="3"/>
        <v>10.46556840274225</v>
      </c>
      <c r="G67" s="331">
        <f aca="true" t="shared" si="9" ref="G67:G115">(B67*C67)*H67%+E67</f>
        <v>45343.5</v>
      </c>
      <c r="H67" s="329">
        <v>5</v>
      </c>
      <c r="I67" s="235">
        <f t="shared" si="7"/>
        <v>75.5725</v>
      </c>
      <c r="J67" s="244">
        <f t="shared" si="8"/>
        <v>0.1546556840274225</v>
      </c>
      <c r="K67" s="250">
        <f t="shared" si="5"/>
        <v>2.7740656875</v>
      </c>
      <c r="L67" s="236">
        <f t="shared" si="6"/>
        <v>15.194183530448269</v>
      </c>
      <c r="M67" s="231">
        <v>44.385051</v>
      </c>
    </row>
    <row r="68" spans="1:13" s="9" customFormat="1" ht="15">
      <c r="A68" s="221" t="s">
        <v>148</v>
      </c>
      <c r="B68" s="201">
        <v>400</v>
      </c>
      <c r="C68" s="349">
        <f>Volume!J68</f>
        <v>624.85</v>
      </c>
      <c r="D68" s="391">
        <v>71.6</v>
      </c>
      <c r="E68" s="234">
        <f aca="true" t="shared" si="10" ref="E68:E126">D68*B68</f>
        <v>28639.999999999996</v>
      </c>
      <c r="F68" s="239">
        <f aca="true" t="shared" si="11" ref="F68:F126">D68/C68*100</f>
        <v>11.458750100024004</v>
      </c>
      <c r="G68" s="331">
        <f t="shared" si="9"/>
        <v>41137</v>
      </c>
      <c r="H68" s="329">
        <v>5</v>
      </c>
      <c r="I68" s="235">
        <f t="shared" si="7"/>
        <v>102.8425</v>
      </c>
      <c r="J68" s="244">
        <f t="shared" si="8"/>
        <v>0.16458750100024006</v>
      </c>
      <c r="K68" s="250">
        <f t="shared" si="5"/>
        <v>4.7013195625</v>
      </c>
      <c r="L68" s="236">
        <f t="shared" si="6"/>
        <v>25.750187744215687</v>
      </c>
      <c r="M68" s="251">
        <v>75.221113</v>
      </c>
    </row>
    <row r="69" spans="1:13" s="8" customFormat="1" ht="15">
      <c r="A69" s="221" t="s">
        <v>161</v>
      </c>
      <c r="B69" s="201">
        <v>250</v>
      </c>
      <c r="C69" s="349">
        <f>Volume!J69</f>
        <v>2004.55</v>
      </c>
      <c r="D69" s="391">
        <v>210.7</v>
      </c>
      <c r="E69" s="234">
        <f t="shared" si="10"/>
        <v>52675</v>
      </c>
      <c r="F69" s="239">
        <f t="shared" si="11"/>
        <v>10.511087276446085</v>
      </c>
      <c r="G69" s="331">
        <f t="shared" si="9"/>
        <v>82442.5675</v>
      </c>
      <c r="H69" s="329">
        <v>5.94</v>
      </c>
      <c r="I69" s="235">
        <f t="shared" si="7"/>
        <v>329.77027000000004</v>
      </c>
      <c r="J69" s="244">
        <f t="shared" si="8"/>
        <v>0.16451087276446089</v>
      </c>
      <c r="K69" s="250">
        <f aca="true" t="shared" si="12" ref="K69:K115">M69/16</f>
        <v>3.0672404375</v>
      </c>
      <c r="L69" s="236">
        <f aca="true" t="shared" si="13" ref="L69:L115">K69*SQRT(30)</f>
        <v>16.799967769107646</v>
      </c>
      <c r="M69" s="251">
        <v>49.075847</v>
      </c>
    </row>
    <row r="70" spans="1:13" s="9" customFormat="1" ht="15">
      <c r="A70" s="221" t="s">
        <v>149</v>
      </c>
      <c r="B70" s="201">
        <v>12500</v>
      </c>
      <c r="C70" s="349">
        <f>Volume!J70</f>
        <v>32.45</v>
      </c>
      <c r="D70" s="391">
        <v>3.63</v>
      </c>
      <c r="E70" s="234">
        <f t="shared" si="10"/>
        <v>45375</v>
      </c>
      <c r="F70" s="239">
        <f t="shared" si="11"/>
        <v>11.1864406779661</v>
      </c>
      <c r="G70" s="331">
        <f t="shared" si="9"/>
        <v>65656.25</v>
      </c>
      <c r="H70" s="329">
        <v>5</v>
      </c>
      <c r="I70" s="235">
        <f t="shared" si="7"/>
        <v>5.2525</v>
      </c>
      <c r="J70" s="244">
        <f t="shared" si="8"/>
        <v>0.16186440677966102</v>
      </c>
      <c r="K70" s="250">
        <f t="shared" si="12"/>
        <v>3.6290753125</v>
      </c>
      <c r="L70" s="236">
        <f t="shared" si="13"/>
        <v>19.8772641154136</v>
      </c>
      <c r="M70" s="251">
        <v>58.065205</v>
      </c>
    </row>
    <row r="71" spans="1:13" s="8" customFormat="1" ht="15">
      <c r="A71" s="221" t="s">
        <v>186</v>
      </c>
      <c r="B71" s="201">
        <v>4000</v>
      </c>
      <c r="C71" s="349">
        <f>Volume!J71</f>
        <v>125</v>
      </c>
      <c r="D71" s="391">
        <v>13.72</v>
      </c>
      <c r="E71" s="234">
        <f t="shared" si="10"/>
        <v>54880</v>
      </c>
      <c r="F71" s="239">
        <f t="shared" si="11"/>
        <v>10.976</v>
      </c>
      <c r="G71" s="331">
        <f t="shared" si="9"/>
        <v>87980</v>
      </c>
      <c r="H71" s="329">
        <v>6.62</v>
      </c>
      <c r="I71" s="235">
        <f t="shared" si="7"/>
        <v>21.995</v>
      </c>
      <c r="J71" s="244">
        <f t="shared" si="8"/>
        <v>0.17596</v>
      </c>
      <c r="K71" s="250">
        <f t="shared" si="12"/>
        <v>3.0850253125</v>
      </c>
      <c r="L71" s="236">
        <f t="shared" si="13"/>
        <v>16.897379541306744</v>
      </c>
      <c r="M71" s="231">
        <v>49.360405</v>
      </c>
    </row>
    <row r="72" spans="1:13" s="8" customFormat="1" ht="15">
      <c r="A72" s="221" t="s">
        <v>196</v>
      </c>
      <c r="B72" s="201">
        <v>2500</v>
      </c>
      <c r="C72" s="349">
        <f>Volume!J72</f>
        <v>113.2</v>
      </c>
      <c r="D72" s="213">
        <v>12.51</v>
      </c>
      <c r="E72" s="234">
        <f t="shared" si="10"/>
        <v>31275</v>
      </c>
      <c r="F72" s="239">
        <f t="shared" si="11"/>
        <v>11.051236749116606</v>
      </c>
      <c r="G72" s="331">
        <f t="shared" si="9"/>
        <v>45425</v>
      </c>
      <c r="H72" s="329">
        <v>5</v>
      </c>
      <c r="I72" s="235">
        <f aca="true" t="shared" si="14" ref="I72:I126">G72/B72</f>
        <v>18.17</v>
      </c>
      <c r="J72" s="244">
        <f t="shared" si="8"/>
        <v>0.1605123674911661</v>
      </c>
      <c r="K72" s="250">
        <f t="shared" si="12"/>
        <v>3.3562069375</v>
      </c>
      <c r="L72" s="236">
        <f t="shared" si="13"/>
        <v>18.382702473240812</v>
      </c>
      <c r="M72" s="231">
        <v>53.699311</v>
      </c>
    </row>
    <row r="73" spans="1:13" s="8" customFormat="1" ht="15">
      <c r="A73" s="221" t="s">
        <v>162</v>
      </c>
      <c r="B73" s="201">
        <v>1700</v>
      </c>
      <c r="C73" s="349">
        <f>Volume!J73</f>
        <v>180.5</v>
      </c>
      <c r="D73" s="391">
        <v>19.57</v>
      </c>
      <c r="E73" s="234">
        <f t="shared" si="10"/>
        <v>33269</v>
      </c>
      <c r="F73" s="239">
        <f t="shared" si="11"/>
        <v>10.842105263157894</v>
      </c>
      <c r="G73" s="331">
        <f t="shared" si="9"/>
        <v>48611.5</v>
      </c>
      <c r="H73" s="329">
        <v>5</v>
      </c>
      <c r="I73" s="235">
        <f t="shared" si="14"/>
        <v>28.595</v>
      </c>
      <c r="J73" s="244">
        <f t="shared" si="8"/>
        <v>0.15842105263157893</v>
      </c>
      <c r="K73" s="250">
        <f t="shared" si="12"/>
        <v>2.2705491875</v>
      </c>
      <c r="L73" s="236">
        <f t="shared" si="13"/>
        <v>12.43631007918777</v>
      </c>
      <c r="M73" s="251">
        <v>36.328787</v>
      </c>
    </row>
    <row r="74" spans="1:13" s="8" customFormat="1" ht="15">
      <c r="A74" s="221" t="s">
        <v>228</v>
      </c>
      <c r="B74" s="201">
        <v>200</v>
      </c>
      <c r="C74" s="349">
        <f>Volume!J74</f>
        <v>1322.15</v>
      </c>
      <c r="D74" s="391">
        <v>144.54</v>
      </c>
      <c r="E74" s="234">
        <f>D74*B74</f>
        <v>28908</v>
      </c>
      <c r="F74" s="239">
        <f>D74/C74*100</f>
        <v>10.932193775290246</v>
      </c>
      <c r="G74" s="331">
        <f>(B74*C74)*H74%+E74</f>
        <v>42129.5</v>
      </c>
      <c r="H74" s="329">
        <v>5</v>
      </c>
      <c r="I74" s="235">
        <f>G74/B74</f>
        <v>210.6475</v>
      </c>
      <c r="J74" s="244">
        <f>I74/C74</f>
        <v>0.15932193775290246</v>
      </c>
      <c r="K74" s="250">
        <f>M74/16</f>
        <v>2.6364014375</v>
      </c>
      <c r="L74" s="236">
        <f t="shared" si="13"/>
        <v>14.440165379577964</v>
      </c>
      <c r="M74" s="251">
        <v>42.182423</v>
      </c>
    </row>
    <row r="75" spans="1:13" s="9" customFormat="1" ht="15">
      <c r="A75" s="221" t="s">
        <v>7</v>
      </c>
      <c r="B75" s="201">
        <v>625</v>
      </c>
      <c r="C75" s="349">
        <f>Volume!J75</f>
        <v>785.25</v>
      </c>
      <c r="D75" s="391">
        <v>82.51</v>
      </c>
      <c r="E75" s="234">
        <f t="shared" si="10"/>
        <v>51568.75</v>
      </c>
      <c r="F75" s="239">
        <f t="shared" si="11"/>
        <v>10.507481693728113</v>
      </c>
      <c r="G75" s="331">
        <f t="shared" si="9"/>
        <v>76107.8125</v>
      </c>
      <c r="H75" s="329">
        <v>5</v>
      </c>
      <c r="I75" s="235">
        <f t="shared" si="14"/>
        <v>121.7725</v>
      </c>
      <c r="J75" s="244">
        <f t="shared" si="8"/>
        <v>0.15507481693728112</v>
      </c>
      <c r="K75" s="250">
        <f t="shared" si="12"/>
        <v>2.319655125</v>
      </c>
      <c r="L75" s="236">
        <f t="shared" si="13"/>
        <v>12.705274375949658</v>
      </c>
      <c r="M75" s="251">
        <v>37.114482</v>
      </c>
    </row>
    <row r="76" spans="1:13" s="8" customFormat="1" ht="15">
      <c r="A76" s="221" t="s">
        <v>187</v>
      </c>
      <c r="B76" s="201">
        <v>1200</v>
      </c>
      <c r="C76" s="349">
        <f>Volume!J76</f>
        <v>427.1</v>
      </c>
      <c r="D76" s="391">
        <v>45.69</v>
      </c>
      <c r="E76" s="234">
        <f t="shared" si="10"/>
        <v>54828</v>
      </c>
      <c r="F76" s="239">
        <f t="shared" si="11"/>
        <v>10.6977288691173</v>
      </c>
      <c r="G76" s="331">
        <f t="shared" si="9"/>
        <v>80505.25200000001</v>
      </c>
      <c r="H76" s="329">
        <v>5.01</v>
      </c>
      <c r="I76" s="235">
        <f t="shared" si="14"/>
        <v>67.08771</v>
      </c>
      <c r="J76" s="244">
        <f t="shared" si="8"/>
        <v>0.15707728869117302</v>
      </c>
      <c r="K76" s="250">
        <f t="shared" si="12"/>
        <v>3.067531875</v>
      </c>
      <c r="L76" s="236">
        <f t="shared" si="13"/>
        <v>16.801564038036176</v>
      </c>
      <c r="M76" s="231">
        <v>49.08051</v>
      </c>
    </row>
    <row r="77" spans="1:13" s="8" customFormat="1" ht="15">
      <c r="A77" s="221" t="s">
        <v>242</v>
      </c>
      <c r="B77" s="201">
        <v>400</v>
      </c>
      <c r="C77" s="349">
        <f>Volume!J77</f>
        <v>943.9</v>
      </c>
      <c r="D77" s="391">
        <v>102.78</v>
      </c>
      <c r="E77" s="234">
        <f t="shared" si="10"/>
        <v>41112</v>
      </c>
      <c r="F77" s="239">
        <f t="shared" si="11"/>
        <v>10.888865345905288</v>
      </c>
      <c r="G77" s="331">
        <f t="shared" si="9"/>
        <v>59990</v>
      </c>
      <c r="H77" s="329">
        <v>5</v>
      </c>
      <c r="I77" s="235">
        <f t="shared" si="14"/>
        <v>149.975</v>
      </c>
      <c r="J77" s="244">
        <f t="shared" si="8"/>
        <v>0.15888865345905287</v>
      </c>
      <c r="K77" s="250">
        <f t="shared" si="12"/>
        <v>2.360015875</v>
      </c>
      <c r="L77" s="236">
        <f t="shared" si="13"/>
        <v>12.926339308077926</v>
      </c>
      <c r="M77" s="251">
        <v>37.760254</v>
      </c>
    </row>
    <row r="78" spans="1:13" s="9" customFormat="1" ht="15">
      <c r="A78" s="221" t="s">
        <v>225</v>
      </c>
      <c r="B78" s="201">
        <v>1250</v>
      </c>
      <c r="C78" s="349">
        <f>Volume!J78</f>
        <v>262.45</v>
      </c>
      <c r="D78" s="391">
        <v>28.75</v>
      </c>
      <c r="E78" s="234">
        <f t="shared" si="10"/>
        <v>35937.5</v>
      </c>
      <c r="F78" s="239">
        <f t="shared" si="11"/>
        <v>10.954467517622405</v>
      </c>
      <c r="G78" s="331">
        <f t="shared" si="9"/>
        <v>54046.55</v>
      </c>
      <c r="H78" s="329">
        <v>5.52</v>
      </c>
      <c r="I78" s="235">
        <f t="shared" si="14"/>
        <v>43.23724</v>
      </c>
      <c r="J78" s="244">
        <f t="shared" si="8"/>
        <v>0.16474467517622404</v>
      </c>
      <c r="K78" s="250">
        <f t="shared" si="12"/>
        <v>2.053780625</v>
      </c>
      <c r="L78" s="236">
        <f t="shared" si="13"/>
        <v>11.249019764795584</v>
      </c>
      <c r="M78" s="251">
        <v>32.86049</v>
      </c>
    </row>
    <row r="79" spans="1:13" s="8" customFormat="1" ht="15">
      <c r="A79" s="221" t="s">
        <v>188</v>
      </c>
      <c r="B79" s="201">
        <v>1600</v>
      </c>
      <c r="C79" s="349">
        <f>Volume!J79</f>
        <v>222.9</v>
      </c>
      <c r="D79" s="391">
        <v>26.82</v>
      </c>
      <c r="E79" s="234">
        <f t="shared" si="10"/>
        <v>42912</v>
      </c>
      <c r="F79" s="239">
        <f t="shared" si="11"/>
        <v>12.032301480484522</v>
      </c>
      <c r="G79" s="331">
        <f t="shared" si="9"/>
        <v>63311.808000000005</v>
      </c>
      <c r="H79" s="329">
        <v>5.72</v>
      </c>
      <c r="I79" s="235">
        <f t="shared" si="14"/>
        <v>39.569880000000005</v>
      </c>
      <c r="J79" s="244">
        <f t="shared" si="8"/>
        <v>0.17752301480484525</v>
      </c>
      <c r="K79" s="250">
        <f t="shared" si="12"/>
        <v>3.800296375</v>
      </c>
      <c r="L79" s="236">
        <f t="shared" si="13"/>
        <v>20.815080497926118</v>
      </c>
      <c r="M79" s="231">
        <v>60.804742</v>
      </c>
    </row>
    <row r="80" spans="1:13" s="8" customFormat="1" ht="15">
      <c r="A80" s="221" t="s">
        <v>163</v>
      </c>
      <c r="B80" s="201">
        <v>8900</v>
      </c>
      <c r="C80" s="349">
        <f>Volume!J80</f>
        <v>40.3</v>
      </c>
      <c r="D80" s="391">
        <v>4.44</v>
      </c>
      <c r="E80" s="234">
        <f t="shared" si="10"/>
        <v>39516</v>
      </c>
      <c r="F80" s="239">
        <f t="shared" si="11"/>
        <v>11.017369727047148</v>
      </c>
      <c r="G80" s="331">
        <f t="shared" si="9"/>
        <v>60641.663</v>
      </c>
      <c r="H80" s="329">
        <v>5.89</v>
      </c>
      <c r="I80" s="235">
        <f t="shared" si="14"/>
        <v>6.81367</v>
      </c>
      <c r="J80" s="244">
        <f t="shared" si="8"/>
        <v>0.16907369727047147</v>
      </c>
      <c r="K80" s="250">
        <f t="shared" si="12"/>
        <v>3.723602125</v>
      </c>
      <c r="L80" s="236">
        <f t="shared" si="13"/>
        <v>20.395008790366713</v>
      </c>
      <c r="M80" s="251">
        <v>59.577634</v>
      </c>
    </row>
    <row r="81" spans="1:13" s="9" customFormat="1" ht="15">
      <c r="A81" s="221" t="s">
        <v>8</v>
      </c>
      <c r="B81" s="201">
        <v>1600</v>
      </c>
      <c r="C81" s="349">
        <f>Volume!J81</f>
        <v>139.8</v>
      </c>
      <c r="D81" s="391">
        <v>14.93</v>
      </c>
      <c r="E81" s="234">
        <f t="shared" si="10"/>
        <v>23888</v>
      </c>
      <c r="F81" s="239">
        <f t="shared" si="11"/>
        <v>10.679542203147353</v>
      </c>
      <c r="G81" s="331">
        <f t="shared" si="9"/>
        <v>36123.296</v>
      </c>
      <c r="H81" s="329">
        <v>5.47</v>
      </c>
      <c r="I81" s="235">
        <f t="shared" si="14"/>
        <v>22.577060000000003</v>
      </c>
      <c r="J81" s="244">
        <f t="shared" si="8"/>
        <v>0.16149542203147355</v>
      </c>
      <c r="K81" s="250">
        <f t="shared" si="12"/>
        <v>2.7526358125</v>
      </c>
      <c r="L81" s="236">
        <f t="shared" si="13"/>
        <v>15.076807271028109</v>
      </c>
      <c r="M81" s="251">
        <v>44.042173</v>
      </c>
    </row>
    <row r="82" spans="1:13" s="8" customFormat="1" ht="15">
      <c r="A82" s="221" t="s">
        <v>197</v>
      </c>
      <c r="B82" s="201">
        <v>28000</v>
      </c>
      <c r="C82" s="349">
        <f>Volume!J82</f>
        <v>13.55</v>
      </c>
      <c r="D82" s="213">
        <v>2.52</v>
      </c>
      <c r="E82" s="234">
        <f t="shared" si="10"/>
        <v>70560</v>
      </c>
      <c r="F82" s="239">
        <f t="shared" si="11"/>
        <v>18.597785977859775</v>
      </c>
      <c r="G82" s="331">
        <f t="shared" si="9"/>
        <v>92034.04000000001</v>
      </c>
      <c r="H82" s="329">
        <v>5.66</v>
      </c>
      <c r="I82" s="235">
        <f t="shared" si="14"/>
        <v>3.2869300000000004</v>
      </c>
      <c r="J82" s="244">
        <f t="shared" si="8"/>
        <v>0.2425778597785978</v>
      </c>
      <c r="K82" s="250">
        <f t="shared" si="12"/>
        <v>3.1017693125</v>
      </c>
      <c r="L82" s="236">
        <f t="shared" si="13"/>
        <v>16.98909020633541</v>
      </c>
      <c r="M82" s="231">
        <v>49.628309</v>
      </c>
    </row>
    <row r="83" spans="1:13" s="9" customFormat="1" ht="15">
      <c r="A83" s="221" t="s">
        <v>220</v>
      </c>
      <c r="B83" s="201">
        <v>1150</v>
      </c>
      <c r="C83" s="349">
        <f>Volume!J83</f>
        <v>223.75</v>
      </c>
      <c r="D83" s="391">
        <v>24.61</v>
      </c>
      <c r="E83" s="234">
        <f t="shared" si="10"/>
        <v>28301.5</v>
      </c>
      <c r="F83" s="239">
        <f t="shared" si="11"/>
        <v>10.998882681564245</v>
      </c>
      <c r="G83" s="331">
        <f t="shared" si="9"/>
        <v>41244.31875</v>
      </c>
      <c r="H83" s="329">
        <v>5.03</v>
      </c>
      <c r="I83" s="235">
        <f t="shared" si="14"/>
        <v>35.864625</v>
      </c>
      <c r="J83" s="244">
        <f t="shared" si="8"/>
        <v>0.16028882681564244</v>
      </c>
      <c r="K83" s="250">
        <f t="shared" si="12"/>
        <v>2.4968224375</v>
      </c>
      <c r="L83" s="236">
        <f t="shared" si="13"/>
        <v>13.675659711037829</v>
      </c>
      <c r="M83" s="251">
        <v>39.949159</v>
      </c>
    </row>
    <row r="84" spans="1:13" s="8" customFormat="1" ht="15">
      <c r="A84" s="221" t="s">
        <v>189</v>
      </c>
      <c r="B84" s="201">
        <v>2200</v>
      </c>
      <c r="C84" s="349">
        <f>Volume!J84</f>
        <v>233.5</v>
      </c>
      <c r="D84" s="391">
        <v>33.56</v>
      </c>
      <c r="E84" s="234">
        <f t="shared" si="10"/>
        <v>73832</v>
      </c>
      <c r="F84" s="239">
        <f t="shared" si="11"/>
        <v>14.372591006423985</v>
      </c>
      <c r="G84" s="331">
        <f t="shared" si="9"/>
        <v>105270.44</v>
      </c>
      <c r="H84" s="329">
        <v>6.12</v>
      </c>
      <c r="I84" s="235">
        <f t="shared" si="14"/>
        <v>47.8502</v>
      </c>
      <c r="J84" s="244">
        <f t="shared" si="8"/>
        <v>0.20492591006423982</v>
      </c>
      <c r="K84" s="250">
        <f t="shared" si="12"/>
        <v>4.429697625</v>
      </c>
      <c r="L84" s="236">
        <f t="shared" si="13"/>
        <v>24.262453121395605</v>
      </c>
      <c r="M84" s="231">
        <v>70.875162</v>
      </c>
    </row>
    <row r="85" spans="1:13" s="8" customFormat="1" ht="15">
      <c r="A85" s="221" t="s">
        <v>164</v>
      </c>
      <c r="B85" s="201">
        <v>5900</v>
      </c>
      <c r="C85" s="349">
        <f>Volume!J85</f>
        <v>64.15</v>
      </c>
      <c r="D85" s="391">
        <v>7.26</v>
      </c>
      <c r="E85" s="234">
        <f t="shared" si="10"/>
        <v>42834</v>
      </c>
      <c r="F85" s="239">
        <f t="shared" si="11"/>
        <v>11.317225253312548</v>
      </c>
      <c r="G85" s="331">
        <f t="shared" si="9"/>
        <v>65656.6455</v>
      </c>
      <c r="H85" s="329">
        <v>6.03</v>
      </c>
      <c r="I85" s="235">
        <f t="shared" si="14"/>
        <v>11.128245</v>
      </c>
      <c r="J85" s="244">
        <f t="shared" si="8"/>
        <v>0.17347225253312545</v>
      </c>
      <c r="K85" s="250">
        <f t="shared" si="12"/>
        <v>3.3557253125</v>
      </c>
      <c r="L85" s="236">
        <f t="shared" si="13"/>
        <v>18.38006450447323</v>
      </c>
      <c r="M85" s="251">
        <v>53.691605</v>
      </c>
    </row>
    <row r="86" spans="1:13" s="8" customFormat="1" ht="15">
      <c r="A86" s="221" t="s">
        <v>165</v>
      </c>
      <c r="B86" s="201">
        <v>2090</v>
      </c>
      <c r="C86" s="349">
        <f>Volume!J86</f>
        <v>229.75</v>
      </c>
      <c r="D86" s="391">
        <v>28.53</v>
      </c>
      <c r="E86" s="234">
        <f t="shared" si="10"/>
        <v>59627.700000000004</v>
      </c>
      <c r="F86" s="239">
        <f t="shared" si="11"/>
        <v>12.417845484221981</v>
      </c>
      <c r="G86" s="331">
        <f t="shared" si="9"/>
        <v>83636.57500000001</v>
      </c>
      <c r="H86" s="329">
        <v>5</v>
      </c>
      <c r="I86" s="235">
        <f t="shared" si="14"/>
        <v>40.017500000000005</v>
      </c>
      <c r="J86" s="244">
        <f t="shared" si="8"/>
        <v>0.17417845484221983</v>
      </c>
      <c r="K86" s="250">
        <f t="shared" si="12"/>
        <v>2.9877858125</v>
      </c>
      <c r="L86" s="236">
        <f t="shared" si="13"/>
        <v>16.364776865001506</v>
      </c>
      <c r="M86" s="251">
        <v>47.804573</v>
      </c>
    </row>
    <row r="87" spans="1:13" s="9" customFormat="1" ht="15">
      <c r="A87" s="221" t="s">
        <v>138</v>
      </c>
      <c r="B87" s="201">
        <v>3250</v>
      </c>
      <c r="C87" s="349">
        <f>Volume!J87</f>
        <v>131.05</v>
      </c>
      <c r="D87" s="391">
        <v>14.42</v>
      </c>
      <c r="E87" s="234">
        <f t="shared" si="10"/>
        <v>46865</v>
      </c>
      <c r="F87" s="239">
        <f t="shared" si="11"/>
        <v>11.003433803891644</v>
      </c>
      <c r="G87" s="331">
        <f t="shared" si="9"/>
        <v>68160.625</v>
      </c>
      <c r="H87" s="329">
        <v>5</v>
      </c>
      <c r="I87" s="235">
        <f t="shared" si="14"/>
        <v>20.9725</v>
      </c>
      <c r="J87" s="244">
        <f t="shared" si="8"/>
        <v>0.16003433803891642</v>
      </c>
      <c r="K87" s="250">
        <f t="shared" si="12"/>
        <v>2.2220813125</v>
      </c>
      <c r="L87" s="236">
        <f t="shared" si="13"/>
        <v>12.170840594669361</v>
      </c>
      <c r="M87" s="251">
        <v>35.553301</v>
      </c>
    </row>
    <row r="88" spans="1:13" s="9" customFormat="1" ht="15">
      <c r="A88" s="221" t="s">
        <v>50</v>
      </c>
      <c r="B88" s="201">
        <v>450</v>
      </c>
      <c r="C88" s="349">
        <f>Volume!J88</f>
        <v>856.9</v>
      </c>
      <c r="D88" s="391">
        <v>92.59</v>
      </c>
      <c r="E88" s="234">
        <f t="shared" si="10"/>
        <v>41665.5</v>
      </c>
      <c r="F88" s="239">
        <f t="shared" si="11"/>
        <v>10.80522814797526</v>
      </c>
      <c r="G88" s="331">
        <f t="shared" si="9"/>
        <v>60945.75</v>
      </c>
      <c r="H88" s="329">
        <v>5</v>
      </c>
      <c r="I88" s="235">
        <f t="shared" si="14"/>
        <v>135.435</v>
      </c>
      <c r="J88" s="244">
        <f t="shared" si="8"/>
        <v>0.15805228147975262</v>
      </c>
      <c r="K88" s="250">
        <f t="shared" si="12"/>
        <v>1.8842114375</v>
      </c>
      <c r="L88" s="236">
        <f t="shared" si="13"/>
        <v>10.320251074279856</v>
      </c>
      <c r="M88" s="251">
        <v>30.147383</v>
      </c>
    </row>
    <row r="89" spans="1:13" s="8" customFormat="1" ht="15">
      <c r="A89" s="221" t="s">
        <v>190</v>
      </c>
      <c r="B89" s="201">
        <v>1050</v>
      </c>
      <c r="C89" s="349">
        <f>Volume!J89</f>
        <v>210.65</v>
      </c>
      <c r="D89" s="391">
        <v>22.69</v>
      </c>
      <c r="E89" s="234">
        <f t="shared" si="10"/>
        <v>23824.5</v>
      </c>
      <c r="F89" s="239">
        <f t="shared" si="11"/>
        <v>10.771421789698552</v>
      </c>
      <c r="G89" s="331">
        <f>(B89*C89)*H89%+E89</f>
        <v>36896.38575</v>
      </c>
      <c r="H89" s="329">
        <v>5.91</v>
      </c>
      <c r="I89" s="235">
        <f>G89/B89</f>
        <v>35.139415</v>
      </c>
      <c r="J89" s="244">
        <f t="shared" si="8"/>
        <v>0.16681421789698553</v>
      </c>
      <c r="K89" s="250">
        <f t="shared" si="12"/>
        <v>3.2563146875</v>
      </c>
      <c r="L89" s="236">
        <f t="shared" si="13"/>
        <v>17.83557008679136</v>
      </c>
      <c r="M89" s="231">
        <v>52.101035</v>
      </c>
    </row>
    <row r="90" spans="1:13" s="9" customFormat="1" ht="15">
      <c r="A90" s="221" t="s">
        <v>94</v>
      </c>
      <c r="B90" s="201">
        <v>1200</v>
      </c>
      <c r="C90" s="349">
        <f>Volume!J90</f>
        <v>239.75</v>
      </c>
      <c r="D90" s="391">
        <v>32.55</v>
      </c>
      <c r="E90" s="234">
        <f t="shared" si="10"/>
        <v>39060</v>
      </c>
      <c r="F90" s="239">
        <f t="shared" si="11"/>
        <v>13.576642335766422</v>
      </c>
      <c r="G90" s="331">
        <f t="shared" si="9"/>
        <v>53445</v>
      </c>
      <c r="H90" s="329">
        <v>5</v>
      </c>
      <c r="I90" s="235">
        <f t="shared" si="14"/>
        <v>44.5375</v>
      </c>
      <c r="J90" s="244">
        <f t="shared" si="8"/>
        <v>0.18576642335766425</v>
      </c>
      <c r="K90" s="250">
        <f t="shared" si="12"/>
        <v>3.5270004375</v>
      </c>
      <c r="L90" s="236">
        <f t="shared" si="13"/>
        <v>19.3181769994934</v>
      </c>
      <c r="M90" s="251">
        <v>56.432007</v>
      </c>
    </row>
    <row r="91" spans="1:13" s="8" customFormat="1" ht="15">
      <c r="A91" s="221" t="s">
        <v>243</v>
      </c>
      <c r="B91" s="201">
        <v>650</v>
      </c>
      <c r="C91" s="349">
        <f>Volume!J91</f>
        <v>400.2</v>
      </c>
      <c r="D91" s="391">
        <v>47.29</v>
      </c>
      <c r="E91" s="234">
        <f t="shared" si="10"/>
        <v>30738.5</v>
      </c>
      <c r="F91" s="239">
        <f t="shared" si="11"/>
        <v>11.816591704147926</v>
      </c>
      <c r="G91" s="331">
        <f t="shared" si="9"/>
        <v>43745</v>
      </c>
      <c r="H91" s="329">
        <v>5</v>
      </c>
      <c r="I91" s="235">
        <f t="shared" si="14"/>
        <v>67.3</v>
      </c>
      <c r="J91" s="244">
        <f t="shared" si="8"/>
        <v>0.16816591704147926</v>
      </c>
      <c r="K91" s="250">
        <f t="shared" si="12"/>
        <v>3.12469575</v>
      </c>
      <c r="L91" s="236">
        <f t="shared" si="13"/>
        <v>17.114663476155233</v>
      </c>
      <c r="M91" s="251">
        <v>49.995132</v>
      </c>
    </row>
    <row r="92" spans="1:13" s="9" customFormat="1" ht="15">
      <c r="A92" s="221" t="s">
        <v>95</v>
      </c>
      <c r="B92" s="201">
        <v>1200</v>
      </c>
      <c r="C92" s="349">
        <f>Volume!J92</f>
        <v>513.05</v>
      </c>
      <c r="D92" s="391">
        <v>55.58</v>
      </c>
      <c r="E92" s="234">
        <f t="shared" si="10"/>
        <v>66696</v>
      </c>
      <c r="F92" s="239">
        <f t="shared" si="11"/>
        <v>10.833252119676445</v>
      </c>
      <c r="G92" s="331">
        <f t="shared" si="9"/>
        <v>97479</v>
      </c>
      <c r="H92" s="329">
        <v>5</v>
      </c>
      <c r="I92" s="235">
        <f t="shared" si="14"/>
        <v>81.2325</v>
      </c>
      <c r="J92" s="244">
        <f t="shared" si="8"/>
        <v>0.15833252119676447</v>
      </c>
      <c r="K92" s="250">
        <f t="shared" si="12"/>
        <v>3.1650618125</v>
      </c>
      <c r="L92" s="236">
        <f t="shared" si="13"/>
        <v>17.335757506044363</v>
      </c>
      <c r="M92" s="251">
        <v>50.640989</v>
      </c>
    </row>
    <row r="93" spans="1:13" s="9" customFormat="1" ht="15">
      <c r="A93" s="221" t="s">
        <v>244</v>
      </c>
      <c r="B93" s="201">
        <v>2800</v>
      </c>
      <c r="C93" s="349">
        <f>Volume!J93</f>
        <v>126</v>
      </c>
      <c r="D93" s="391">
        <v>15.32</v>
      </c>
      <c r="E93" s="234">
        <f t="shared" si="10"/>
        <v>42896</v>
      </c>
      <c r="F93" s="239">
        <f t="shared" si="11"/>
        <v>12.15873015873016</v>
      </c>
      <c r="G93" s="331">
        <f t="shared" si="9"/>
        <v>63817.04</v>
      </c>
      <c r="H93" s="329">
        <v>5.93</v>
      </c>
      <c r="I93" s="235">
        <f t="shared" si="14"/>
        <v>22.791800000000002</v>
      </c>
      <c r="J93" s="244">
        <f t="shared" si="8"/>
        <v>0.1808873015873016</v>
      </c>
      <c r="K93" s="250">
        <f t="shared" si="12"/>
        <v>3.2619569375</v>
      </c>
      <c r="L93" s="236">
        <f t="shared" si="13"/>
        <v>17.866473962792192</v>
      </c>
      <c r="M93" s="251">
        <v>52.191311</v>
      </c>
    </row>
    <row r="94" spans="1:13" s="9" customFormat="1" ht="15">
      <c r="A94" s="221" t="s">
        <v>245</v>
      </c>
      <c r="B94" s="201">
        <v>300</v>
      </c>
      <c r="C94" s="349">
        <f>Volume!J94</f>
        <v>873.1</v>
      </c>
      <c r="D94" s="391">
        <v>98.01</v>
      </c>
      <c r="E94" s="234">
        <f t="shared" si="10"/>
        <v>29403</v>
      </c>
      <c r="F94" s="239">
        <f t="shared" si="11"/>
        <v>11.225518268239606</v>
      </c>
      <c r="G94" s="331">
        <f t="shared" si="9"/>
        <v>45695.046</v>
      </c>
      <c r="H94" s="329">
        <v>6.22</v>
      </c>
      <c r="I94" s="235">
        <f t="shared" si="14"/>
        <v>152.31682</v>
      </c>
      <c r="J94" s="244">
        <f t="shared" si="8"/>
        <v>0.17445518268239607</v>
      </c>
      <c r="K94" s="250">
        <f t="shared" si="12"/>
        <v>3.53799925</v>
      </c>
      <c r="L94" s="236">
        <f t="shared" si="13"/>
        <v>19.378419976613596</v>
      </c>
      <c r="M94" s="251">
        <v>56.607988</v>
      </c>
    </row>
    <row r="95" spans="1:13" s="9" customFormat="1" ht="15">
      <c r="A95" s="221" t="s">
        <v>246</v>
      </c>
      <c r="B95" s="201">
        <v>800</v>
      </c>
      <c r="C95" s="349">
        <f>Volume!J95</f>
        <v>402.2</v>
      </c>
      <c r="D95" s="391">
        <v>43.67</v>
      </c>
      <c r="E95" s="234">
        <f t="shared" si="10"/>
        <v>34936</v>
      </c>
      <c r="F95" s="239">
        <f t="shared" si="11"/>
        <v>10.857782197911488</v>
      </c>
      <c r="G95" s="331">
        <f t="shared" si="9"/>
        <v>51024</v>
      </c>
      <c r="H95" s="329">
        <v>5</v>
      </c>
      <c r="I95" s="235">
        <f t="shared" si="14"/>
        <v>63.78</v>
      </c>
      <c r="J95" s="244">
        <f t="shared" si="8"/>
        <v>0.15857782197911488</v>
      </c>
      <c r="K95" s="250">
        <f t="shared" si="12"/>
        <v>2.1790569375</v>
      </c>
      <c r="L95" s="236">
        <f t="shared" si="13"/>
        <v>11.935186387568749</v>
      </c>
      <c r="M95" s="251">
        <v>34.864911</v>
      </c>
    </row>
    <row r="96" spans="1:13" s="9" customFormat="1" ht="15">
      <c r="A96" s="221" t="s">
        <v>254</v>
      </c>
      <c r="B96" s="201">
        <v>700</v>
      </c>
      <c r="C96" s="349">
        <f>Volume!J96</f>
        <v>386.65</v>
      </c>
      <c r="D96" s="391">
        <v>44.27</v>
      </c>
      <c r="E96" s="234">
        <f>D96*B96</f>
        <v>30989.000000000004</v>
      </c>
      <c r="F96" s="239">
        <f>D96/C96*100</f>
        <v>11.44963144963145</v>
      </c>
      <c r="G96" s="331">
        <f>(B96*C96)*H96%+E96</f>
        <v>46091.549000000006</v>
      </c>
      <c r="H96" s="329">
        <v>5.58</v>
      </c>
      <c r="I96" s="235">
        <f>G96/B96</f>
        <v>65.84507</v>
      </c>
      <c r="J96" s="244">
        <f>I96/C96</f>
        <v>0.17029631449631452</v>
      </c>
      <c r="K96" s="250">
        <f>M96/16</f>
        <v>2.680517625</v>
      </c>
      <c r="L96" s="236">
        <f t="shared" si="13"/>
        <v>14.681799690026738</v>
      </c>
      <c r="M96" s="251">
        <v>42.888282</v>
      </c>
    </row>
    <row r="97" spans="1:13" s="9" customFormat="1" ht="15">
      <c r="A97" s="221" t="s">
        <v>113</v>
      </c>
      <c r="B97" s="201">
        <v>550</v>
      </c>
      <c r="C97" s="349">
        <f>Volume!J97</f>
        <v>506.85</v>
      </c>
      <c r="D97" s="391">
        <v>58.79</v>
      </c>
      <c r="E97" s="234">
        <f t="shared" si="10"/>
        <v>32334.5</v>
      </c>
      <c r="F97" s="239">
        <f t="shared" si="11"/>
        <v>11.599092433658873</v>
      </c>
      <c r="G97" s="331">
        <f t="shared" si="9"/>
        <v>46272.875</v>
      </c>
      <c r="H97" s="329">
        <v>5</v>
      </c>
      <c r="I97" s="235">
        <f t="shared" si="14"/>
        <v>84.1325</v>
      </c>
      <c r="J97" s="244">
        <f t="shared" si="8"/>
        <v>0.1659909243365887</v>
      </c>
      <c r="K97" s="250">
        <f t="shared" si="12"/>
        <v>2.7632916875</v>
      </c>
      <c r="L97" s="236">
        <f t="shared" si="13"/>
        <v>15.135171902102664</v>
      </c>
      <c r="M97" s="251">
        <v>44.212667</v>
      </c>
    </row>
    <row r="98" spans="1:13" s="8" customFormat="1" ht="15">
      <c r="A98" s="221" t="s">
        <v>166</v>
      </c>
      <c r="B98" s="201">
        <v>550</v>
      </c>
      <c r="C98" s="349">
        <f>Volume!J98</f>
        <v>599.75</v>
      </c>
      <c r="D98" s="391">
        <v>65.56</v>
      </c>
      <c r="E98" s="234">
        <f t="shared" si="10"/>
        <v>36058</v>
      </c>
      <c r="F98" s="239">
        <f t="shared" si="11"/>
        <v>10.931221342225928</v>
      </c>
      <c r="G98" s="331">
        <f t="shared" si="9"/>
        <v>56872.323749999996</v>
      </c>
      <c r="H98" s="329">
        <v>6.31</v>
      </c>
      <c r="I98" s="235">
        <f t="shared" si="14"/>
        <v>103.404225</v>
      </c>
      <c r="J98" s="244">
        <f t="shared" si="8"/>
        <v>0.17241221342225926</v>
      </c>
      <c r="K98" s="250">
        <f t="shared" si="12"/>
        <v>3.178301625</v>
      </c>
      <c r="L98" s="236">
        <f t="shared" si="13"/>
        <v>17.408274945678254</v>
      </c>
      <c r="M98" s="251">
        <v>50.852826</v>
      </c>
    </row>
    <row r="99" spans="1:13" s="9" customFormat="1" ht="15">
      <c r="A99" s="221" t="s">
        <v>221</v>
      </c>
      <c r="B99" s="201">
        <v>300</v>
      </c>
      <c r="C99" s="349">
        <f>Volume!J99</f>
        <v>1291.3</v>
      </c>
      <c r="D99" s="391">
        <v>139.9</v>
      </c>
      <c r="E99" s="234">
        <f t="shared" si="10"/>
        <v>41970</v>
      </c>
      <c r="F99" s="239">
        <f t="shared" si="11"/>
        <v>10.834043212266709</v>
      </c>
      <c r="G99" s="331">
        <f t="shared" si="9"/>
        <v>61339.5</v>
      </c>
      <c r="H99" s="329">
        <v>5</v>
      </c>
      <c r="I99" s="235">
        <f t="shared" si="14"/>
        <v>204.465</v>
      </c>
      <c r="J99" s="244">
        <f t="shared" si="8"/>
        <v>0.15834043212266707</v>
      </c>
      <c r="K99" s="250">
        <f t="shared" si="12"/>
        <v>2.1132621875</v>
      </c>
      <c r="L99" s="236">
        <f t="shared" si="13"/>
        <v>11.57481370016462</v>
      </c>
      <c r="M99" s="251">
        <v>33.812195</v>
      </c>
    </row>
    <row r="100" spans="1:13" s="9" customFormat="1" ht="15">
      <c r="A100" s="221" t="s">
        <v>235</v>
      </c>
      <c r="B100" s="201">
        <v>3350</v>
      </c>
      <c r="C100" s="349">
        <f>Volume!J100</f>
        <v>66.25</v>
      </c>
      <c r="D100" s="391">
        <v>7.26</v>
      </c>
      <c r="E100" s="234">
        <f>D100*B100</f>
        <v>24321</v>
      </c>
      <c r="F100" s="239">
        <f>D100/C100*100</f>
        <v>10.958490566037735</v>
      </c>
      <c r="G100" s="331">
        <f>(B100*C100)*H100%+E100</f>
        <v>35417.875</v>
      </c>
      <c r="H100" s="329">
        <v>5</v>
      </c>
      <c r="I100" s="235">
        <f>G100/B100</f>
        <v>10.5725</v>
      </c>
      <c r="J100" s="244">
        <f>I100/C100</f>
        <v>0.15958490566037736</v>
      </c>
      <c r="K100" s="250">
        <f>M100/16</f>
        <v>2.0015230625</v>
      </c>
      <c r="L100" s="236">
        <f t="shared" si="13"/>
        <v>10.962793306980725</v>
      </c>
      <c r="M100" s="251">
        <v>32.024369</v>
      </c>
    </row>
    <row r="101" spans="1:13" s="9" customFormat="1" ht="15">
      <c r="A101" s="221" t="s">
        <v>255</v>
      </c>
      <c r="B101" s="201">
        <v>2700</v>
      </c>
      <c r="C101" s="349">
        <f>Volume!J101</f>
        <v>86.75</v>
      </c>
      <c r="D101" s="391">
        <v>9.88</v>
      </c>
      <c r="E101" s="234">
        <f>D101*B101</f>
        <v>26676.000000000004</v>
      </c>
      <c r="F101" s="239">
        <f>D101/C101*100</f>
        <v>11.389048991354468</v>
      </c>
      <c r="G101" s="331">
        <f>(B101*C101)*H101%+E101</f>
        <v>42205.11750000001</v>
      </c>
      <c r="H101" s="329">
        <v>6.63</v>
      </c>
      <c r="I101" s="235">
        <f>G101/B101</f>
        <v>15.631525000000003</v>
      </c>
      <c r="J101" s="244">
        <f>I101/C101</f>
        <v>0.18019048991354472</v>
      </c>
      <c r="K101" s="250">
        <f>M101/16</f>
        <v>2.681146625</v>
      </c>
      <c r="L101" s="236">
        <f t="shared" si="13"/>
        <v>14.685244864913445</v>
      </c>
      <c r="M101" s="251">
        <v>42.898346</v>
      </c>
    </row>
    <row r="102" spans="1:13" s="9" customFormat="1" ht="15">
      <c r="A102" s="221" t="s">
        <v>222</v>
      </c>
      <c r="B102" s="201">
        <v>600</v>
      </c>
      <c r="C102" s="349">
        <f>Volume!J102</f>
        <v>417.75</v>
      </c>
      <c r="D102" s="213">
        <v>45.59</v>
      </c>
      <c r="E102" s="234">
        <f t="shared" si="10"/>
        <v>27354.000000000004</v>
      </c>
      <c r="F102" s="239">
        <f t="shared" si="11"/>
        <v>10.913225613405148</v>
      </c>
      <c r="G102" s="331">
        <f t="shared" si="9"/>
        <v>39886.5</v>
      </c>
      <c r="H102" s="329">
        <v>5</v>
      </c>
      <c r="I102" s="235">
        <f t="shared" si="14"/>
        <v>66.4775</v>
      </c>
      <c r="J102" s="244">
        <f t="shared" si="8"/>
        <v>0.1591322561340515</v>
      </c>
      <c r="K102" s="250">
        <f t="shared" si="12"/>
        <v>2.1328536875</v>
      </c>
      <c r="L102" s="236">
        <f t="shared" si="13"/>
        <v>11.682120765018244</v>
      </c>
      <c r="M102" s="251">
        <v>34.125659</v>
      </c>
    </row>
    <row r="103" spans="1:13" s="9" customFormat="1" ht="15">
      <c r="A103" s="221" t="s">
        <v>223</v>
      </c>
      <c r="B103" s="201">
        <v>500</v>
      </c>
      <c r="C103" s="349">
        <f>Volume!J103</f>
        <v>1103.75</v>
      </c>
      <c r="D103" s="213">
        <v>119.62</v>
      </c>
      <c r="E103" s="234">
        <f t="shared" si="10"/>
        <v>59810</v>
      </c>
      <c r="F103" s="239">
        <f t="shared" si="11"/>
        <v>10.837599093997735</v>
      </c>
      <c r="G103" s="331">
        <f t="shared" si="9"/>
        <v>87403.75</v>
      </c>
      <c r="H103" s="329">
        <v>5</v>
      </c>
      <c r="I103" s="235">
        <f t="shared" si="14"/>
        <v>174.8075</v>
      </c>
      <c r="J103" s="244">
        <f t="shared" si="8"/>
        <v>0.15837599093997734</v>
      </c>
      <c r="K103" s="250">
        <f t="shared" si="12"/>
        <v>2.15979575</v>
      </c>
      <c r="L103" s="236">
        <f t="shared" si="13"/>
        <v>11.829688518787883</v>
      </c>
      <c r="M103" s="251">
        <v>34.556732</v>
      </c>
    </row>
    <row r="104" spans="1:13" s="8" customFormat="1" ht="15">
      <c r="A104" s="221" t="s">
        <v>51</v>
      </c>
      <c r="B104" s="201">
        <v>1600</v>
      </c>
      <c r="C104" s="349">
        <f>Volume!J104</f>
        <v>171.5</v>
      </c>
      <c r="D104" s="213">
        <v>18.36</v>
      </c>
      <c r="E104" s="234">
        <f t="shared" si="10"/>
        <v>29376</v>
      </c>
      <c r="F104" s="239">
        <f t="shared" si="11"/>
        <v>10.705539358600582</v>
      </c>
      <c r="G104" s="331">
        <f t="shared" si="9"/>
        <v>43096</v>
      </c>
      <c r="H104" s="329">
        <v>5</v>
      </c>
      <c r="I104" s="235">
        <f t="shared" si="14"/>
        <v>26.935</v>
      </c>
      <c r="J104" s="244">
        <f t="shared" si="8"/>
        <v>0.15705539358600581</v>
      </c>
      <c r="K104" s="250">
        <f t="shared" si="12"/>
        <v>2.4989243125</v>
      </c>
      <c r="L104" s="236">
        <f t="shared" si="13"/>
        <v>13.687172154543388</v>
      </c>
      <c r="M104" s="251">
        <v>39.982789</v>
      </c>
    </row>
    <row r="105" spans="1:13" s="8" customFormat="1" ht="15">
      <c r="A105" s="221" t="s">
        <v>247</v>
      </c>
      <c r="B105" s="201">
        <v>375</v>
      </c>
      <c r="C105" s="349">
        <f>Volume!J105</f>
        <v>1233.25</v>
      </c>
      <c r="D105" s="213">
        <v>135.66</v>
      </c>
      <c r="E105" s="234">
        <f t="shared" si="10"/>
        <v>50872.5</v>
      </c>
      <c r="F105" s="239">
        <f t="shared" si="11"/>
        <v>11.000202716399757</v>
      </c>
      <c r="G105" s="331">
        <f t="shared" si="9"/>
        <v>75152.109375</v>
      </c>
      <c r="H105" s="329">
        <v>5.25</v>
      </c>
      <c r="I105" s="235">
        <f t="shared" si="14"/>
        <v>200.405625</v>
      </c>
      <c r="J105" s="244">
        <f t="shared" si="8"/>
        <v>0.16250202716399756</v>
      </c>
      <c r="K105" s="250">
        <f t="shared" si="12"/>
        <v>2.4347006875</v>
      </c>
      <c r="L105" s="236">
        <f t="shared" si="13"/>
        <v>13.335404873170862</v>
      </c>
      <c r="M105" s="251">
        <v>38.955211</v>
      </c>
    </row>
    <row r="106" spans="1:13" s="8" customFormat="1" ht="15">
      <c r="A106" s="221" t="s">
        <v>198</v>
      </c>
      <c r="B106" s="201">
        <v>1500</v>
      </c>
      <c r="C106" s="349">
        <f>Volume!J106</f>
        <v>244.45</v>
      </c>
      <c r="D106" s="213">
        <v>35.47</v>
      </c>
      <c r="E106" s="234">
        <f t="shared" si="10"/>
        <v>53205</v>
      </c>
      <c r="F106" s="239">
        <f t="shared" si="11"/>
        <v>14.510124769891593</v>
      </c>
      <c r="G106" s="331">
        <f t="shared" si="9"/>
        <v>80742.2925</v>
      </c>
      <c r="H106" s="329">
        <v>7.51</v>
      </c>
      <c r="I106" s="235">
        <f t="shared" si="14"/>
        <v>53.828194999999994</v>
      </c>
      <c r="J106" s="244">
        <f t="shared" si="8"/>
        <v>0.22020124769891591</v>
      </c>
      <c r="K106" s="250">
        <f t="shared" si="12"/>
        <v>4.420380625</v>
      </c>
      <c r="L106" s="236">
        <f t="shared" si="13"/>
        <v>24.211421810712846</v>
      </c>
      <c r="M106" s="231">
        <v>70.72609</v>
      </c>
    </row>
    <row r="107" spans="1:13" s="8" customFormat="1" ht="15">
      <c r="A107" s="221" t="s">
        <v>199</v>
      </c>
      <c r="B107" s="201">
        <v>850</v>
      </c>
      <c r="C107" s="349">
        <f>Volume!J107</f>
        <v>299.7</v>
      </c>
      <c r="D107" s="213">
        <v>56.49</v>
      </c>
      <c r="E107" s="234">
        <f t="shared" si="10"/>
        <v>48016.5</v>
      </c>
      <c r="F107" s="239">
        <f t="shared" si="11"/>
        <v>18.84884884884885</v>
      </c>
      <c r="G107" s="331">
        <f t="shared" si="9"/>
        <v>60753.75</v>
      </c>
      <c r="H107" s="329">
        <v>5</v>
      </c>
      <c r="I107" s="235">
        <f t="shared" si="14"/>
        <v>71.475</v>
      </c>
      <c r="J107" s="244">
        <f t="shared" si="8"/>
        <v>0.23848848848848847</v>
      </c>
      <c r="K107" s="250">
        <f t="shared" si="12"/>
        <v>4.458951375</v>
      </c>
      <c r="L107" s="236">
        <f t="shared" si="13"/>
        <v>24.42268250906177</v>
      </c>
      <c r="M107" s="231">
        <v>71.343222</v>
      </c>
    </row>
    <row r="108" spans="1:13" s="8" customFormat="1" ht="15">
      <c r="A108" s="221" t="s">
        <v>167</v>
      </c>
      <c r="B108" s="201">
        <v>875</v>
      </c>
      <c r="C108" s="349">
        <f>Volume!J108</f>
        <v>556.75</v>
      </c>
      <c r="D108" s="213">
        <v>58.5</v>
      </c>
      <c r="E108" s="234">
        <f t="shared" si="10"/>
        <v>51187.5</v>
      </c>
      <c r="F108" s="239">
        <f t="shared" si="11"/>
        <v>10.50740907049843</v>
      </c>
      <c r="G108" s="331">
        <f t="shared" si="9"/>
        <v>88357.521875</v>
      </c>
      <c r="H108" s="329">
        <v>7.63</v>
      </c>
      <c r="I108" s="235">
        <f t="shared" si="14"/>
        <v>100.98002500000001</v>
      </c>
      <c r="J108" s="244">
        <f t="shared" si="8"/>
        <v>0.1813740907049843</v>
      </c>
      <c r="K108" s="250">
        <f t="shared" si="12"/>
        <v>4.041244625</v>
      </c>
      <c r="L108" s="236">
        <f t="shared" si="13"/>
        <v>22.13480841509006</v>
      </c>
      <c r="M108" s="251">
        <v>64.659914</v>
      </c>
    </row>
    <row r="109" spans="1:13" s="8" customFormat="1" ht="15">
      <c r="A109" s="221" t="s">
        <v>168</v>
      </c>
      <c r="B109" s="201">
        <v>450</v>
      </c>
      <c r="C109" s="349">
        <f>Volume!J109</f>
        <v>905.2</v>
      </c>
      <c r="D109" s="213">
        <v>97.33</v>
      </c>
      <c r="E109" s="234">
        <f t="shared" si="10"/>
        <v>43798.5</v>
      </c>
      <c r="F109" s="239">
        <f t="shared" si="11"/>
        <v>10.752319929297393</v>
      </c>
      <c r="G109" s="331">
        <f t="shared" si="9"/>
        <v>64165.5</v>
      </c>
      <c r="H109" s="329">
        <v>5</v>
      </c>
      <c r="I109" s="235">
        <f t="shared" si="14"/>
        <v>142.59</v>
      </c>
      <c r="J109" s="244">
        <f t="shared" si="8"/>
        <v>0.15752319929297393</v>
      </c>
      <c r="K109" s="250">
        <f t="shared" si="12"/>
        <v>2.0086185625</v>
      </c>
      <c r="L109" s="236">
        <f t="shared" si="13"/>
        <v>11.001656961048504</v>
      </c>
      <c r="M109" s="251">
        <v>32.137897</v>
      </c>
    </row>
    <row r="110" spans="1:13" s="8" customFormat="1" ht="15">
      <c r="A110" s="221" t="s">
        <v>233</v>
      </c>
      <c r="B110" s="201">
        <v>250</v>
      </c>
      <c r="C110" s="349">
        <f>Volume!J110</f>
        <v>1295.95</v>
      </c>
      <c r="D110" s="213">
        <v>136.47</v>
      </c>
      <c r="E110" s="234">
        <f>D110*B110</f>
        <v>34117.5</v>
      </c>
      <c r="F110" s="239">
        <f>D110/C110*100</f>
        <v>10.530498861838804</v>
      </c>
      <c r="G110" s="331">
        <f>(B110*C110)*H110%+E110</f>
        <v>54885.098750000005</v>
      </c>
      <c r="H110" s="329">
        <v>6.41</v>
      </c>
      <c r="I110" s="235">
        <f>G110/B110</f>
        <v>219.54039500000002</v>
      </c>
      <c r="J110" s="244">
        <f>I110/C110</f>
        <v>0.16940498861838807</v>
      </c>
      <c r="K110" s="250">
        <f>M110/16</f>
        <v>3.7456180625</v>
      </c>
      <c r="L110" s="236">
        <f t="shared" si="13"/>
        <v>20.51559504630045</v>
      </c>
      <c r="M110" s="251">
        <v>59.929889</v>
      </c>
    </row>
    <row r="111" spans="1:13" s="9" customFormat="1" ht="15">
      <c r="A111" s="221" t="s">
        <v>248</v>
      </c>
      <c r="B111" s="201">
        <v>200</v>
      </c>
      <c r="C111" s="349">
        <f>Volume!J111</f>
        <v>1362.85</v>
      </c>
      <c r="D111" s="213">
        <v>141.71</v>
      </c>
      <c r="E111" s="234">
        <f t="shared" si="10"/>
        <v>28342</v>
      </c>
      <c r="F111" s="239">
        <f t="shared" si="11"/>
        <v>10.398062882929157</v>
      </c>
      <c r="G111" s="331">
        <f>(B111*C111)*H111%+E111</f>
        <v>44232.831</v>
      </c>
      <c r="H111" s="329">
        <v>5.83</v>
      </c>
      <c r="I111" s="235">
        <f>G111/B111</f>
        <v>221.164155</v>
      </c>
      <c r="J111" s="244">
        <f>I111/C111</f>
        <v>0.16228062882929156</v>
      </c>
      <c r="K111" s="250">
        <f>M111/16</f>
        <v>3.165958875</v>
      </c>
      <c r="L111" s="236">
        <f t="shared" si="13"/>
        <v>17.340670919711783</v>
      </c>
      <c r="M111" s="251">
        <v>50.655342</v>
      </c>
    </row>
    <row r="112" spans="1:13" s="8" customFormat="1" ht="15">
      <c r="A112" s="221" t="s">
        <v>105</v>
      </c>
      <c r="B112" s="201">
        <v>7600</v>
      </c>
      <c r="C112" s="349">
        <f>Volume!J112</f>
        <v>79.05</v>
      </c>
      <c r="D112" s="213">
        <v>9.18</v>
      </c>
      <c r="E112" s="234">
        <f t="shared" si="10"/>
        <v>69768</v>
      </c>
      <c r="F112" s="239">
        <f t="shared" si="11"/>
        <v>11.612903225806452</v>
      </c>
      <c r="G112" s="331">
        <f t="shared" si="9"/>
        <v>103471.758</v>
      </c>
      <c r="H112" s="329">
        <v>5.61</v>
      </c>
      <c r="I112" s="235">
        <f t="shared" si="14"/>
        <v>13.614705</v>
      </c>
      <c r="J112" s="244">
        <f t="shared" si="8"/>
        <v>0.17222903225806452</v>
      </c>
      <c r="K112" s="250">
        <f t="shared" si="12"/>
        <v>3.5810650625</v>
      </c>
      <c r="L112" s="236">
        <f t="shared" si="13"/>
        <v>19.614301146248977</v>
      </c>
      <c r="M112" s="251">
        <v>57.297041</v>
      </c>
    </row>
    <row r="113" spans="1:13" s="9" customFormat="1" ht="15">
      <c r="A113" s="221" t="s">
        <v>169</v>
      </c>
      <c r="B113" s="201">
        <v>1350</v>
      </c>
      <c r="C113" s="349">
        <f>Volume!J113</f>
        <v>230.4</v>
      </c>
      <c r="D113" s="213">
        <v>24.41</v>
      </c>
      <c r="E113" s="234">
        <f t="shared" si="10"/>
        <v>32953.5</v>
      </c>
      <c r="F113" s="239">
        <f t="shared" si="11"/>
        <v>10.594618055555555</v>
      </c>
      <c r="G113" s="331">
        <f t="shared" si="9"/>
        <v>48505.5</v>
      </c>
      <c r="H113" s="329">
        <v>5</v>
      </c>
      <c r="I113" s="235">
        <f t="shared" si="14"/>
        <v>35.93</v>
      </c>
      <c r="J113" s="244">
        <f t="shared" si="8"/>
        <v>0.15594618055555556</v>
      </c>
      <c r="K113" s="250">
        <f t="shared" si="12"/>
        <v>2.1528548125</v>
      </c>
      <c r="L113" s="236">
        <f t="shared" si="13"/>
        <v>11.79167143839805</v>
      </c>
      <c r="M113" s="251">
        <v>34.445677</v>
      </c>
    </row>
    <row r="114" spans="1:13" s="9" customFormat="1" ht="15">
      <c r="A114" s="221" t="s">
        <v>226</v>
      </c>
      <c r="B114" s="201">
        <v>412</v>
      </c>
      <c r="C114" s="349">
        <f>Volume!J114</f>
        <v>818.7</v>
      </c>
      <c r="D114" s="213">
        <v>88.05</v>
      </c>
      <c r="E114" s="234">
        <f t="shared" si="10"/>
        <v>36276.6</v>
      </c>
      <c r="F114" s="239">
        <f t="shared" si="11"/>
        <v>10.754855258336386</v>
      </c>
      <c r="G114" s="331">
        <f t="shared" si="9"/>
        <v>53141.82</v>
      </c>
      <c r="H114" s="329">
        <v>5</v>
      </c>
      <c r="I114" s="235">
        <f t="shared" si="14"/>
        <v>128.98499999999999</v>
      </c>
      <c r="J114" s="244">
        <f t="shared" si="8"/>
        <v>0.15754855258336384</v>
      </c>
      <c r="K114" s="250">
        <f t="shared" si="12"/>
        <v>2.5992279375</v>
      </c>
      <c r="L114" s="236">
        <f t="shared" si="13"/>
        <v>14.23655773466378</v>
      </c>
      <c r="M114" s="251">
        <v>41.587647</v>
      </c>
    </row>
    <row r="115" spans="1:13" s="9" customFormat="1" ht="15">
      <c r="A115" s="221" t="s">
        <v>249</v>
      </c>
      <c r="B115" s="201">
        <v>800</v>
      </c>
      <c r="C115" s="349">
        <f>Volume!J115</f>
        <v>548.05</v>
      </c>
      <c r="D115" s="213">
        <v>59.71</v>
      </c>
      <c r="E115" s="234">
        <f t="shared" si="10"/>
        <v>47768</v>
      </c>
      <c r="F115" s="239">
        <f t="shared" si="11"/>
        <v>10.894991332907583</v>
      </c>
      <c r="G115" s="331">
        <f t="shared" si="9"/>
        <v>69690</v>
      </c>
      <c r="H115" s="329">
        <v>5</v>
      </c>
      <c r="I115" s="235">
        <f t="shared" si="14"/>
        <v>87.1125</v>
      </c>
      <c r="J115" s="244">
        <f t="shared" si="8"/>
        <v>0.15894991332907582</v>
      </c>
      <c r="K115" s="250">
        <f t="shared" si="12"/>
        <v>2.5324423125</v>
      </c>
      <c r="L115" s="236">
        <f t="shared" si="13"/>
        <v>13.870757801367972</v>
      </c>
      <c r="M115" s="251">
        <v>40.519077</v>
      </c>
    </row>
    <row r="116" spans="1:13" s="9" customFormat="1" ht="15">
      <c r="A116" s="221" t="s">
        <v>203</v>
      </c>
      <c r="B116" s="201">
        <v>675</v>
      </c>
      <c r="C116" s="349">
        <f>Volume!J116</f>
        <v>497.2</v>
      </c>
      <c r="D116" s="213">
        <v>54.67</v>
      </c>
      <c r="E116" s="234">
        <f t="shared" si="10"/>
        <v>36902.25</v>
      </c>
      <c r="F116" s="239">
        <f t="shared" si="11"/>
        <v>10.995575221238939</v>
      </c>
      <c r="G116" s="331">
        <f>(B116*C116)*H116%+E116</f>
        <v>56166.263999999996</v>
      </c>
      <c r="H116" s="329">
        <v>5.74</v>
      </c>
      <c r="I116" s="235">
        <f>G116/B116</f>
        <v>83.20927999999999</v>
      </c>
      <c r="J116" s="244">
        <f>I116/C116</f>
        <v>0.16735575221238938</v>
      </c>
      <c r="K116" s="250">
        <f>M116/16</f>
        <v>2.6889045</v>
      </c>
      <c r="L116" s="236">
        <f>K116*SQRT(30)</f>
        <v>14.7277364962715</v>
      </c>
      <c r="M116" s="251">
        <v>43.022472</v>
      </c>
    </row>
    <row r="117" spans="1:13" s="9" customFormat="1" ht="15">
      <c r="A117" s="221" t="s">
        <v>224</v>
      </c>
      <c r="B117" s="201">
        <v>275</v>
      </c>
      <c r="C117" s="349">
        <f>Volume!J117</f>
        <v>734.35</v>
      </c>
      <c r="D117" s="213">
        <v>80.39</v>
      </c>
      <c r="E117" s="234">
        <f t="shared" si="10"/>
        <v>22107.25</v>
      </c>
      <c r="F117" s="239">
        <f t="shared" si="11"/>
        <v>10.94709607135562</v>
      </c>
      <c r="G117" s="331">
        <f aca="true" t="shared" si="15" ref="G117:G126">(B117*C117)*H117%+E117</f>
        <v>32204.5625</v>
      </c>
      <c r="H117" s="329">
        <v>5</v>
      </c>
      <c r="I117" s="235">
        <f t="shared" si="14"/>
        <v>117.1075</v>
      </c>
      <c r="J117" s="244">
        <f aca="true" t="shared" si="16" ref="J117:J126">I117/C117</f>
        <v>0.1594709607135562</v>
      </c>
      <c r="K117" s="250">
        <f aca="true" t="shared" si="17" ref="K117:K126">M117/16</f>
        <v>2.6827099375</v>
      </c>
      <c r="L117" s="236">
        <f aca="true" t="shared" si="18" ref="L117:L127">K117*SQRT(30)</f>
        <v>14.693807480120244</v>
      </c>
      <c r="M117" s="251">
        <v>42.923359</v>
      </c>
    </row>
    <row r="118" spans="1:13" s="8" customFormat="1" ht="15">
      <c r="A118" s="221" t="s">
        <v>134</v>
      </c>
      <c r="B118" s="201">
        <v>250</v>
      </c>
      <c r="C118" s="349">
        <f>Volume!J118</f>
        <v>1065.15</v>
      </c>
      <c r="D118" s="213">
        <v>114.08</v>
      </c>
      <c r="E118" s="234">
        <f t="shared" si="10"/>
        <v>28520</v>
      </c>
      <c r="F118" s="239">
        <f t="shared" si="11"/>
        <v>10.71022860629958</v>
      </c>
      <c r="G118" s="331">
        <f t="shared" si="15"/>
        <v>41834.375</v>
      </c>
      <c r="H118" s="329">
        <v>5</v>
      </c>
      <c r="I118" s="235">
        <f t="shared" si="14"/>
        <v>167.3375</v>
      </c>
      <c r="J118" s="244">
        <f t="shared" si="16"/>
        <v>0.1571022860629958</v>
      </c>
      <c r="K118" s="250">
        <f t="shared" si="17"/>
        <v>2.157612375</v>
      </c>
      <c r="L118" s="236">
        <f t="shared" si="18"/>
        <v>11.817729681397955</v>
      </c>
      <c r="M118" s="251">
        <v>34.521798</v>
      </c>
    </row>
    <row r="119" spans="1:13" s="8" customFormat="1" ht="15">
      <c r="A119" s="221" t="s">
        <v>250</v>
      </c>
      <c r="B119" s="201">
        <v>411</v>
      </c>
      <c r="C119" s="349">
        <f>Volume!J119</f>
        <v>770.2</v>
      </c>
      <c r="D119" s="213">
        <v>82.81</v>
      </c>
      <c r="E119" s="234">
        <f t="shared" si="10"/>
        <v>34034.91</v>
      </c>
      <c r="F119" s="239">
        <f t="shared" si="11"/>
        <v>10.751752791482732</v>
      </c>
      <c r="G119" s="331">
        <f t="shared" si="15"/>
        <v>51571.901880000005</v>
      </c>
      <c r="H119" s="329">
        <v>5.54</v>
      </c>
      <c r="I119" s="235">
        <f t="shared" si="14"/>
        <v>125.47908000000001</v>
      </c>
      <c r="J119" s="244">
        <f t="shared" si="16"/>
        <v>0.16291752791482733</v>
      </c>
      <c r="K119" s="250">
        <f t="shared" si="17"/>
        <v>3.1466180625</v>
      </c>
      <c r="L119" s="236">
        <f t="shared" si="18"/>
        <v>17.234736926844505</v>
      </c>
      <c r="M119" s="231">
        <v>50.345889</v>
      </c>
    </row>
    <row r="120" spans="1:13" s="9" customFormat="1" ht="15">
      <c r="A120" s="221" t="s">
        <v>191</v>
      </c>
      <c r="B120" s="201">
        <v>2950</v>
      </c>
      <c r="C120" s="349">
        <f>Volume!J120</f>
        <v>107.5</v>
      </c>
      <c r="D120" s="213">
        <v>11.8</v>
      </c>
      <c r="E120" s="234">
        <f t="shared" si="10"/>
        <v>34810</v>
      </c>
      <c r="F120" s="239">
        <f t="shared" si="11"/>
        <v>10.976744186046512</v>
      </c>
      <c r="G120" s="331">
        <f t="shared" si="15"/>
        <v>52220.162500000006</v>
      </c>
      <c r="H120" s="329">
        <v>5.49</v>
      </c>
      <c r="I120" s="235">
        <f t="shared" si="14"/>
        <v>17.70175</v>
      </c>
      <c r="J120" s="244">
        <f t="shared" si="16"/>
        <v>0.1646674418604651</v>
      </c>
      <c r="K120" s="250">
        <f t="shared" si="17"/>
        <v>4.322263375</v>
      </c>
      <c r="L120" s="236">
        <f t="shared" si="18"/>
        <v>23.674011499659112</v>
      </c>
      <c r="M120" s="231">
        <v>69.156214</v>
      </c>
    </row>
    <row r="121" spans="1:13" s="8" customFormat="1" ht="15">
      <c r="A121" s="221" t="s">
        <v>96</v>
      </c>
      <c r="B121" s="201">
        <v>4200</v>
      </c>
      <c r="C121" s="349">
        <f>Volume!J121</f>
        <v>128.8</v>
      </c>
      <c r="D121" s="213">
        <v>15.63</v>
      </c>
      <c r="E121" s="234">
        <f t="shared" si="10"/>
        <v>65646</v>
      </c>
      <c r="F121" s="239">
        <f t="shared" si="11"/>
        <v>12.135093167701863</v>
      </c>
      <c r="G121" s="331">
        <f t="shared" si="15"/>
        <v>92694</v>
      </c>
      <c r="H121" s="329">
        <v>5</v>
      </c>
      <c r="I121" s="235">
        <f t="shared" si="14"/>
        <v>22.07</v>
      </c>
      <c r="J121" s="244">
        <f t="shared" si="16"/>
        <v>0.17135093167701862</v>
      </c>
      <c r="K121" s="250">
        <f t="shared" si="17"/>
        <v>3.4590510625</v>
      </c>
      <c r="L121" s="236">
        <f t="shared" si="18"/>
        <v>18.946002944934623</v>
      </c>
      <c r="M121" s="251">
        <v>55.344817</v>
      </c>
    </row>
    <row r="122" spans="1:13" s="8" customFormat="1" ht="15">
      <c r="A122" s="221" t="s">
        <v>170</v>
      </c>
      <c r="B122" s="201">
        <v>900</v>
      </c>
      <c r="C122" s="349">
        <f>Volume!J122</f>
        <v>424.85</v>
      </c>
      <c r="D122" s="213">
        <v>47.2</v>
      </c>
      <c r="E122" s="234">
        <f t="shared" si="10"/>
        <v>42480</v>
      </c>
      <c r="F122" s="239">
        <f t="shared" si="11"/>
        <v>11.109803460044722</v>
      </c>
      <c r="G122" s="331">
        <f t="shared" si="15"/>
        <v>61598.25</v>
      </c>
      <c r="H122" s="329">
        <v>5</v>
      </c>
      <c r="I122" s="235">
        <f t="shared" si="14"/>
        <v>68.4425</v>
      </c>
      <c r="J122" s="244">
        <f t="shared" si="16"/>
        <v>0.1610980346004472</v>
      </c>
      <c r="K122" s="250">
        <f t="shared" si="17"/>
        <v>2.4513904375</v>
      </c>
      <c r="L122" s="236">
        <f t="shared" si="18"/>
        <v>13.426818398712081</v>
      </c>
      <c r="M122" s="251">
        <v>39.222247</v>
      </c>
    </row>
    <row r="123" spans="1:13" s="8" customFormat="1" ht="15">
      <c r="A123" s="221" t="s">
        <v>171</v>
      </c>
      <c r="B123" s="201">
        <v>6900</v>
      </c>
      <c r="C123" s="349">
        <f>Volume!J123</f>
        <v>53.15</v>
      </c>
      <c r="D123" s="213">
        <v>5.95</v>
      </c>
      <c r="E123" s="234">
        <f t="shared" si="10"/>
        <v>41055</v>
      </c>
      <c r="F123" s="239">
        <f t="shared" si="11"/>
        <v>11.194731890874882</v>
      </c>
      <c r="G123" s="331">
        <f t="shared" si="15"/>
        <v>59648.4645</v>
      </c>
      <c r="H123" s="329">
        <v>5.07</v>
      </c>
      <c r="I123" s="235">
        <f t="shared" si="14"/>
        <v>8.644705</v>
      </c>
      <c r="J123" s="244">
        <f t="shared" si="16"/>
        <v>0.16264731890874884</v>
      </c>
      <c r="K123" s="250">
        <f t="shared" si="17"/>
        <v>2.823169</v>
      </c>
      <c r="L123" s="236">
        <f t="shared" si="18"/>
        <v>15.463133449493023</v>
      </c>
      <c r="M123" s="251">
        <v>45.170704</v>
      </c>
    </row>
    <row r="124" spans="1:13" s="9" customFormat="1" ht="15">
      <c r="A124" s="221" t="s">
        <v>172</v>
      </c>
      <c r="B124" s="201">
        <v>525</v>
      </c>
      <c r="C124" s="349">
        <f>Volume!J124</f>
        <v>453.15</v>
      </c>
      <c r="D124" s="213">
        <v>51.93</v>
      </c>
      <c r="E124" s="234">
        <f t="shared" si="10"/>
        <v>27263.25</v>
      </c>
      <c r="F124" s="239">
        <f t="shared" si="11"/>
        <v>11.459781529294936</v>
      </c>
      <c r="G124" s="331">
        <f t="shared" si="15"/>
        <v>41561.265375</v>
      </c>
      <c r="H124" s="329">
        <v>6.01</v>
      </c>
      <c r="I124" s="235">
        <f t="shared" si="14"/>
        <v>79.164315</v>
      </c>
      <c r="J124" s="244">
        <f t="shared" si="16"/>
        <v>0.17469781529294937</v>
      </c>
      <c r="K124" s="250">
        <f t="shared" si="17"/>
        <v>2.756080625</v>
      </c>
      <c r="L124" s="236">
        <f t="shared" si="18"/>
        <v>15.095675286154368</v>
      </c>
      <c r="M124" s="251">
        <v>44.09729</v>
      </c>
    </row>
    <row r="125" spans="1:13" s="8" customFormat="1" ht="15">
      <c r="A125" s="221" t="s">
        <v>52</v>
      </c>
      <c r="B125" s="201">
        <v>600</v>
      </c>
      <c r="C125" s="349">
        <f>Volume!J125</f>
        <v>530.95</v>
      </c>
      <c r="D125" s="213">
        <v>57.29</v>
      </c>
      <c r="E125" s="234">
        <f t="shared" si="10"/>
        <v>34374</v>
      </c>
      <c r="F125" s="239">
        <f t="shared" si="11"/>
        <v>10.790093229117618</v>
      </c>
      <c r="G125" s="331">
        <f t="shared" si="15"/>
        <v>50302.5</v>
      </c>
      <c r="H125" s="329">
        <v>5</v>
      </c>
      <c r="I125" s="235">
        <f t="shared" si="14"/>
        <v>83.8375</v>
      </c>
      <c r="J125" s="244">
        <f t="shared" si="16"/>
        <v>0.1579009322911762</v>
      </c>
      <c r="K125" s="250">
        <f t="shared" si="17"/>
        <v>2.11462375</v>
      </c>
      <c r="L125" s="236">
        <f t="shared" si="18"/>
        <v>11.582271285111648</v>
      </c>
      <c r="M125" s="251">
        <v>33.83398</v>
      </c>
    </row>
    <row r="126" spans="1:13" ht="14.25">
      <c r="A126" s="221" t="s">
        <v>173</v>
      </c>
      <c r="B126" s="201">
        <v>600</v>
      </c>
      <c r="C126" s="349">
        <f>Volume!J126</f>
        <v>414.9</v>
      </c>
      <c r="D126" s="213">
        <v>44.18</v>
      </c>
      <c r="E126" s="234">
        <f t="shared" si="10"/>
        <v>26508</v>
      </c>
      <c r="F126" s="239">
        <f t="shared" si="11"/>
        <v>10.648348999758978</v>
      </c>
      <c r="G126" s="331">
        <f t="shared" si="15"/>
        <v>38955</v>
      </c>
      <c r="H126" s="329">
        <v>5</v>
      </c>
      <c r="I126" s="235">
        <f t="shared" si="14"/>
        <v>64.925</v>
      </c>
      <c r="J126" s="244">
        <f t="shared" si="16"/>
        <v>0.1564834899975898</v>
      </c>
      <c r="K126" s="250">
        <f t="shared" si="17"/>
        <v>2.6538509375</v>
      </c>
      <c r="L126" s="236">
        <f t="shared" si="18"/>
        <v>14.535740227249828</v>
      </c>
      <c r="M126" s="251">
        <v>42.461615</v>
      </c>
    </row>
    <row r="127" spans="1:13" ht="15" thickBot="1">
      <c r="A127" s="222" t="s">
        <v>229</v>
      </c>
      <c r="B127" s="202">
        <v>700</v>
      </c>
      <c r="C127" s="413">
        <f>Volume!J127</f>
        <v>326.9</v>
      </c>
      <c r="D127" s="393">
        <v>39.02</v>
      </c>
      <c r="E127" s="240">
        <f>D127*B127</f>
        <v>27314.000000000004</v>
      </c>
      <c r="F127" s="241">
        <f>D127/C127*100</f>
        <v>11.936371979198533</v>
      </c>
      <c r="G127" s="332">
        <f>(B127*C127)*H127%+E127</f>
        <v>38755.5</v>
      </c>
      <c r="H127" s="414">
        <v>5</v>
      </c>
      <c r="I127" s="245">
        <f>G127/B127</f>
        <v>55.365</v>
      </c>
      <c r="J127" s="246">
        <f>I127/C127</f>
        <v>0.16936371979198533</v>
      </c>
      <c r="K127" s="252">
        <f>M127/16</f>
        <v>3.227543625</v>
      </c>
      <c r="L127" s="253">
        <f t="shared" si="18"/>
        <v>17.67798448744495</v>
      </c>
      <c r="M127" s="254">
        <v>51.640698</v>
      </c>
    </row>
    <row r="128" spans="3:13" ht="12.75">
      <c r="C128" s="3"/>
      <c r="D128" s="117"/>
      <c r="M128" s="73"/>
    </row>
    <row r="129" spans="3:13" ht="14.25">
      <c r="C129" s="3"/>
      <c r="D129" s="118"/>
      <c r="F129" s="69"/>
      <c r="M129" s="73"/>
    </row>
    <row r="130" spans="3:13" ht="12.75">
      <c r="C130" s="3"/>
      <c r="D130" s="119"/>
      <c r="M130" s="73"/>
    </row>
    <row r="131" spans="3:13" ht="12.75">
      <c r="C131" s="3"/>
      <c r="D131" s="119"/>
      <c r="M131" s="2"/>
    </row>
    <row r="132" spans="3:13" ht="12.75">
      <c r="C132" s="3"/>
      <c r="D132" s="119"/>
      <c r="M132" s="2"/>
    </row>
    <row r="133" spans="3:13" ht="12.75">
      <c r="C133" s="3"/>
      <c r="D133" s="119"/>
      <c r="M133" s="2"/>
    </row>
    <row r="134" spans="3:13" ht="12.75">
      <c r="C134" s="3"/>
      <c r="D134" s="119"/>
      <c r="M134" s="2"/>
    </row>
    <row r="135" spans="3:13" ht="12.75">
      <c r="C135" s="3"/>
      <c r="D135" s="119"/>
      <c r="E135" s="3"/>
      <c r="F135" s="6"/>
      <c r="M135" s="2"/>
    </row>
    <row r="136" spans="3:13" ht="12.75">
      <c r="C136" s="3"/>
      <c r="D136" s="119"/>
      <c r="M136" s="2"/>
    </row>
    <row r="137" spans="3:13" ht="12.75">
      <c r="C137" s="3"/>
      <c r="D137" s="118"/>
      <c r="M137" s="2"/>
    </row>
    <row r="138" spans="3:13" ht="12.75">
      <c r="C138" s="3"/>
      <c r="D138" s="118"/>
      <c r="M138" s="2"/>
    </row>
    <row r="139" spans="3:13" ht="12.75">
      <c r="C139" s="3"/>
      <c r="D139" s="118"/>
      <c r="M139" s="2"/>
    </row>
    <row r="140" spans="3:13" ht="12.75">
      <c r="C140" s="3"/>
      <c r="D140" s="118"/>
      <c r="M140" s="2"/>
    </row>
    <row r="141" spans="3:13" ht="12.75">
      <c r="C141" s="3"/>
      <c r="D141" s="118"/>
      <c r="M141" s="2"/>
    </row>
    <row r="142" spans="1:13" ht="12.75">
      <c r="A142" s="79"/>
      <c r="C142" s="3"/>
      <c r="D142" s="118"/>
      <c r="M142" s="2"/>
    </row>
    <row r="143" spans="3:13" ht="12.75">
      <c r="C143" s="3"/>
      <c r="D143" s="118"/>
      <c r="M143" s="2"/>
    </row>
    <row r="144" spans="3:13" ht="12.75">
      <c r="C144" s="3"/>
      <c r="D144" s="118"/>
      <c r="M144" s="2"/>
    </row>
    <row r="145" spans="3:13" ht="12.75">
      <c r="C145" s="3"/>
      <c r="D145" s="118"/>
      <c r="M145" s="2"/>
    </row>
    <row r="146" spans="3:13" ht="12.75">
      <c r="C146" s="3"/>
      <c r="D146" s="118"/>
      <c r="M146" s="2"/>
    </row>
    <row r="147" spans="3:13" ht="12.75">
      <c r="C147" s="3"/>
      <c r="D147" s="118"/>
      <c r="M147" s="2"/>
    </row>
    <row r="148" spans="3:13" ht="12.75">
      <c r="C148" s="3"/>
      <c r="D148" s="118"/>
      <c r="M148" s="2"/>
    </row>
    <row r="149" spans="3:13" ht="12.75">
      <c r="C149" s="3"/>
      <c r="D149" s="118"/>
      <c r="M149" s="2"/>
    </row>
    <row r="150" spans="3:13" ht="12.75">
      <c r="C150" s="3"/>
      <c r="D150" s="118"/>
      <c r="M150" s="2"/>
    </row>
    <row r="151" spans="3:13" ht="12.75">
      <c r="C151" s="3"/>
      <c r="D151" s="118"/>
      <c r="M151" s="2"/>
    </row>
    <row r="152" spans="3:13" ht="12.75">
      <c r="C152" s="3"/>
      <c r="D152" s="118"/>
      <c r="M152" s="2"/>
    </row>
    <row r="153" spans="3:13" ht="12.75">
      <c r="C153" s="3"/>
      <c r="D153" s="118"/>
      <c r="M153" s="2"/>
    </row>
    <row r="154" spans="3:13" ht="12.75">
      <c r="C154" s="3"/>
      <c r="D154" s="118"/>
      <c r="M154" s="2"/>
    </row>
    <row r="155" spans="3:13" ht="12.75">
      <c r="C155" s="3"/>
      <c r="D155" s="118"/>
      <c r="M155" s="2"/>
    </row>
    <row r="156" spans="3:13" ht="12.75">
      <c r="C156" s="3"/>
      <c r="D156" s="118"/>
      <c r="M156" s="2"/>
    </row>
    <row r="157" spans="3:13" ht="12.75">
      <c r="C157" s="3"/>
      <c r="D157" s="118"/>
      <c r="M157" s="2"/>
    </row>
    <row r="158" spans="3:13" ht="12.75">
      <c r="C158" s="3"/>
      <c r="D158" s="118"/>
      <c r="M158" s="2"/>
    </row>
    <row r="159" spans="3:13" ht="12.75">
      <c r="C159" s="3"/>
      <c r="M159" s="2"/>
    </row>
    <row r="160" spans="3:13" ht="12.75">
      <c r="C160" s="3"/>
      <c r="M160" s="2"/>
    </row>
    <row r="161" ht="12.75">
      <c r="M161" s="2"/>
    </row>
    <row r="162" ht="12.75">
      <c r="M162" s="2"/>
    </row>
    <row r="163" ht="12.75">
      <c r="M163" s="2"/>
    </row>
    <row r="164" ht="12.75">
      <c r="M164" s="2"/>
    </row>
    <row r="165" ht="12.75">
      <c r="M165" s="2"/>
    </row>
    <row r="166" ht="12.75">
      <c r="M166" s="2"/>
    </row>
    <row r="167" ht="12.75">
      <c r="M167" s="2"/>
    </row>
    <row r="168" ht="12.75">
      <c r="M168" s="2"/>
    </row>
    <row r="169" ht="12.75">
      <c r="M169" s="2"/>
    </row>
    <row r="170" ht="12.75">
      <c r="M170" s="2"/>
    </row>
    <row r="171" ht="12.75">
      <c r="M171" s="2"/>
    </row>
    <row r="172" ht="12.75">
      <c r="M172" s="2"/>
    </row>
    <row r="173" ht="12.75">
      <c r="M173" s="2"/>
    </row>
    <row r="174" ht="12.75">
      <c r="M174" s="2"/>
    </row>
    <row r="175" ht="12.75">
      <c r="M175" s="2"/>
    </row>
    <row r="176" ht="12.75">
      <c r="M176" s="2"/>
    </row>
    <row r="177" ht="12.75">
      <c r="M177" s="2"/>
    </row>
    <row r="178" ht="12.75">
      <c r="M178" s="2"/>
    </row>
    <row r="179" ht="12.75">
      <c r="M179" s="2"/>
    </row>
    <row r="180" ht="12.75">
      <c r="M180" s="2"/>
    </row>
    <row r="181" ht="12.75">
      <c r="M181" s="2"/>
    </row>
    <row r="182" ht="12.75">
      <c r="M182" s="2"/>
    </row>
    <row r="183" ht="12.75">
      <c r="M183" s="2"/>
    </row>
    <row r="184" ht="12.75">
      <c r="M184" s="2"/>
    </row>
    <row r="185" ht="12.75">
      <c r="M185" s="2"/>
    </row>
    <row r="186" ht="12.75">
      <c r="M186" s="2"/>
    </row>
    <row r="187" ht="12.75">
      <c r="M187" s="2"/>
    </row>
    <row r="188" ht="12.75">
      <c r="M188" s="2"/>
    </row>
    <row r="189" ht="12.75">
      <c r="M189" s="2"/>
    </row>
    <row r="190" ht="12.75">
      <c r="M190" s="2"/>
    </row>
    <row r="191" ht="12.75">
      <c r="M191" s="2"/>
    </row>
    <row r="192" ht="12.75">
      <c r="M192" s="2"/>
    </row>
    <row r="193" ht="12.75">
      <c r="M193" s="2"/>
    </row>
    <row r="194" ht="12.75">
      <c r="M194" s="2"/>
    </row>
    <row r="195" ht="12.75">
      <c r="M195" s="2"/>
    </row>
    <row r="196" ht="12.75">
      <c r="M196" s="2"/>
    </row>
    <row r="197" ht="12.75">
      <c r="M197" s="2"/>
    </row>
    <row r="198" ht="12.75">
      <c r="M198" s="2"/>
    </row>
    <row r="199" ht="12.75">
      <c r="M199" s="2"/>
    </row>
    <row r="200" ht="12.75">
      <c r="M200" s="2"/>
    </row>
    <row r="201" ht="12.75">
      <c r="M201" s="2"/>
    </row>
    <row r="202" ht="12.75">
      <c r="M202" s="2"/>
    </row>
    <row r="203" ht="12.75">
      <c r="M203" s="2"/>
    </row>
    <row r="204" ht="12.75">
      <c r="M204" s="2"/>
    </row>
    <row r="205" ht="12.75">
      <c r="M205" s="2"/>
    </row>
    <row r="206" ht="12.75">
      <c r="M206" s="2"/>
    </row>
    <row r="207" ht="12.75">
      <c r="M207" s="2"/>
    </row>
    <row r="208" ht="12.75">
      <c r="M208" s="2"/>
    </row>
    <row r="209" ht="12.75">
      <c r="M209" s="2"/>
    </row>
    <row r="210" ht="12.75">
      <c r="M210" s="2"/>
    </row>
    <row r="211" ht="12.75">
      <c r="M211" s="2"/>
    </row>
    <row r="212" ht="12.75">
      <c r="M212" s="2"/>
    </row>
    <row r="213" ht="12.75">
      <c r="M213" s="2"/>
    </row>
    <row r="214" ht="12.75">
      <c r="M214" s="2"/>
    </row>
    <row r="215" ht="12.75">
      <c r="M215" s="2"/>
    </row>
    <row r="216" ht="12.75">
      <c r="M216" s="2"/>
    </row>
    <row r="217" ht="12.75">
      <c r="M217" s="2"/>
    </row>
    <row r="218" ht="12.75">
      <c r="M218" s="2"/>
    </row>
    <row r="219" ht="12.75">
      <c r="M219" s="2"/>
    </row>
    <row r="220" ht="12.75">
      <c r="M220" s="2"/>
    </row>
    <row r="221" ht="12.75">
      <c r="M221" s="2"/>
    </row>
    <row r="222" ht="12.75">
      <c r="M222" s="2"/>
    </row>
    <row r="223" ht="12.75">
      <c r="M223" s="2"/>
    </row>
    <row r="224" ht="12.75">
      <c r="M224" s="2"/>
    </row>
    <row r="225" ht="12.75">
      <c r="M225" s="2"/>
    </row>
    <row r="226" ht="12.75">
      <c r="M226" s="2"/>
    </row>
    <row r="227" ht="12.75">
      <c r="M227" s="2"/>
    </row>
    <row r="228" ht="12.75">
      <c r="M228" s="2"/>
    </row>
    <row r="229" ht="12.75">
      <c r="M229" s="2"/>
    </row>
    <row r="230" ht="12.75">
      <c r="M230" s="2"/>
    </row>
    <row r="231" ht="12.75">
      <c r="M231" s="2"/>
    </row>
    <row r="232" ht="12.75">
      <c r="M232" s="2"/>
    </row>
    <row r="233" ht="12.75">
      <c r="M233" s="2"/>
    </row>
    <row r="234" ht="12.75">
      <c r="M234" s="2"/>
    </row>
    <row r="235" ht="12.75">
      <c r="M235" s="2"/>
    </row>
    <row r="236" ht="12.75">
      <c r="M236" s="2"/>
    </row>
    <row r="237" ht="12.75">
      <c r="M237" s="2"/>
    </row>
    <row r="238" ht="12.75">
      <c r="M238" s="2"/>
    </row>
    <row r="239" ht="12.75">
      <c r="M239" s="2"/>
    </row>
    <row r="240" ht="12.75">
      <c r="M240" s="2"/>
    </row>
    <row r="241" ht="12.75">
      <c r="M241" s="2"/>
    </row>
    <row r="242" ht="12.75">
      <c r="M242" s="2"/>
    </row>
    <row r="243" ht="12.75">
      <c r="M243" s="2"/>
    </row>
    <row r="244" ht="12.75">
      <c r="M244" s="2"/>
    </row>
    <row r="245" ht="12.75">
      <c r="M245" s="2"/>
    </row>
    <row r="246" ht="12.75">
      <c r="M246" s="2"/>
    </row>
    <row r="247" ht="12.75">
      <c r="M247" s="2"/>
    </row>
    <row r="248" ht="12.75">
      <c r="M248" s="2"/>
    </row>
    <row r="249" ht="12.75">
      <c r="M249" s="2"/>
    </row>
    <row r="250" ht="12.75">
      <c r="M250" s="2"/>
    </row>
    <row r="251" ht="12.75">
      <c r="M251" s="2"/>
    </row>
    <row r="252" ht="12.75">
      <c r="M252" s="2"/>
    </row>
    <row r="253" ht="12.75">
      <c r="M253" s="2"/>
    </row>
    <row r="254" ht="12.75">
      <c r="M254" s="2"/>
    </row>
    <row r="255" ht="12.75">
      <c r="M255" s="2"/>
    </row>
    <row r="256" ht="12.75">
      <c r="M256" s="2"/>
    </row>
    <row r="257" ht="12.75">
      <c r="M257" s="2"/>
    </row>
    <row r="258" ht="12.75">
      <c r="M258" s="2"/>
    </row>
    <row r="259" ht="12.75">
      <c r="M259" s="6"/>
    </row>
    <row r="260" ht="12.75">
      <c r="M260" s="6"/>
    </row>
    <row r="261" ht="12.75">
      <c r="M261" s="6"/>
    </row>
    <row r="262" ht="12.75">
      <c r="M262" s="6"/>
    </row>
    <row r="263" ht="12.75">
      <c r="M263" s="6"/>
    </row>
    <row r="264" ht="12.75">
      <c r="M264" s="6"/>
    </row>
    <row r="265" ht="12.75">
      <c r="M265" s="6"/>
    </row>
    <row r="266" ht="12.75">
      <c r="M266" s="6"/>
    </row>
    <row r="267" ht="12.75">
      <c r="M267" s="6"/>
    </row>
    <row r="268" ht="12.75">
      <c r="M268" s="6"/>
    </row>
    <row r="269" ht="12.75">
      <c r="M269" s="6"/>
    </row>
    <row r="270" ht="12.75">
      <c r="M270" s="6"/>
    </row>
    <row r="271" ht="12.75">
      <c r="M271" s="6"/>
    </row>
    <row r="272" ht="12.75">
      <c r="M272" s="6"/>
    </row>
    <row r="273" ht="12.75">
      <c r="M273" s="6"/>
    </row>
    <row r="274" ht="12.75">
      <c r="M274" s="6"/>
    </row>
    <row r="275" ht="12.75">
      <c r="M275" s="6"/>
    </row>
    <row r="276" ht="12.75">
      <c r="M276" s="6"/>
    </row>
    <row r="277" ht="12.75">
      <c r="M277" s="6"/>
    </row>
    <row r="278" ht="12.75">
      <c r="M278" s="6"/>
    </row>
    <row r="279" ht="12.75">
      <c r="M279" s="6"/>
    </row>
    <row r="280" ht="12.75">
      <c r="M280" s="6"/>
    </row>
    <row r="281" ht="12.75">
      <c r="M281" s="6"/>
    </row>
    <row r="282" ht="12.75">
      <c r="M282" s="6"/>
    </row>
    <row r="283" ht="12.75">
      <c r="M283" s="6"/>
    </row>
    <row r="284" ht="12.75">
      <c r="M284" s="6"/>
    </row>
    <row r="285" ht="12.75">
      <c r="M285" s="6"/>
    </row>
    <row r="286" ht="12.75">
      <c r="M286" s="6"/>
    </row>
    <row r="287" ht="12.75">
      <c r="M287" s="6"/>
    </row>
    <row r="288" ht="12.75">
      <c r="M288" s="6"/>
    </row>
    <row r="289" ht="12.75">
      <c r="M289" s="6"/>
    </row>
    <row r="290" ht="12.75">
      <c r="M290" s="6"/>
    </row>
    <row r="291" ht="12.75">
      <c r="M291" s="6"/>
    </row>
    <row r="292" ht="12.75">
      <c r="M292" s="6"/>
    </row>
    <row r="293" ht="12.75">
      <c r="M293" s="6"/>
    </row>
    <row r="294" ht="12.75">
      <c r="M294" s="6"/>
    </row>
    <row r="295" ht="12.75">
      <c r="M295" s="6"/>
    </row>
    <row r="296" ht="12.75">
      <c r="M296" s="6"/>
    </row>
    <row r="297" ht="12.75">
      <c r="M297" s="6"/>
    </row>
    <row r="298" ht="12.75">
      <c r="M298" s="6"/>
    </row>
    <row r="299" ht="12.75">
      <c r="M299" s="6"/>
    </row>
    <row r="300" ht="12.75">
      <c r="M300" s="6"/>
    </row>
    <row r="301" ht="12.75">
      <c r="M301" s="6"/>
    </row>
    <row r="302" ht="12.75">
      <c r="M302" s="6"/>
    </row>
    <row r="303" ht="12.75">
      <c r="M303" s="6"/>
    </row>
    <row r="304" ht="12.75">
      <c r="M304" s="6"/>
    </row>
    <row r="305" ht="12.75">
      <c r="M305" s="6"/>
    </row>
    <row r="306" ht="12.75">
      <c r="M306" s="6"/>
    </row>
    <row r="307" ht="12.75">
      <c r="M307" s="6"/>
    </row>
    <row r="308" ht="12.75">
      <c r="M308" s="6"/>
    </row>
    <row r="309" ht="12.75">
      <c r="M309" s="6"/>
    </row>
    <row r="310" ht="12.75">
      <c r="M310" s="6"/>
    </row>
    <row r="311" ht="12.75">
      <c r="M311" s="6"/>
    </row>
    <row r="312" ht="12.75">
      <c r="M312" s="6"/>
    </row>
    <row r="313" ht="12.75">
      <c r="M313" s="6"/>
    </row>
    <row r="314" ht="12.75">
      <c r="M314" s="6"/>
    </row>
    <row r="315" ht="12.75">
      <c r="M315" s="6"/>
    </row>
    <row r="316" ht="12.75">
      <c r="M316" s="6"/>
    </row>
    <row r="317" ht="12.75">
      <c r="M317" s="6"/>
    </row>
    <row r="318" ht="12.75">
      <c r="M318" s="6"/>
    </row>
    <row r="319" ht="12.75">
      <c r="M319" s="6"/>
    </row>
    <row r="320" ht="12.75">
      <c r="M320" s="6"/>
    </row>
    <row r="321" ht="12.75">
      <c r="M321" s="6"/>
    </row>
    <row r="322" ht="12.75">
      <c r="M322" s="6"/>
    </row>
    <row r="323" ht="12.75">
      <c r="M323" s="6"/>
    </row>
    <row r="324" ht="12.75">
      <c r="M324" s="6"/>
    </row>
    <row r="325" ht="12.75">
      <c r="M325" s="6"/>
    </row>
    <row r="326" ht="12.75">
      <c r="M326" s="6"/>
    </row>
    <row r="327" ht="12.75">
      <c r="M327" s="6"/>
    </row>
    <row r="328" ht="12.75">
      <c r="M328" s="6"/>
    </row>
    <row r="329" ht="12.75">
      <c r="M329" s="6"/>
    </row>
    <row r="330" ht="12.75">
      <c r="M330" s="6"/>
    </row>
    <row r="331" ht="12.75">
      <c r="M331" s="6"/>
    </row>
    <row r="332" ht="12.75">
      <c r="M332" s="6"/>
    </row>
    <row r="333" ht="12.75">
      <c r="M333" s="6"/>
    </row>
    <row r="334" ht="12.75">
      <c r="M334" s="6"/>
    </row>
    <row r="335" ht="12.75">
      <c r="M335" s="6"/>
    </row>
    <row r="336" ht="12.75">
      <c r="M336" s="6"/>
    </row>
    <row r="337" ht="12.75">
      <c r="M337" s="6"/>
    </row>
    <row r="338" ht="12.75">
      <c r="M338" s="6"/>
    </row>
    <row r="339" ht="12.75">
      <c r="M339" s="6"/>
    </row>
    <row r="340" ht="12.75">
      <c r="M340" s="6"/>
    </row>
    <row r="341" ht="12.75">
      <c r="M341" s="6"/>
    </row>
    <row r="342" ht="12.75">
      <c r="M342" s="6"/>
    </row>
    <row r="343" ht="12.75">
      <c r="M343" s="6"/>
    </row>
    <row r="344" ht="12.75">
      <c r="M344" s="6"/>
    </row>
    <row r="345" ht="12.75">
      <c r="M345" s="6"/>
    </row>
    <row r="346" ht="12.75">
      <c r="M346" s="6"/>
    </row>
    <row r="347" ht="12.75">
      <c r="M347" s="6"/>
    </row>
    <row r="348" ht="12.75">
      <c r="M348" s="6"/>
    </row>
    <row r="349" ht="12.75">
      <c r="M349" s="6"/>
    </row>
    <row r="350" ht="12.75">
      <c r="M350" s="6"/>
    </row>
    <row r="351" ht="12.75">
      <c r="M351" s="6"/>
    </row>
    <row r="352" ht="12.75">
      <c r="M352" s="6"/>
    </row>
    <row r="353" ht="12.75">
      <c r="M353" s="6"/>
    </row>
    <row r="354" ht="12.75">
      <c r="M354" s="6"/>
    </row>
    <row r="355" ht="12.75">
      <c r="M355" s="6"/>
    </row>
    <row r="356" ht="12.75">
      <c r="M356" s="6"/>
    </row>
    <row r="357" ht="12.75">
      <c r="M357" s="6"/>
    </row>
    <row r="358" ht="12.75">
      <c r="M358" s="6"/>
    </row>
    <row r="359" ht="12.75">
      <c r="M359" s="6"/>
    </row>
    <row r="360" ht="12.75">
      <c r="M360" s="6"/>
    </row>
    <row r="361" ht="12.75">
      <c r="M361" s="6"/>
    </row>
    <row r="362" ht="12.75">
      <c r="M362" s="6"/>
    </row>
    <row r="363" ht="12.75">
      <c r="M363" s="6"/>
    </row>
    <row r="364" ht="12.75">
      <c r="M364" s="6"/>
    </row>
    <row r="365" ht="12.75">
      <c r="M365" s="6"/>
    </row>
    <row r="366" ht="12.75">
      <c r="M366" s="6"/>
    </row>
    <row r="367" ht="12.75">
      <c r="M367" s="6"/>
    </row>
    <row r="368" ht="12.75">
      <c r="M368" s="6"/>
    </row>
    <row r="369" ht="12.75">
      <c r="M369" s="6"/>
    </row>
    <row r="370" ht="12.75">
      <c r="M370" s="6"/>
    </row>
    <row r="371" ht="12.75">
      <c r="M371" s="6"/>
    </row>
    <row r="372" ht="12.75">
      <c r="M372" s="6"/>
    </row>
    <row r="373" ht="12.75">
      <c r="M373" s="6"/>
    </row>
    <row r="374" ht="12.75">
      <c r="M374" s="6"/>
    </row>
    <row r="375" ht="12.75">
      <c r="M375" s="6"/>
    </row>
    <row r="376" ht="12.75">
      <c r="M376" s="6"/>
    </row>
    <row r="377" ht="12.75">
      <c r="M377" s="6"/>
    </row>
    <row r="378" ht="12.75">
      <c r="M378" s="6"/>
    </row>
    <row r="379" ht="12.75">
      <c r="M379" s="6"/>
    </row>
    <row r="380" ht="12.75">
      <c r="M380" s="6"/>
    </row>
    <row r="381" ht="12.75">
      <c r="M381" s="6"/>
    </row>
    <row r="382" ht="12.75">
      <c r="M382" s="6"/>
    </row>
    <row r="383" ht="12.75">
      <c r="M383" s="6"/>
    </row>
    <row r="384" ht="12.75">
      <c r="M384" s="6"/>
    </row>
    <row r="385" ht="12.75">
      <c r="M385" s="6"/>
    </row>
    <row r="386" ht="12.75">
      <c r="M386" s="6"/>
    </row>
    <row r="387" ht="12.75">
      <c r="M387" s="6"/>
    </row>
    <row r="388" ht="12.75">
      <c r="M388" s="6"/>
    </row>
    <row r="389" ht="12.75">
      <c r="M389" s="6"/>
    </row>
    <row r="390" ht="12.75">
      <c r="M390" s="6"/>
    </row>
    <row r="391" ht="12.75">
      <c r="M391" s="6"/>
    </row>
    <row r="392" ht="12.75">
      <c r="M392" s="6"/>
    </row>
    <row r="393" ht="12.75">
      <c r="M393" s="6"/>
    </row>
    <row r="394" ht="12.75">
      <c r="M394" s="6"/>
    </row>
    <row r="395" ht="12.75">
      <c r="M395" s="6"/>
    </row>
    <row r="396" ht="12.75">
      <c r="M396" s="6"/>
    </row>
    <row r="397" ht="12.75">
      <c r="M397" s="6"/>
    </row>
    <row r="398" ht="12.75">
      <c r="M398" s="6"/>
    </row>
    <row r="399" ht="12.75">
      <c r="M399" s="6"/>
    </row>
    <row r="400" ht="12.75">
      <c r="M400" s="6"/>
    </row>
    <row r="401" ht="12.75">
      <c r="M401" s="6"/>
    </row>
    <row r="402" ht="12.75">
      <c r="M402" s="6"/>
    </row>
    <row r="403" ht="12.75">
      <c r="M403" s="6"/>
    </row>
    <row r="404" ht="12.75">
      <c r="M404" s="6"/>
    </row>
    <row r="405" ht="12.75">
      <c r="M405" s="6"/>
    </row>
    <row r="406" ht="12.75">
      <c r="M406" s="6"/>
    </row>
    <row r="407" ht="12.75">
      <c r="M407" s="6"/>
    </row>
    <row r="408" ht="12.75">
      <c r="M408" s="6"/>
    </row>
    <row r="409" ht="12.75">
      <c r="M409" s="6"/>
    </row>
    <row r="410" ht="12.75">
      <c r="M410" s="6"/>
    </row>
    <row r="411" ht="12.75">
      <c r="M411" s="6"/>
    </row>
    <row r="412" ht="12.75">
      <c r="M412" s="3"/>
    </row>
    <row r="413" ht="12.75">
      <c r="M413" s="3"/>
    </row>
    <row r="414" ht="12.75">
      <c r="M414" s="3"/>
    </row>
    <row r="415" ht="12.75">
      <c r="M415" s="3"/>
    </row>
    <row r="416" ht="12.75">
      <c r="M416" s="3"/>
    </row>
    <row r="417" ht="12.75">
      <c r="M417" s="3"/>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santosh</cp:lastModifiedBy>
  <cp:lastPrinted>2006-08-05T05:58:00Z</cp:lastPrinted>
  <dcterms:created xsi:type="dcterms:W3CDTF">2003-08-14T05:49:12Z</dcterms:created>
  <dcterms:modified xsi:type="dcterms:W3CDTF">2006-11-07T13:12:30Z</dcterms:modified>
  <cp:category/>
  <cp:version/>
  <cp:contentType/>
  <cp:contentStatus/>
</cp:coreProperties>
</file>