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<sst xmlns="http://schemas.openxmlformats.org/spreadsheetml/2006/main" count="1503" uniqueCount="413">
  <si>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</si>
  <si>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</si>
  <si>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</si>
  <si>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</si>
  <si>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</si>
  <si>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</si>
  <si>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</si>
  <si>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</si>
  <si>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</si>
  <si>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</si>
  <si>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</si>
  <si>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</si>
  <si>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</si>
  <si>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</si>
  <si>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</si>
  <si>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</si>
  <si>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</si>
  <si>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</si>
  <si>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</si>
  <si>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</si>
  <si>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</si>
  <si>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</si>
  <si>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</si>
  <si>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</si>
  <si>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</si>
  <si>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</si>
  <si>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</si>
  <si>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</si>
  <si>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</si>
  <si>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</si>
  <si>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</si>
  <si>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</si>
  <si>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</si>
  <si>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</si>
  <si>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</si>
  <si>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</si>
  <si>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</si>
  <si>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</si>
  <si>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</si>
  <si>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</si>
  <si>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</si>
  <si>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</si>
  <si>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</si>
  <si>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</si>
  <si>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</si>
  <si>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</si>
  <si>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</si>
  <si>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</si>
  <si>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</si>
  <si>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</si>
  <si>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</si>
  <si>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</si>
  <si>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</si>
  <si>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</si>
  <si>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</si>
  <si>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</si>
  <si>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</si>
  <si>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</si>
  <si>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</si>
  <si>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</si>
  <si>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</si>
  <si>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</si>
  <si>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</si>
  <si>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</si>
  <si>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</si>
  <si>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</si>
  <si>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</si>
  <si>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</si>
  <si>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</si>
  <si>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</si>
  <si>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</si>
  <si>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</si>
  <si>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</si>
  <si>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</si>
  <si>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</si>
  <si>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</si>
  <si>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</si>
  <si>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</si>
  <si>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</si>
  <si>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</si>
  <si>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</si>
  <si>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</si>
  <si>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</si>
  <si>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</si>
  <si>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</si>
  <si>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</si>
  <si>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</si>
  <si>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</si>
  <si>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</si>
  <si>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</si>
  <si>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</si>
  <si>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</si>
  <si>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</si>
  <si>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</si>
  <si>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</si>
  <si>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</si>
  <si>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</si>
  <si>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</si>
  <si>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</si>
  <si>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</si>
  <si>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</si>
  <si>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</si>
  <si>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</si>
  <si>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</si>
  <si>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</si>
  <si>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</si>
  <si>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</si>
  <si>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</si>
  <si>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</si>
  <si>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</si>
  <si>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</si>
  <si>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</si>
  <si>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</si>
  <si>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</si>
  <si>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</si>
  <si>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</si>
  <si>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</si>
  <si>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</si>
  <si>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</si>
  <si>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</si>
  <si>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</si>
  <si>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</si>
  <si>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</si>
  <si>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</si>
  <si>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</si>
  <si>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</si>
  <si>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</si>
  <si>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</si>
  <si>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</si>
  <si>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</si>
  <si>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</si>
  <si>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</si>
  <si>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</si>
  <si>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</si>
  <si>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</si>
  <si>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</si>
  <si>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</si>
  <si>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</si>
  <si>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</si>
  <si>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</si>
  <si>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</si>
  <si>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</si>
  <si>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</si>
  <si>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</si>
  <si>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</si>
  <si>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</si>
  <si>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</si>
  <si>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</si>
  <si>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</si>
  <si>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</si>
  <si>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</si>
  <si>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</si>
  <si>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</si>
  <si>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</si>
  <si>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</si>
  <si>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</si>
  <si>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</si>
  <si>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</si>
  <si>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</si>
  <si>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</si>
  <si>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</si>
  <si>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</si>
  <si>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</si>
  <si>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</si>
  <si>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</si>
  <si>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</si>
  <si>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</si>
  <si>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</si>
  <si>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</si>
  <si>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</si>
  <si>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</si>
  <si>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</si>
  <si>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</si>
  <si>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</si>
  <si>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</si>
  <si>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</si>
  <si>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</si>
  <si>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</si>
  <si>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</si>
  <si>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</si>
  <si>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</si>
  <si>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</si>
  <si>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</si>
  <si>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</si>
  <si>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</si>
  <si>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</si>
  <si>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</si>
  <si>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</si>
  <si>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</si>
  <si>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</si>
  <si>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</si>
  <si>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</si>
  <si>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</si>
  <si>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</si>
  <si>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</si>
  <si>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</si>
  <si>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</si>
  <si>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</si>
  <si>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</si>
  <si>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</si>
  <si>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</si>
  <si>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</si>
  <si>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</si>
  <si>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</si>
  <si>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</si>
  <si>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</si>
  <si>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</si>
  <si>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</si>
  <si>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</si>
  <si>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</si>
  <si>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</si>
  <si>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ZEETELE</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</si>
  <si>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</si>
  <si>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</si>
  <si>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</si>
  <si>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</si>
  <si>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</si>
  <si>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</si>
  <si>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</si>
  <si>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</si>
  <si>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</si>
  <si>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</si>
  <si>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</si>
  <si>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</si>
  <si>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</si>
  <si>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</si>
  <si>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</si>
  <si>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</si>
  <si>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</si>
  <si>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</si>
  <si>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</si>
  <si>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</si>
  <si>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</si>
  <si>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</si>
  <si>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</si>
  <si>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</si>
  <si>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</si>
  <si>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</si>
  <si>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</si>
  <si>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</si>
  <si>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</si>
  <si>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</si>
  <si>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</si>
  <si>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</si>
  <si>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</si>
  <si>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</si>
  <si>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</si>
  <si>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</si>
  <si>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</si>
  <si>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</si>
  <si>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</si>
  <si>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</si>
  <si>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</si>
  <si>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</si>
  <si>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</si>
  <si>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</si>
  <si>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</si>
  <si>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</si>
  <si>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</si>
  <si>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</si>
  <si>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</si>
  <si>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</si>
  <si>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</si>
  <si>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</si>
  <si>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</si>
  <si>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</si>
  <si>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</si>
  <si>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</si>
  <si>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</si>
  <si>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</si>
  <si>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</si>
  <si>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</si>
  <si>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</si>
  <si>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</si>
  <si>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</si>
  <si>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</si>
  <si>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M</t>
  </si>
  <si>
    <t>SOBHA</t>
  </si>
  <si>
    <t>MPHASIS</t>
  </si>
  <si>
    <t>Mphasis</t>
  </si>
  <si>
    <t>Mar</t>
  </si>
  <si>
    <t>ABAN</t>
  </si>
  <si>
    <t>AMTEKAUTO</t>
  </si>
  <si>
    <t>BAJAJHIND</t>
  </si>
  <si>
    <t>BALRAMCHIN</t>
  </si>
  <si>
    <t>BATAINDIA</t>
  </si>
  <si>
    <t>BEML</t>
  </si>
  <si>
    <t>BOMDYEING</t>
  </si>
  <si>
    <t>CROMPGREAV</t>
  </si>
  <si>
    <t>GDL</t>
  </si>
  <si>
    <t>GTL</t>
  </si>
  <si>
    <t>GUJALKALI</t>
  </si>
  <si>
    <t>HCC</t>
  </si>
  <si>
    <t>HTMT</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</si>
  <si>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</si>
  <si>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</si>
  <si>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</si>
  <si>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</si>
  <si>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</si>
  <si>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</si>
  <si>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</si>
  <si>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</si>
  <si>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</si>
  <si>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</si>
  <si>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</si>
  <si>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</si>
  <si>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</si>
  <si>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</si>
  <si>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</si>
  <si>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</si>
  <si>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</si>
  <si>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</si>
  <si>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</si>
  <si>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</si>
  <si>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</si>
  <si>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</si>
  <si>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</si>
  <si>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</si>
  <si>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</si>
  <si>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</si>
  <si>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</si>
  <si>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</si>
  <si>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</si>
  <si>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</si>
  <si>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</si>
  <si>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</si>
  <si>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</si>
  <si>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</si>
  <si>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</si>
  <si>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</si>
  <si>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</si>
  <si>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</si>
  <si>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</si>
  <si>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</si>
  <si>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</si>
  <si>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</si>
  <si>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</si>
  <si>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</si>
  <si>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</si>
  <si>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</si>
  <si>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</si>
  <si>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</si>
  <si>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</si>
  <si>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</si>
  <si>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</si>
  <si>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</si>
  <si>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</si>
  <si>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</si>
  <si>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</si>
  <si>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</si>
  <si>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</si>
  <si>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</si>
  <si>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</si>
  <si>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</si>
  <si>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</si>
  <si>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</si>
  <si>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</si>
  <si>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</si>
  <si>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</si>
  <si>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</si>
  <si>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</si>
  <si>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</si>
  <si>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</si>
  <si>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</si>
  <si>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</si>
  <si>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</si>
  <si>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</si>
  <si>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</si>
  <si>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</si>
  <si>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</si>
  <si>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</si>
  <si>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</si>
  <si>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</si>
  <si>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</si>
  <si>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</si>
  <si>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</si>
  <si>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</si>
  <si>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</si>
  <si>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</si>
  <si>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</si>
  <si>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</si>
  <si>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</si>
  <si>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</si>
  <si>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</si>
  <si>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</si>
  <si>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</si>
  <si>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</si>
  <si>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</si>
  <si>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</si>
  <si>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</si>
  <si>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</si>
  <si>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</si>
  <si>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</si>
  <si>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</si>
  <si>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</si>
  <si>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Apr</t>
  </si>
  <si>
    <t>CHENNPETRO</t>
  </si>
  <si>
    <t>14/3/2007</t>
  </si>
  <si>
    <t>DIV- RS. 15/- PER SH</t>
  </si>
  <si>
    <t>BAJAJ HINDUSTAN</t>
  </si>
  <si>
    <t>15/3/2007</t>
  </si>
  <si>
    <t>HCL TECH</t>
  </si>
  <si>
    <t>DIV - 60%</t>
  </si>
  <si>
    <t>BONUS 1:1</t>
  </si>
  <si>
    <t>PFC</t>
  </si>
  <si>
    <t>May</t>
  </si>
  <si>
    <t>14/03/2007</t>
  </si>
  <si>
    <t>DIV FIN-170% + SPL-140%  PURPOSE REVISED</t>
  </si>
  <si>
    <t>Derivatives Info Kit for 27 Feb, 2007</t>
  </si>
  <si>
    <t>Gail</t>
  </si>
  <si>
    <t>SPL INTERIM DIV</t>
  </si>
  <si>
    <t>OBC</t>
  </si>
  <si>
    <t>INTERIM DIV- 20%</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</si>
</sst>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7">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1">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40">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lef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0" fontId="3" fillId="0" borderId="20" xfId="0" applyFont="1" applyBorder="1" applyAlignment="1">
      <alignment/>
    </xf>
    <xf numFmtId="9" fontId="12" fillId="0" borderId="24" xfId="22" applyFont="1" applyFill="1" applyBorder="1" applyAlignment="1">
      <alignment/>
    </xf>
    <xf numFmtId="0" fontId="8" fillId="0" borderId="20" xfId="0" applyFont="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0" fontId="3" fillId="0" borderId="3" xfId="0" applyFont="1" applyBorder="1" applyAlignment="1">
      <alignment/>
    </xf>
    <xf numFmtId="1" fontId="12" fillId="0" borderId="20" xfId="0" applyNumberFormat="1" applyFont="1" applyFill="1" applyBorder="1" applyAlignment="1">
      <alignment wrapText="1"/>
    </xf>
    <xf numFmtId="1" fontId="3" fillId="0" borderId="26" xfId="0" applyNumberFormat="1" applyFont="1" applyBorder="1" applyAlignment="1">
      <alignment/>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9" fontId="12" fillId="0" borderId="19" xfId="22" applyFont="1" applyFill="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22" fontId="12" fillId="0" borderId="0" xfId="0" applyNumberFormat="1" applyFont="1" applyAlignment="1">
      <alignment/>
    </xf>
    <xf numFmtId="9" fontId="18" fillId="2" borderId="6" xfId="22"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14" fontId="13" fillId="0" borderId="0" xfId="0" applyNumberFormat="1" applyFont="1" applyAlignment="1">
      <alignment horizontal="center"/>
    </xf>
    <xf numFmtId="0" fontId="13" fillId="0" borderId="0" xfId="0" applyFont="1" applyAlignment="1">
      <alignment horizontal="center"/>
    </xf>
    <xf numFmtId="0" fontId="18" fillId="2" borderId="2" xfId="0" applyFont="1" applyFill="1" applyBorder="1" applyAlignment="1">
      <alignment/>
    </xf>
    <xf numFmtId="0" fontId="18" fillId="2" borderId="34" xfId="0" applyFont="1" applyFill="1" applyBorder="1" applyAlignment="1">
      <alignment/>
    </xf>
    <xf numFmtId="0" fontId="18" fillId="2" borderId="35"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4" xfId="0" applyFont="1" applyFill="1" applyBorder="1" applyAlignment="1">
      <alignment horizontal="center"/>
    </xf>
    <xf numFmtId="0" fontId="18" fillId="2" borderId="36" xfId="0" applyFont="1" applyFill="1" applyBorder="1" applyAlignment="1">
      <alignment wrapText="1"/>
    </xf>
    <xf numFmtId="0" fontId="19" fillId="2" borderId="37"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0" fontId="16"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5"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4" xfId="0" applyBorder="1" applyAlignment="1">
      <alignment/>
    </xf>
    <xf numFmtId="0" fontId="0" fillId="0" borderId="35"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8" xfId="0" applyFont="1" applyFill="1" applyBorder="1" applyAlignment="1">
      <alignment horizontal="left" wrapText="1"/>
    </xf>
    <xf numFmtId="0" fontId="18" fillId="2" borderId="39" xfId="0" applyFont="1" applyFill="1" applyBorder="1" applyAlignment="1">
      <alignment horizontal="left"/>
    </xf>
    <xf numFmtId="0" fontId="18" fillId="2" borderId="36" xfId="0" applyFont="1" applyFill="1" applyBorder="1" applyAlignment="1">
      <alignment horizontal="center" wrapText="1"/>
    </xf>
    <xf numFmtId="0" fontId="18" fillId="2" borderId="40"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0"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95"/>
  <sheetViews>
    <sheetView tabSelected="1" workbookViewId="0" topLeftCell="A1">
      <pane xSplit="1" ySplit="3" topLeftCell="B149" activePane="bottomRight" state="frozen"/>
      <selection pane="topLeft" activeCell="E255" sqref="E255"/>
      <selection pane="topRight" activeCell="E255" sqref="E255"/>
      <selection pane="bottomLeft" activeCell="E255" sqref="E255"/>
      <selection pane="bottomRight" activeCell="F227" sqref="F227"/>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4" t="s">
        <v>408</v>
      </c>
      <c r="B1" s="395"/>
      <c r="C1" s="395"/>
      <c r="D1" s="395"/>
      <c r="E1" s="395"/>
      <c r="F1" s="395"/>
      <c r="G1" s="395"/>
      <c r="H1" s="395"/>
      <c r="I1" s="395"/>
      <c r="J1" s="395"/>
      <c r="K1" s="395"/>
    </row>
    <row r="2" spans="1:11" ht="15.75" thickBot="1">
      <c r="A2" s="27"/>
      <c r="B2" s="103"/>
      <c r="C2" s="28"/>
      <c r="D2" s="391" t="s">
        <v>100</v>
      </c>
      <c r="E2" s="393"/>
      <c r="F2" s="393"/>
      <c r="G2" s="388" t="s">
        <v>103</v>
      </c>
      <c r="H2" s="389"/>
      <c r="I2" s="390"/>
      <c r="J2" s="391" t="s">
        <v>52</v>
      </c>
      <c r="K2" s="392"/>
    </row>
    <row r="3" spans="1:11" ht="28.5" thickBot="1">
      <c r="A3" s="203" t="s">
        <v>12</v>
      </c>
      <c r="B3" s="102" t="s">
        <v>101</v>
      </c>
      <c r="C3" s="49" t="s">
        <v>99</v>
      </c>
      <c r="D3" s="33" t="s">
        <v>69</v>
      </c>
      <c r="E3" s="48" t="s">
        <v>20</v>
      </c>
      <c r="F3" s="47" t="s">
        <v>59</v>
      </c>
      <c r="G3" s="88" t="s">
        <v>104</v>
      </c>
      <c r="H3" s="37" t="s">
        <v>105</v>
      </c>
      <c r="I3" s="107" t="s">
        <v>102</v>
      </c>
      <c r="J3" s="157" t="s">
        <v>42</v>
      </c>
      <c r="K3" s="159" t="s">
        <v>58</v>
      </c>
    </row>
    <row r="4" spans="1:11" ht="15">
      <c r="A4" s="29" t="s">
        <v>182</v>
      </c>
      <c r="B4" s="291">
        <f>Margins!B4</f>
        <v>50</v>
      </c>
      <c r="C4" s="291">
        <f>Volume!J4</f>
        <v>5464.65</v>
      </c>
      <c r="D4" s="183">
        <f>Volume!M4</f>
        <v>-1.2487011520216917</v>
      </c>
      <c r="E4" s="184">
        <f>Volume!C4*100</f>
        <v>40</v>
      </c>
      <c r="F4" s="377">
        <f>'Open Int.'!D4*100</f>
        <v>48</v>
      </c>
      <c r="G4" s="378">
        <f>'Open Int.'!R4</f>
        <v>84.07364025</v>
      </c>
      <c r="H4" s="378">
        <f>'Open Int.'!Z4</f>
        <v>26.577977749999995</v>
      </c>
      <c r="I4" s="379">
        <f>'Open Int.'!O4</f>
        <v>0.9853753656158596</v>
      </c>
      <c r="J4" s="186">
        <f>IF(Volume!D4=0,0,Volume!F4/Volume!D4)</f>
        <v>0</v>
      </c>
      <c r="K4" s="189">
        <f>IF('Open Int.'!E4=0,0,'Open Int.'!H4/'Open Int.'!E4)</f>
        <v>0</v>
      </c>
    </row>
    <row r="5" spans="1:11" ht="15">
      <c r="A5" s="204" t="s">
        <v>74</v>
      </c>
      <c r="B5" s="292">
        <f>Margins!B5</f>
        <v>50</v>
      </c>
      <c r="C5" s="292">
        <f>Volume!J5</f>
        <v>5446.1</v>
      </c>
      <c r="D5" s="185">
        <f>Volume!M5</f>
        <v>-1.3673572877426832</v>
      </c>
      <c r="E5" s="178">
        <f>Volume!C5*100</f>
        <v>-35</v>
      </c>
      <c r="F5" s="353">
        <f>'Open Int.'!D5*100</f>
        <v>14.000000000000002</v>
      </c>
      <c r="G5" s="179">
        <f>'Open Int.'!R5</f>
        <v>6.072401500000001</v>
      </c>
      <c r="H5" s="179">
        <f>'Open Int.'!Z5</f>
        <v>0.6888415000000006</v>
      </c>
      <c r="I5" s="172">
        <f>'Open Int.'!O5</f>
        <v>1</v>
      </c>
      <c r="J5" s="188">
        <f>IF(Volume!D5=0,0,Volume!F5/Volume!D5)</f>
        <v>0</v>
      </c>
      <c r="K5" s="190">
        <f>IF('Open Int.'!E5=0,0,'Open Int.'!H5/'Open Int.'!E5)</f>
        <v>0</v>
      </c>
    </row>
    <row r="6" spans="1:11" ht="15">
      <c r="A6" s="204" t="s">
        <v>9</v>
      </c>
      <c r="B6" s="292">
        <f>Margins!B6</f>
        <v>50</v>
      </c>
      <c r="C6" s="292">
        <f>Volume!J6</f>
        <v>3893.9</v>
      </c>
      <c r="D6" s="185">
        <f>Volume!M6</f>
        <v>-1.220192795535259</v>
      </c>
      <c r="E6" s="178">
        <f>Volume!C6*100</f>
        <v>-6</v>
      </c>
      <c r="F6" s="353">
        <f>'Open Int.'!D6*100</f>
        <v>7.000000000000001</v>
      </c>
      <c r="G6" s="179">
        <f>'Open Int.'!R6</f>
        <v>23718.13429</v>
      </c>
      <c r="H6" s="179">
        <f>'Open Int.'!Z6</f>
        <v>1673.0905900000034</v>
      </c>
      <c r="I6" s="172">
        <f>'Open Int.'!O6</f>
        <v>0.9610086848024166</v>
      </c>
      <c r="J6" s="188">
        <f>IF(Volume!D6=0,0,Volume!F6/Volume!D6)</f>
        <v>0.823049001814882</v>
      </c>
      <c r="K6" s="190">
        <f>IF('Open Int.'!E6=0,0,'Open Int.'!H6/'Open Int.'!E6)</f>
        <v>1.2140737038134712</v>
      </c>
    </row>
    <row r="7" spans="1:11" ht="15">
      <c r="A7" s="204" t="s">
        <v>281</v>
      </c>
      <c r="B7" s="292">
        <f>Margins!B7</f>
        <v>200</v>
      </c>
      <c r="C7" s="292">
        <f>Volume!J7</f>
        <v>1853.45</v>
      </c>
      <c r="D7" s="185">
        <f>Volume!M7</f>
        <v>-0.6619144602851276</v>
      </c>
      <c r="E7" s="178">
        <f>Volume!C7*100</f>
        <v>14.000000000000002</v>
      </c>
      <c r="F7" s="353">
        <f>'Open Int.'!D7*100</f>
        <v>1</v>
      </c>
      <c r="G7" s="179">
        <f>'Open Int.'!R7</f>
        <v>78.475073</v>
      </c>
      <c r="H7" s="179">
        <f>'Open Int.'!Z7</f>
        <v>0.2607369999999918</v>
      </c>
      <c r="I7" s="172">
        <f>'Open Int.'!O7</f>
        <v>0.9971658006613132</v>
      </c>
      <c r="J7" s="188">
        <f>IF(Volume!D7=0,0,Volume!F7/Volume!D7)</f>
        <v>0</v>
      </c>
      <c r="K7" s="190">
        <f>IF('Open Int.'!E7=0,0,'Open Int.'!H7/'Open Int.'!E7)</f>
        <v>0</v>
      </c>
    </row>
    <row r="8" spans="1:11" ht="15">
      <c r="A8" s="204" t="s">
        <v>134</v>
      </c>
      <c r="B8" s="292">
        <f>Margins!B8</f>
        <v>100</v>
      </c>
      <c r="C8" s="292">
        <f>Volume!J8</f>
        <v>3696.5</v>
      </c>
      <c r="D8" s="185">
        <f>Volume!M8</f>
        <v>0.13137756829601693</v>
      </c>
      <c r="E8" s="178">
        <f>Volume!C8*100</f>
        <v>-12</v>
      </c>
      <c r="F8" s="353">
        <f>'Open Int.'!D8*100</f>
        <v>-3</v>
      </c>
      <c r="G8" s="179">
        <f>'Open Int.'!R8</f>
        <v>83.651795</v>
      </c>
      <c r="H8" s="179">
        <f>'Open Int.'!Z8</f>
        <v>-2.179067499999988</v>
      </c>
      <c r="I8" s="172">
        <f>'Open Int.'!O8</f>
        <v>0.993813521873619</v>
      </c>
      <c r="J8" s="188">
        <f>IF(Volume!D8=0,0,Volume!F8/Volume!D8)</f>
        <v>0</v>
      </c>
      <c r="K8" s="190">
        <f>IF('Open Int.'!E8=0,0,'Open Int.'!H8/'Open Int.'!E8)</f>
        <v>0</v>
      </c>
    </row>
    <row r="9" spans="1:11" ht="15">
      <c r="A9" s="204" t="s">
        <v>0</v>
      </c>
      <c r="B9" s="292">
        <f>Margins!B9</f>
        <v>375</v>
      </c>
      <c r="C9" s="292">
        <f>Volume!J9</f>
        <v>960.85</v>
      </c>
      <c r="D9" s="185">
        <f>Volume!M9</f>
        <v>1.9415415627818227</v>
      </c>
      <c r="E9" s="178">
        <f>Volume!C9*100</f>
        <v>-33</v>
      </c>
      <c r="F9" s="353">
        <f>'Open Int.'!D9*100</f>
        <v>-6</v>
      </c>
      <c r="G9" s="179">
        <f>'Open Int.'!R9</f>
        <v>322.62940875</v>
      </c>
      <c r="H9" s="179">
        <f>'Open Int.'!Z9</f>
        <v>-12.447116250000022</v>
      </c>
      <c r="I9" s="172">
        <f>'Open Int.'!O9</f>
        <v>0.9966495421040875</v>
      </c>
      <c r="J9" s="188">
        <f>IF(Volume!D9=0,0,Volume!F9/Volume!D9)</f>
        <v>0.07246376811594203</v>
      </c>
      <c r="K9" s="190">
        <f>IF('Open Int.'!E9=0,0,'Open Int.'!H9/'Open Int.'!E9)</f>
        <v>0.125</v>
      </c>
    </row>
    <row r="10" spans="1:11" ht="15">
      <c r="A10" s="204" t="s">
        <v>135</v>
      </c>
      <c r="B10" s="292">
        <f>Margins!B10</f>
        <v>2450</v>
      </c>
      <c r="C10" s="292">
        <f>Volume!J10</f>
        <v>77.3</v>
      </c>
      <c r="D10" s="185">
        <f>Volume!M10</f>
        <v>-1.4030612244898066</v>
      </c>
      <c r="E10" s="178">
        <f>Volume!C10*100</f>
        <v>-84</v>
      </c>
      <c r="F10" s="353">
        <f>'Open Int.'!D10*100</f>
        <v>1</v>
      </c>
      <c r="G10" s="179">
        <f>'Open Int.'!R10</f>
        <v>23.407986</v>
      </c>
      <c r="H10" s="179">
        <f>'Open Int.'!Z10</f>
        <v>0.051057999999997605</v>
      </c>
      <c r="I10" s="172">
        <f>'Open Int.'!O10</f>
        <v>0.9951456310679612</v>
      </c>
      <c r="J10" s="188">
        <f>IF(Volume!D10=0,0,Volume!F10/Volume!D10)</f>
        <v>0</v>
      </c>
      <c r="K10" s="190">
        <f>IF('Open Int.'!E10=0,0,'Open Int.'!H10/'Open Int.'!E10)</f>
        <v>0</v>
      </c>
    </row>
    <row r="11" spans="1:11" ht="15">
      <c r="A11" s="204" t="s">
        <v>174</v>
      </c>
      <c r="B11" s="292">
        <f>Margins!B11</f>
        <v>3350</v>
      </c>
      <c r="C11" s="292">
        <f>Volume!J11</f>
        <v>60.9</v>
      </c>
      <c r="D11" s="185">
        <f>Volume!M11</f>
        <v>1.1627906976744116</v>
      </c>
      <c r="E11" s="178">
        <f>Volume!C11*100</f>
        <v>-15</v>
      </c>
      <c r="F11" s="353">
        <f>'Open Int.'!D11*100</f>
        <v>-1</v>
      </c>
      <c r="G11" s="179">
        <f>'Open Int.'!R11</f>
        <v>53.0439</v>
      </c>
      <c r="H11" s="179">
        <f>'Open Int.'!Z11</f>
        <v>0.2668609999999987</v>
      </c>
      <c r="I11" s="172">
        <f>'Open Int.'!O11</f>
        <v>0.9969230769230769</v>
      </c>
      <c r="J11" s="188">
        <f>IF(Volume!D11=0,0,Volume!F11/Volume!D11)</f>
        <v>0</v>
      </c>
      <c r="K11" s="190">
        <f>IF('Open Int.'!E11=0,0,'Open Int.'!H11/'Open Int.'!E11)</f>
        <v>0.06493506493506493</v>
      </c>
    </row>
    <row r="12" spans="1:11" ht="15">
      <c r="A12" s="204" t="s">
        <v>282</v>
      </c>
      <c r="B12" s="292">
        <f>Margins!B12</f>
        <v>600</v>
      </c>
      <c r="C12" s="292">
        <f>Volume!J12</f>
        <v>385.35</v>
      </c>
      <c r="D12" s="185">
        <f>Volume!M12</f>
        <v>0.2210663198959747</v>
      </c>
      <c r="E12" s="178">
        <f>Volume!C12*100</f>
        <v>-38</v>
      </c>
      <c r="F12" s="353">
        <f>'Open Int.'!D12*100</f>
        <v>0</v>
      </c>
      <c r="G12" s="179">
        <f>'Open Int.'!R12</f>
        <v>48.392253</v>
      </c>
      <c r="H12" s="179">
        <f>'Open Int.'!Z12</f>
        <v>0.037532999999996264</v>
      </c>
      <c r="I12" s="172">
        <f>'Open Int.'!O12</f>
        <v>0.998088867654085</v>
      </c>
      <c r="J12" s="188">
        <f>IF(Volume!D12=0,0,Volume!F12/Volume!D12)</f>
        <v>0</v>
      </c>
      <c r="K12" s="190">
        <f>IF('Open Int.'!E12=0,0,'Open Int.'!H12/'Open Int.'!E12)</f>
        <v>0</v>
      </c>
    </row>
    <row r="13" spans="1:11" ht="15">
      <c r="A13" s="204" t="s">
        <v>75</v>
      </c>
      <c r="B13" s="292">
        <f>Margins!B13</f>
        <v>2300</v>
      </c>
      <c r="C13" s="292">
        <f>Volume!J13</f>
        <v>78.35</v>
      </c>
      <c r="D13" s="185">
        <f>Volume!M13</f>
        <v>-0.6970849176172513</v>
      </c>
      <c r="E13" s="178">
        <f>Volume!C13*100</f>
        <v>-51</v>
      </c>
      <c r="F13" s="353">
        <f>'Open Int.'!D13*100</f>
        <v>-1</v>
      </c>
      <c r="G13" s="179">
        <f>'Open Int.'!R13</f>
        <v>21.804804999999998</v>
      </c>
      <c r="H13" s="179">
        <f>'Open Int.'!Z13</f>
        <v>-0.11677100000000351</v>
      </c>
      <c r="I13" s="172">
        <f>'Open Int.'!O13</f>
        <v>0.9975206611570248</v>
      </c>
      <c r="J13" s="188">
        <f>IF(Volume!D13=0,0,Volume!F13/Volume!D13)</f>
        <v>0</v>
      </c>
      <c r="K13" s="190">
        <f>IF('Open Int.'!E13=0,0,'Open Int.'!H13/'Open Int.'!E13)</f>
        <v>0.05555555555555555</v>
      </c>
    </row>
    <row r="14" spans="1:11" ht="15">
      <c r="A14" s="204" t="s">
        <v>88</v>
      </c>
      <c r="B14" s="292">
        <f>Margins!B14</f>
        <v>4300</v>
      </c>
      <c r="C14" s="292">
        <f>Volume!J14</f>
        <v>51.2</v>
      </c>
      <c r="D14" s="185">
        <f>Volume!M14</f>
        <v>-0.6789524733268562</v>
      </c>
      <c r="E14" s="178">
        <f>Volume!C14*100</f>
        <v>-25</v>
      </c>
      <c r="F14" s="353">
        <f>'Open Int.'!D14*100</f>
        <v>0</v>
      </c>
      <c r="G14" s="179">
        <f>'Open Int.'!R14</f>
        <v>104.003584</v>
      </c>
      <c r="H14" s="179">
        <f>'Open Int.'!Z14</f>
        <v>0.4195295000000101</v>
      </c>
      <c r="I14" s="172">
        <f>'Open Int.'!O14</f>
        <v>0.9951312447078747</v>
      </c>
      <c r="J14" s="188">
        <f>IF(Volume!D14=0,0,Volume!F14/Volume!D14)</f>
        <v>0.11627906976744186</v>
      </c>
      <c r="K14" s="190">
        <f>IF('Open Int.'!E14=0,0,'Open Int.'!H14/'Open Int.'!E14)</f>
        <v>0.1903323262839879</v>
      </c>
    </row>
    <row r="15" spans="1:11" ht="15">
      <c r="A15" s="204" t="s">
        <v>136</v>
      </c>
      <c r="B15" s="292">
        <f>Margins!B15</f>
        <v>4775</v>
      </c>
      <c r="C15" s="292">
        <f>Volume!J15</f>
        <v>42.2</v>
      </c>
      <c r="D15" s="185">
        <f>Volume!M15</f>
        <v>0.23752969121140477</v>
      </c>
      <c r="E15" s="178">
        <f>Volume!C15*100</f>
        <v>-47</v>
      </c>
      <c r="F15" s="353">
        <f>'Open Int.'!D15*100</f>
        <v>-1</v>
      </c>
      <c r="G15" s="179">
        <f>'Open Int.'!R15</f>
        <v>183.67180750000003</v>
      </c>
      <c r="H15" s="179">
        <f>'Open Int.'!Z15</f>
        <v>0.7568852500000389</v>
      </c>
      <c r="I15" s="172">
        <f>'Open Int.'!O15</f>
        <v>0.9882611080636313</v>
      </c>
      <c r="J15" s="188">
        <f>IF(Volume!D15=0,0,Volume!F15/Volume!D15)</f>
        <v>0.06093189964157706</v>
      </c>
      <c r="K15" s="190">
        <f>IF('Open Int.'!E15=0,0,'Open Int.'!H15/'Open Int.'!E15)</f>
        <v>0.17255717255717257</v>
      </c>
    </row>
    <row r="16" spans="1:11" ht="15">
      <c r="A16" s="204" t="s">
        <v>157</v>
      </c>
      <c r="B16" s="292">
        <f>Margins!B16</f>
        <v>350</v>
      </c>
      <c r="C16" s="292">
        <f>Volume!J16</f>
        <v>664.85</v>
      </c>
      <c r="D16" s="185">
        <f>Volume!M16</f>
        <v>-0.4193814124166786</v>
      </c>
      <c r="E16" s="178">
        <f>Volume!C16*100</f>
        <v>-44</v>
      </c>
      <c r="F16" s="353">
        <f>'Open Int.'!D16*100</f>
        <v>-2</v>
      </c>
      <c r="G16" s="179">
        <f>'Open Int.'!R16</f>
        <v>39.279338</v>
      </c>
      <c r="H16" s="179">
        <f>'Open Int.'!Z16</f>
        <v>-0.8197209999999941</v>
      </c>
      <c r="I16" s="172">
        <f>'Open Int.'!O16</f>
        <v>0.9994075829383886</v>
      </c>
      <c r="J16" s="188">
        <f>IF(Volume!D16=0,0,Volume!F16/Volume!D16)</f>
        <v>0</v>
      </c>
      <c r="K16" s="190">
        <f>IF('Open Int.'!E16=0,0,'Open Int.'!H16/'Open Int.'!E16)</f>
        <v>0</v>
      </c>
    </row>
    <row r="17" spans="1:11" s="8" customFormat="1" ht="15">
      <c r="A17" s="204" t="s">
        <v>193</v>
      </c>
      <c r="B17" s="292">
        <f>Margins!B17</f>
        <v>100</v>
      </c>
      <c r="C17" s="292">
        <f>Volume!J17</f>
        <v>2727.7</v>
      </c>
      <c r="D17" s="185">
        <f>Volume!M17</f>
        <v>-3.035796807792119</v>
      </c>
      <c r="E17" s="178">
        <f>Volume!C17*100</f>
        <v>131</v>
      </c>
      <c r="F17" s="353">
        <f>'Open Int.'!D17*100</f>
        <v>-2</v>
      </c>
      <c r="G17" s="179">
        <f>'Open Int.'!R17</f>
        <v>215.4883</v>
      </c>
      <c r="H17" s="179">
        <f>'Open Int.'!Z17</f>
        <v>-8.96894899999998</v>
      </c>
      <c r="I17" s="172">
        <f>'Open Int.'!O17</f>
        <v>0.9978481012658228</v>
      </c>
      <c r="J17" s="188">
        <f>IF(Volume!D17=0,0,Volume!F17/Volume!D17)</f>
        <v>0</v>
      </c>
      <c r="K17" s="190">
        <f>IF('Open Int.'!E17=0,0,'Open Int.'!H17/'Open Int.'!E17)</f>
        <v>0</v>
      </c>
    </row>
    <row r="18" spans="1:11" s="8" customFormat="1" ht="15">
      <c r="A18" s="204" t="s">
        <v>283</v>
      </c>
      <c r="B18" s="292">
        <f>Margins!B18</f>
        <v>950</v>
      </c>
      <c r="C18" s="292">
        <f>Volume!J18</f>
        <v>175.3</v>
      </c>
      <c r="D18" s="185">
        <f>Volume!M18</f>
        <v>3.789224393132034</v>
      </c>
      <c r="E18" s="178">
        <f>Volume!C18*100</f>
        <v>-44</v>
      </c>
      <c r="F18" s="353">
        <f>'Open Int.'!D18*100</f>
        <v>-6</v>
      </c>
      <c r="G18" s="179">
        <f>'Open Int.'!R18</f>
        <v>100.68706100000001</v>
      </c>
      <c r="H18" s="179">
        <f>'Open Int.'!Z18</f>
        <v>-1.1858184999999821</v>
      </c>
      <c r="I18" s="172">
        <f>'Open Int.'!O18</f>
        <v>0.9794905722791929</v>
      </c>
      <c r="J18" s="188">
        <f>IF(Volume!D18=0,0,Volume!F18/Volume!D18)</f>
        <v>0.2073170731707317</v>
      </c>
      <c r="K18" s="190">
        <f>IF('Open Int.'!E18=0,0,'Open Int.'!H18/'Open Int.'!E18)</f>
        <v>0.2903225806451613</v>
      </c>
    </row>
    <row r="19" spans="1:11" s="8" customFormat="1" ht="15">
      <c r="A19" s="204" t="s">
        <v>284</v>
      </c>
      <c r="B19" s="292">
        <f>Margins!B19</f>
        <v>2400</v>
      </c>
      <c r="C19" s="292">
        <f>Volume!J19</f>
        <v>58.7</v>
      </c>
      <c r="D19" s="185">
        <f>Volume!M19</f>
        <v>1.64502164502165</v>
      </c>
      <c r="E19" s="178">
        <f>Volume!C19*100</f>
        <v>-51</v>
      </c>
      <c r="F19" s="353">
        <f>'Open Int.'!D19*100</f>
        <v>-1</v>
      </c>
      <c r="G19" s="179">
        <f>'Open Int.'!R19</f>
        <v>81.963984</v>
      </c>
      <c r="H19" s="179">
        <f>'Open Int.'!Z19</f>
        <v>1.4651039999999966</v>
      </c>
      <c r="I19" s="172">
        <f>'Open Int.'!O19</f>
        <v>0.9747335854245445</v>
      </c>
      <c r="J19" s="188">
        <f>IF(Volume!D19=0,0,Volume!F19/Volume!D19)</f>
        <v>0.1111111111111111</v>
      </c>
      <c r="K19" s="190">
        <f>IF('Open Int.'!E19=0,0,'Open Int.'!H19/'Open Int.'!E19)</f>
        <v>0.12142857142857143</v>
      </c>
    </row>
    <row r="20" spans="1:11" ht="15">
      <c r="A20" s="204" t="s">
        <v>76</v>
      </c>
      <c r="B20" s="292">
        <f>Margins!B20</f>
        <v>1400</v>
      </c>
      <c r="C20" s="292">
        <f>Volume!J20</f>
        <v>223.75</v>
      </c>
      <c r="D20" s="185">
        <f>Volume!M20</f>
        <v>2.4730936569727526</v>
      </c>
      <c r="E20" s="178">
        <f>Volume!C20*100</f>
        <v>114.99999999999999</v>
      </c>
      <c r="F20" s="353">
        <f>'Open Int.'!D20*100</f>
        <v>4</v>
      </c>
      <c r="G20" s="179">
        <f>'Open Int.'!R20</f>
        <v>138.64445</v>
      </c>
      <c r="H20" s="179">
        <f>'Open Int.'!Z20</f>
        <v>9.490425000000016</v>
      </c>
      <c r="I20" s="172">
        <f>'Open Int.'!O20</f>
        <v>0.9981924988703118</v>
      </c>
      <c r="J20" s="188">
        <f>IF(Volume!D20=0,0,Volume!F20/Volume!D20)</f>
        <v>0.025</v>
      </c>
      <c r="K20" s="190">
        <f>IF('Open Int.'!E20=0,0,'Open Int.'!H20/'Open Int.'!E20)</f>
        <v>0.0625</v>
      </c>
    </row>
    <row r="21" spans="1:11" ht="15">
      <c r="A21" s="204" t="s">
        <v>77</v>
      </c>
      <c r="B21" s="292">
        <f>Margins!B21</f>
        <v>1900</v>
      </c>
      <c r="C21" s="292">
        <f>Volume!J21</f>
        <v>167.55</v>
      </c>
      <c r="D21" s="185">
        <f>Volume!M21</f>
        <v>2.3206106870229077</v>
      </c>
      <c r="E21" s="178">
        <f>Volume!C21*100</f>
        <v>12</v>
      </c>
      <c r="F21" s="353">
        <f>'Open Int.'!D21*100</f>
        <v>-12</v>
      </c>
      <c r="G21" s="179">
        <f>'Open Int.'!R21</f>
        <v>86.0486535</v>
      </c>
      <c r="H21" s="179">
        <f>'Open Int.'!Z21</f>
        <v>-8.159996500000005</v>
      </c>
      <c r="I21" s="172">
        <f>'Open Int.'!O21</f>
        <v>0.9933407325194229</v>
      </c>
      <c r="J21" s="188">
        <f>IF(Volume!D21=0,0,Volume!F21/Volume!D21)</f>
        <v>1.1111111111111112</v>
      </c>
      <c r="K21" s="190">
        <f>IF('Open Int.'!E21=0,0,'Open Int.'!H21/'Open Int.'!E21)</f>
        <v>0.3620689655172414</v>
      </c>
    </row>
    <row r="22" spans="1:11" ht="15">
      <c r="A22" s="204" t="s">
        <v>285</v>
      </c>
      <c r="B22" s="292">
        <f>Margins!B22</f>
        <v>1050</v>
      </c>
      <c r="C22" s="292">
        <f>Volume!J22</f>
        <v>163.6</v>
      </c>
      <c r="D22" s="185">
        <f>Volume!M22</f>
        <v>-1.2077294685990339</v>
      </c>
      <c r="E22" s="178">
        <f>Volume!C22*100</f>
        <v>79</v>
      </c>
      <c r="F22" s="353">
        <f>'Open Int.'!D22*100</f>
        <v>4</v>
      </c>
      <c r="G22" s="179">
        <f>'Open Int.'!R22</f>
        <v>22.898274</v>
      </c>
      <c r="H22" s="179">
        <f>'Open Int.'!Z22</f>
        <v>0.537306000000001</v>
      </c>
      <c r="I22" s="172">
        <f>'Open Int.'!O22</f>
        <v>0.9977494373593399</v>
      </c>
      <c r="J22" s="188">
        <f>IF(Volume!D22=0,0,Volume!F22/Volume!D22)</f>
        <v>0</v>
      </c>
      <c r="K22" s="190">
        <f>IF('Open Int.'!E22=0,0,'Open Int.'!H22/'Open Int.'!E22)</f>
        <v>0</v>
      </c>
    </row>
    <row r="23" spans="1:11" s="8" customFormat="1" ht="15">
      <c r="A23" s="204" t="s">
        <v>34</v>
      </c>
      <c r="B23" s="292">
        <f>Margins!B23</f>
        <v>275</v>
      </c>
      <c r="C23" s="292">
        <f>Volume!J23</f>
        <v>1606.55</v>
      </c>
      <c r="D23" s="185">
        <f>Volume!M23</f>
        <v>3.3616418966737442</v>
      </c>
      <c r="E23" s="178">
        <f>Volume!C23*100</f>
        <v>15</v>
      </c>
      <c r="F23" s="353">
        <f>'Open Int.'!D23*100</f>
        <v>-8</v>
      </c>
      <c r="G23" s="179">
        <f>'Open Int.'!R23</f>
        <v>77.801200125</v>
      </c>
      <c r="H23" s="179">
        <f>'Open Int.'!Z23</f>
        <v>-4.265839875000012</v>
      </c>
      <c r="I23" s="172">
        <f>'Open Int.'!O23</f>
        <v>1</v>
      </c>
      <c r="J23" s="188">
        <f>IF(Volume!D23=0,0,Volume!F23/Volume!D23)</f>
        <v>0</v>
      </c>
      <c r="K23" s="190">
        <f>IF('Open Int.'!E23=0,0,'Open Int.'!H23/'Open Int.'!E23)</f>
        <v>0</v>
      </c>
    </row>
    <row r="24" spans="1:11" s="8" customFormat="1" ht="15">
      <c r="A24" s="204" t="s">
        <v>286</v>
      </c>
      <c r="B24" s="292">
        <f>Margins!B24</f>
        <v>250</v>
      </c>
      <c r="C24" s="292">
        <f>Volume!J24</f>
        <v>1123.8</v>
      </c>
      <c r="D24" s="185">
        <f>Volume!M24</f>
        <v>-0.35025493238750127</v>
      </c>
      <c r="E24" s="178">
        <f>Volume!C24*100</f>
        <v>-42</v>
      </c>
      <c r="F24" s="353">
        <f>'Open Int.'!D24*100</f>
        <v>-5</v>
      </c>
      <c r="G24" s="179">
        <f>'Open Int.'!R24</f>
        <v>23.627895</v>
      </c>
      <c r="H24" s="179">
        <f>'Open Int.'!Z24</f>
        <v>-1.7746737500000016</v>
      </c>
      <c r="I24" s="172">
        <f>'Open Int.'!O24</f>
        <v>0.9988109393579072</v>
      </c>
      <c r="J24" s="188">
        <f>IF(Volume!D24=0,0,Volume!F24/Volume!D24)</f>
        <v>0</v>
      </c>
      <c r="K24" s="190">
        <f>IF('Open Int.'!E24=0,0,'Open Int.'!H24/'Open Int.'!E24)</f>
        <v>0</v>
      </c>
    </row>
    <row r="25" spans="1:11" s="8" customFormat="1" ht="15">
      <c r="A25" s="204" t="s">
        <v>137</v>
      </c>
      <c r="B25" s="292">
        <f>Margins!B25</f>
        <v>1000</v>
      </c>
      <c r="C25" s="292">
        <f>Volume!J25</f>
        <v>337.75</v>
      </c>
      <c r="D25" s="185">
        <f>Volume!M25</f>
        <v>0.9565087430877264</v>
      </c>
      <c r="E25" s="178">
        <f>Volume!C25*100</f>
        <v>27</v>
      </c>
      <c r="F25" s="353">
        <f>'Open Int.'!D25*100</f>
        <v>-3</v>
      </c>
      <c r="G25" s="179">
        <f>'Open Int.'!R25</f>
        <v>163.977625</v>
      </c>
      <c r="H25" s="179">
        <f>'Open Int.'!Z25</f>
        <v>-2.8624599999999987</v>
      </c>
      <c r="I25" s="172">
        <f>'Open Int.'!O25</f>
        <v>0.9993820803295571</v>
      </c>
      <c r="J25" s="188">
        <f>IF(Volume!D25=0,0,Volume!F25/Volume!D25)</f>
        <v>0</v>
      </c>
      <c r="K25" s="190">
        <f>IF('Open Int.'!E25=0,0,'Open Int.'!H25/'Open Int.'!E25)</f>
        <v>1</v>
      </c>
    </row>
    <row r="26" spans="1:11" s="8" customFormat="1" ht="15">
      <c r="A26" s="204" t="s">
        <v>233</v>
      </c>
      <c r="B26" s="292">
        <f>Margins!B26</f>
        <v>500</v>
      </c>
      <c r="C26" s="292">
        <f>Volume!J26</f>
        <v>723.2</v>
      </c>
      <c r="D26" s="185">
        <f>Volume!M26</f>
        <v>-1.1886869790954955</v>
      </c>
      <c r="E26" s="178">
        <f>Volume!C26*100</f>
        <v>-38</v>
      </c>
      <c r="F26" s="353">
        <f>'Open Int.'!D26*100</f>
        <v>9</v>
      </c>
      <c r="G26" s="179">
        <f>'Open Int.'!R26</f>
        <v>623.18144</v>
      </c>
      <c r="H26" s="179">
        <f>'Open Int.'!Z26</f>
        <v>46.44423999999992</v>
      </c>
      <c r="I26" s="172">
        <f>'Open Int.'!O26</f>
        <v>0.9935592433561564</v>
      </c>
      <c r="J26" s="188">
        <f>IF(Volume!D26=0,0,Volume!F26/Volume!D26)</f>
        <v>0.23555555555555555</v>
      </c>
      <c r="K26" s="190">
        <f>IF('Open Int.'!E26=0,0,'Open Int.'!H26/'Open Int.'!E26)</f>
        <v>0.14743589743589744</v>
      </c>
    </row>
    <row r="27" spans="1:11" ht="15">
      <c r="A27" s="204" t="s">
        <v>1</v>
      </c>
      <c r="B27" s="292">
        <f>Margins!B27</f>
        <v>150</v>
      </c>
      <c r="C27" s="292">
        <f>Volume!J27</f>
        <v>2225.4</v>
      </c>
      <c r="D27" s="185">
        <f>Volume!M27</f>
        <v>-1.528794884842573</v>
      </c>
      <c r="E27" s="178">
        <f>Volume!C27*100</f>
        <v>1</v>
      </c>
      <c r="F27" s="353">
        <f>'Open Int.'!D27*100</f>
        <v>4</v>
      </c>
      <c r="G27" s="179">
        <f>'Open Int.'!R27</f>
        <v>321.993126</v>
      </c>
      <c r="H27" s="179">
        <f>'Open Int.'!Z27</f>
        <v>6.831798750000075</v>
      </c>
      <c r="I27" s="172">
        <f>'Open Int.'!O27</f>
        <v>0.9970972423802612</v>
      </c>
      <c r="J27" s="188">
        <f>IF(Volume!D27=0,0,Volume!F27/Volume!D27)</f>
        <v>0</v>
      </c>
      <c r="K27" s="190">
        <f>IF('Open Int.'!E27=0,0,'Open Int.'!H27/'Open Int.'!E27)</f>
        <v>0.09278350515463918</v>
      </c>
    </row>
    <row r="28" spans="1:11" ht="15">
      <c r="A28" s="204" t="s">
        <v>158</v>
      </c>
      <c r="B28" s="292">
        <f>Margins!B28</f>
        <v>1900</v>
      </c>
      <c r="C28" s="292">
        <f>Volume!J28</f>
        <v>112.8</v>
      </c>
      <c r="D28" s="185">
        <f>Volume!M28</f>
        <v>0.400534045393861</v>
      </c>
      <c r="E28" s="178">
        <f>Volume!C28*100</f>
        <v>-61</v>
      </c>
      <c r="F28" s="353">
        <f>'Open Int.'!D28*100</f>
        <v>-2</v>
      </c>
      <c r="G28" s="179">
        <f>'Open Int.'!R28</f>
        <v>29.533296</v>
      </c>
      <c r="H28" s="179">
        <f>'Open Int.'!Z28</f>
        <v>-0.30911100000000147</v>
      </c>
      <c r="I28" s="172">
        <f>'Open Int.'!O28</f>
        <v>0.9992743105950653</v>
      </c>
      <c r="J28" s="188">
        <f>IF(Volume!D28=0,0,Volume!F28/Volume!D28)</f>
        <v>0</v>
      </c>
      <c r="K28" s="190">
        <f>IF('Open Int.'!E28=0,0,'Open Int.'!H28/'Open Int.'!E28)</f>
        <v>0</v>
      </c>
    </row>
    <row r="29" spans="1:11" ht="15">
      <c r="A29" s="204" t="s">
        <v>287</v>
      </c>
      <c r="B29" s="292">
        <f>Margins!B29</f>
        <v>300</v>
      </c>
      <c r="C29" s="292">
        <f>Volume!J29</f>
        <v>582.25</v>
      </c>
      <c r="D29" s="185">
        <f>Volume!M29</f>
        <v>0.9623721172186499</v>
      </c>
      <c r="E29" s="178">
        <f>Volume!C29*100</f>
        <v>69</v>
      </c>
      <c r="F29" s="353">
        <f>'Open Int.'!D29*100</f>
        <v>0</v>
      </c>
      <c r="G29" s="179">
        <f>'Open Int.'!R29</f>
        <v>32.21007</v>
      </c>
      <c r="H29" s="179">
        <f>'Open Int.'!Z29</f>
        <v>0.3589290000000034</v>
      </c>
      <c r="I29" s="172">
        <f>'Open Int.'!O29</f>
        <v>0.9994577006507592</v>
      </c>
      <c r="J29" s="188">
        <f>IF(Volume!D29=0,0,Volume!F29/Volume!D29)</f>
        <v>0</v>
      </c>
      <c r="K29" s="190">
        <f>IF('Open Int.'!E29=0,0,'Open Int.'!H29/'Open Int.'!E29)</f>
        <v>0</v>
      </c>
    </row>
    <row r="30" spans="1:11" ht="15">
      <c r="A30" s="204" t="s">
        <v>159</v>
      </c>
      <c r="B30" s="292">
        <f>Margins!B30</f>
        <v>4500</v>
      </c>
      <c r="C30" s="292">
        <f>Volume!J30</f>
        <v>42.4</v>
      </c>
      <c r="D30" s="185">
        <f>Volume!M30</f>
        <v>0</v>
      </c>
      <c r="E30" s="178">
        <f>Volume!C30*100</f>
        <v>-84</v>
      </c>
      <c r="F30" s="353">
        <f>'Open Int.'!D30*100</f>
        <v>-1</v>
      </c>
      <c r="G30" s="179">
        <f>'Open Int.'!R30</f>
        <v>11.18088</v>
      </c>
      <c r="H30" s="179">
        <f>'Open Int.'!Z30</f>
        <v>-0.05724000000000018</v>
      </c>
      <c r="I30" s="172">
        <f>'Open Int.'!O30</f>
        <v>0.9948805460750854</v>
      </c>
      <c r="J30" s="188">
        <f>IF(Volume!D30=0,0,Volume!F30/Volume!D30)</f>
        <v>0</v>
      </c>
      <c r="K30" s="190">
        <f>IF('Open Int.'!E30=0,0,'Open Int.'!H30/'Open Int.'!E30)</f>
        <v>0</v>
      </c>
    </row>
    <row r="31" spans="1:11" ht="15">
      <c r="A31" s="204" t="s">
        <v>2</v>
      </c>
      <c r="B31" s="292">
        <f>Margins!B31</f>
        <v>1100</v>
      </c>
      <c r="C31" s="292">
        <f>Volume!J31</f>
        <v>309.3</v>
      </c>
      <c r="D31" s="185">
        <f>Volume!M31</f>
        <v>-1.9495958155016573</v>
      </c>
      <c r="E31" s="178">
        <f>Volume!C31*100</f>
        <v>30</v>
      </c>
      <c r="F31" s="353">
        <f>'Open Int.'!D31*100</f>
        <v>11</v>
      </c>
      <c r="G31" s="179">
        <f>'Open Int.'!R31</f>
        <v>57.600939</v>
      </c>
      <c r="H31" s="179">
        <f>'Open Int.'!Z31</f>
        <v>4.580102999999994</v>
      </c>
      <c r="I31" s="172">
        <f>'Open Int.'!O31</f>
        <v>1</v>
      </c>
      <c r="J31" s="188">
        <f>IF(Volume!D31=0,0,Volume!F31/Volume!D31)</f>
        <v>0</v>
      </c>
      <c r="K31" s="190">
        <f>IF('Open Int.'!E31=0,0,'Open Int.'!H31/'Open Int.'!E31)</f>
        <v>0</v>
      </c>
    </row>
    <row r="32" spans="1:11" ht="15">
      <c r="A32" s="204" t="s">
        <v>394</v>
      </c>
      <c r="B32" s="292">
        <f>Margins!B32</f>
        <v>1250</v>
      </c>
      <c r="C32" s="292">
        <f>Volume!J32</f>
        <v>122.7</v>
      </c>
      <c r="D32" s="185">
        <f>Volume!M32</f>
        <v>-1.8399999999999979</v>
      </c>
      <c r="E32" s="178">
        <f>Volume!C32*100</f>
        <v>33</v>
      </c>
      <c r="F32" s="353">
        <f>'Open Int.'!D32*100</f>
        <v>3</v>
      </c>
      <c r="G32" s="179">
        <f>'Open Int.'!R32</f>
        <v>53.7426</v>
      </c>
      <c r="H32" s="179">
        <f>'Open Int.'!Z32</f>
        <v>0.820725000000003</v>
      </c>
      <c r="I32" s="172">
        <f>'Open Int.'!O32</f>
        <v>0.9988584474885844</v>
      </c>
      <c r="J32" s="188">
        <f>IF(Volume!D32=0,0,Volume!F32/Volume!D32)</f>
        <v>0.21428571428571427</v>
      </c>
      <c r="K32" s="190">
        <f>IF('Open Int.'!E32=0,0,'Open Int.'!H32/'Open Int.'!E32)</f>
        <v>0.1794871794871795</v>
      </c>
    </row>
    <row r="33" spans="1:11" ht="15">
      <c r="A33" s="204" t="s">
        <v>78</v>
      </c>
      <c r="B33" s="292">
        <f>Margins!B33</f>
        <v>1600</v>
      </c>
      <c r="C33" s="292">
        <f>Volume!J33</f>
        <v>215.75</v>
      </c>
      <c r="D33" s="185">
        <f>Volume!M33</f>
        <v>0.18574413745066437</v>
      </c>
      <c r="E33" s="178">
        <f>Volume!C33*100</f>
        <v>0</v>
      </c>
      <c r="F33" s="353">
        <f>'Open Int.'!D33*100</f>
        <v>-1</v>
      </c>
      <c r="G33" s="179">
        <f>'Open Int.'!R33</f>
        <v>56.75088</v>
      </c>
      <c r="H33" s="179">
        <f>'Open Int.'!Z33</f>
        <v>-0.5149919999999995</v>
      </c>
      <c r="I33" s="172">
        <f>'Open Int.'!O33</f>
        <v>0.9987834549878345</v>
      </c>
      <c r="J33" s="188">
        <f>IF(Volume!D33=0,0,Volume!F33/Volume!D33)</f>
        <v>0</v>
      </c>
      <c r="K33" s="190">
        <f>IF('Open Int.'!E33=0,0,'Open Int.'!H33/'Open Int.'!E33)</f>
        <v>0.14285714285714285</v>
      </c>
    </row>
    <row r="34" spans="1:11" ht="15">
      <c r="A34" s="204" t="s">
        <v>138</v>
      </c>
      <c r="B34" s="292">
        <f>Margins!B34</f>
        <v>425</v>
      </c>
      <c r="C34" s="292">
        <f>Volume!J34</f>
        <v>585.4</v>
      </c>
      <c r="D34" s="185">
        <f>Volume!M34</f>
        <v>0.8788557642598696</v>
      </c>
      <c r="E34" s="178">
        <f>Volume!C34*100</f>
        <v>-14.000000000000002</v>
      </c>
      <c r="F34" s="353">
        <f>'Open Int.'!D34*100</f>
        <v>-5</v>
      </c>
      <c r="G34" s="179">
        <f>'Open Int.'!R34</f>
        <v>439.6456445</v>
      </c>
      <c r="H34" s="179">
        <f>'Open Int.'!Z34</f>
        <v>-16.294614749999994</v>
      </c>
      <c r="I34" s="172">
        <f>'Open Int.'!O34</f>
        <v>0.9990945617112784</v>
      </c>
      <c r="J34" s="188">
        <f>IF(Volume!D34=0,0,Volume!F34/Volume!D34)</f>
        <v>0.12857142857142856</v>
      </c>
      <c r="K34" s="190">
        <f>IF('Open Int.'!E34=0,0,'Open Int.'!H34/'Open Int.'!E34)</f>
        <v>0.28695652173913044</v>
      </c>
    </row>
    <row r="35" spans="1:11" ht="15">
      <c r="A35" s="204" t="s">
        <v>160</v>
      </c>
      <c r="B35" s="292">
        <f>Margins!B35</f>
        <v>550</v>
      </c>
      <c r="C35" s="292">
        <f>Volume!J35</f>
        <v>357.6</v>
      </c>
      <c r="D35" s="185">
        <f>Volume!M35</f>
        <v>1.692023318640707</v>
      </c>
      <c r="E35" s="178">
        <f>Volume!C35*100</f>
        <v>-13</v>
      </c>
      <c r="F35" s="353">
        <f>'Open Int.'!D35*100</f>
        <v>10</v>
      </c>
      <c r="G35" s="179">
        <f>'Open Int.'!R35</f>
        <v>32.117844</v>
      </c>
      <c r="H35" s="179">
        <f>'Open Int.'!Z35</f>
        <v>3.396830249999997</v>
      </c>
      <c r="I35" s="172">
        <f>'Open Int.'!O35</f>
        <v>0.9993876301285977</v>
      </c>
      <c r="J35" s="188">
        <f>IF(Volume!D35=0,0,Volume!F35/Volume!D35)</f>
        <v>0</v>
      </c>
      <c r="K35" s="190">
        <f>IF('Open Int.'!E35=0,0,'Open Int.'!H35/'Open Int.'!E35)</f>
        <v>0</v>
      </c>
    </row>
    <row r="36" spans="1:11" ht="15">
      <c r="A36" s="204" t="s">
        <v>161</v>
      </c>
      <c r="B36" s="292">
        <f>Margins!B36</f>
        <v>6900</v>
      </c>
      <c r="C36" s="292">
        <f>Volume!J36</f>
        <v>35.65</v>
      </c>
      <c r="D36" s="185">
        <f>Volume!M36</f>
        <v>2.002861230329029</v>
      </c>
      <c r="E36" s="178">
        <f>Volume!C36*100</f>
        <v>69</v>
      </c>
      <c r="F36" s="353">
        <f>'Open Int.'!D36*100</f>
        <v>-1</v>
      </c>
      <c r="G36" s="179">
        <f>'Open Int.'!R36</f>
        <v>25.3610535</v>
      </c>
      <c r="H36" s="179">
        <f>'Open Int.'!Z36</f>
        <v>1.173206999999998</v>
      </c>
      <c r="I36" s="172">
        <f>'Open Int.'!O36</f>
        <v>1</v>
      </c>
      <c r="J36" s="188">
        <f>IF(Volume!D36=0,0,Volume!F36/Volume!D36)</f>
        <v>0.037037037037037035</v>
      </c>
      <c r="K36" s="190">
        <f>IF('Open Int.'!E36=0,0,'Open Int.'!H36/'Open Int.'!E36)</f>
        <v>0.018404907975460124</v>
      </c>
    </row>
    <row r="37" spans="1:11" ht="15">
      <c r="A37" s="204" t="s">
        <v>396</v>
      </c>
      <c r="B37" s="292">
        <f>Margins!B37</f>
        <v>900</v>
      </c>
      <c r="C37" s="292">
        <f>Volume!J37</f>
        <v>190</v>
      </c>
      <c r="D37" s="185">
        <f>Volume!M37</f>
        <v>-0.6535947712418301</v>
      </c>
      <c r="E37" s="178">
        <f>Volume!C37*100</f>
        <v>122</v>
      </c>
      <c r="F37" s="353">
        <f>'Open Int.'!D37*100</f>
        <v>-73</v>
      </c>
      <c r="G37" s="179">
        <f>'Open Int.'!R37</f>
        <v>0.2223</v>
      </c>
      <c r="H37" s="179">
        <f>'Open Int.'!Z37</f>
        <v>-0.6211125</v>
      </c>
      <c r="I37" s="172">
        <f>'Open Int.'!O37</f>
        <v>0.8461538461538461</v>
      </c>
      <c r="J37" s="188">
        <f>IF(Volume!D37=0,0,Volume!F37/Volume!D37)</f>
        <v>0</v>
      </c>
      <c r="K37" s="190">
        <f>IF('Open Int.'!E37=0,0,'Open Int.'!H37/'Open Int.'!E37)</f>
        <v>0</v>
      </c>
    </row>
    <row r="38" spans="1:11" ht="15">
      <c r="A38" s="204" t="s">
        <v>3</v>
      </c>
      <c r="B38" s="292">
        <f>Margins!B38</f>
        <v>1250</v>
      </c>
      <c r="C38" s="292">
        <f>Volume!J38</f>
        <v>239.65</v>
      </c>
      <c r="D38" s="185">
        <f>Volume!M38</f>
        <v>-2.183673469387753</v>
      </c>
      <c r="E38" s="178">
        <f>Volume!C38*100</f>
        <v>-22</v>
      </c>
      <c r="F38" s="353">
        <f>'Open Int.'!D38*100</f>
        <v>7.000000000000001</v>
      </c>
      <c r="G38" s="179">
        <f>'Open Int.'!R38</f>
        <v>56.58735625</v>
      </c>
      <c r="H38" s="179">
        <f>'Open Int.'!Z38</f>
        <v>2.717981250000001</v>
      </c>
      <c r="I38" s="172">
        <f>'Open Int.'!O38</f>
        <v>0.9962943356273161</v>
      </c>
      <c r="J38" s="188">
        <f>IF(Volume!D38=0,0,Volume!F38/Volume!D38)</f>
        <v>0</v>
      </c>
      <c r="K38" s="190">
        <f>IF('Open Int.'!E38=0,0,'Open Int.'!H38/'Open Int.'!E38)</f>
        <v>0.058823529411764705</v>
      </c>
    </row>
    <row r="39" spans="1:11" ht="15">
      <c r="A39" s="204" t="s">
        <v>219</v>
      </c>
      <c r="B39" s="292">
        <f>Margins!B39</f>
        <v>525</v>
      </c>
      <c r="C39" s="292">
        <f>Volume!J39</f>
        <v>320.2</v>
      </c>
      <c r="D39" s="185">
        <f>Volume!M39</f>
        <v>5.380944545005748</v>
      </c>
      <c r="E39" s="178">
        <f>Volume!C39*100</f>
        <v>286</v>
      </c>
      <c r="F39" s="353">
        <f>'Open Int.'!D39*100</f>
        <v>-10</v>
      </c>
      <c r="G39" s="179">
        <f>'Open Int.'!R39</f>
        <v>37.6723305</v>
      </c>
      <c r="H39" s="179">
        <f>'Open Int.'!Z39</f>
        <v>-2.0165565</v>
      </c>
      <c r="I39" s="172">
        <f>'Open Int.'!O39</f>
        <v>1</v>
      </c>
      <c r="J39" s="188">
        <f>IF(Volume!D39=0,0,Volume!F39/Volume!D39)</f>
        <v>0</v>
      </c>
      <c r="K39" s="190">
        <f>IF('Open Int.'!E39=0,0,'Open Int.'!H39/'Open Int.'!E39)</f>
        <v>0</v>
      </c>
    </row>
    <row r="40" spans="1:11" ht="15">
      <c r="A40" s="204" t="s">
        <v>162</v>
      </c>
      <c r="B40" s="292">
        <f>Margins!B40</f>
        <v>1200</v>
      </c>
      <c r="C40" s="292">
        <f>Volume!J40</f>
        <v>267.55</v>
      </c>
      <c r="D40" s="185">
        <f>Volume!M40</f>
        <v>-2.478585748131952</v>
      </c>
      <c r="E40" s="178">
        <f>Volume!C40*100</f>
        <v>71</v>
      </c>
      <c r="F40" s="353">
        <f>'Open Int.'!D40*100</f>
        <v>2</v>
      </c>
      <c r="G40" s="179">
        <f>'Open Int.'!R40</f>
        <v>15.764046</v>
      </c>
      <c r="H40" s="179">
        <f>'Open Int.'!Z40</f>
        <v>-0.13727999999999874</v>
      </c>
      <c r="I40" s="172">
        <f>'Open Int.'!O40</f>
        <v>1</v>
      </c>
      <c r="J40" s="188">
        <f>IF(Volume!D40=0,0,Volume!F40/Volume!D40)</f>
        <v>0</v>
      </c>
      <c r="K40" s="190">
        <f>IF('Open Int.'!E40=0,0,'Open Int.'!H40/'Open Int.'!E40)</f>
        <v>0</v>
      </c>
    </row>
    <row r="41" spans="1:11" ht="15">
      <c r="A41" s="204" t="s">
        <v>288</v>
      </c>
      <c r="B41" s="292">
        <f>Margins!B41</f>
        <v>1000</v>
      </c>
      <c r="C41" s="292">
        <f>Volume!J41</f>
        <v>199.85</v>
      </c>
      <c r="D41" s="185">
        <f>Volume!M41</f>
        <v>-0.025012506253132248</v>
      </c>
      <c r="E41" s="178">
        <f>Volume!C41*100</f>
        <v>-56.99999999999999</v>
      </c>
      <c r="F41" s="353">
        <f>'Open Int.'!D41*100</f>
        <v>-2</v>
      </c>
      <c r="G41" s="179">
        <f>'Open Int.'!R41</f>
        <v>13.42992</v>
      </c>
      <c r="H41" s="179">
        <f>'Open Int.'!Z41</f>
        <v>-0.28322</v>
      </c>
      <c r="I41" s="172">
        <f>'Open Int.'!O41</f>
        <v>0.9970238095238095</v>
      </c>
      <c r="J41" s="188">
        <f>IF(Volume!D41=0,0,Volume!F41/Volume!D41)</f>
        <v>0</v>
      </c>
      <c r="K41" s="190">
        <f>IF('Open Int.'!E41=0,0,'Open Int.'!H41/'Open Int.'!E41)</f>
        <v>0</v>
      </c>
    </row>
    <row r="42" spans="1:11" ht="15">
      <c r="A42" s="204" t="s">
        <v>183</v>
      </c>
      <c r="B42" s="292">
        <f>Margins!B42</f>
        <v>950</v>
      </c>
      <c r="C42" s="292">
        <f>Volume!J42</f>
        <v>254.85</v>
      </c>
      <c r="D42" s="185">
        <f>Volume!M42</f>
        <v>-0.7979758660957506</v>
      </c>
      <c r="E42" s="178">
        <f>Volume!C42*100</f>
        <v>-10</v>
      </c>
      <c r="F42" s="353">
        <f>'Open Int.'!D42*100</f>
        <v>-1</v>
      </c>
      <c r="G42" s="179">
        <f>'Open Int.'!R42</f>
        <v>65.29639275</v>
      </c>
      <c r="H42" s="179">
        <f>'Open Int.'!Z42</f>
        <v>-1.281811250000004</v>
      </c>
      <c r="I42" s="172">
        <f>'Open Int.'!O42</f>
        <v>0.9981460882461994</v>
      </c>
      <c r="J42" s="188">
        <f>IF(Volume!D42=0,0,Volume!F42/Volume!D42)</f>
        <v>2</v>
      </c>
      <c r="K42" s="190">
        <f>IF('Open Int.'!E42=0,0,'Open Int.'!H42/'Open Int.'!E42)</f>
        <v>0.3076923076923077</v>
      </c>
    </row>
    <row r="43" spans="1:11" ht="15">
      <c r="A43" s="204" t="s">
        <v>220</v>
      </c>
      <c r="B43" s="292">
        <f>Margins!B43</f>
        <v>2700</v>
      </c>
      <c r="C43" s="292">
        <f>Volume!J43</f>
        <v>98.65</v>
      </c>
      <c r="D43" s="185">
        <f>Volume!M43</f>
        <v>-0.8044243338360957</v>
      </c>
      <c r="E43" s="178">
        <f>Volume!C43*100</f>
        <v>17</v>
      </c>
      <c r="F43" s="353">
        <f>'Open Int.'!D43*100</f>
        <v>10</v>
      </c>
      <c r="G43" s="179">
        <f>'Open Int.'!R43</f>
        <v>58.385016</v>
      </c>
      <c r="H43" s="179">
        <f>'Open Int.'!Z43</f>
        <v>5.111640000000001</v>
      </c>
      <c r="I43" s="172">
        <f>'Open Int.'!O43</f>
        <v>0.9904197080291971</v>
      </c>
      <c r="J43" s="188">
        <f>IF(Volume!D43=0,0,Volume!F43/Volume!D43)</f>
        <v>0.3125</v>
      </c>
      <c r="K43" s="190">
        <f>IF('Open Int.'!E43=0,0,'Open Int.'!H43/'Open Int.'!E43)</f>
        <v>0.09523809523809523</v>
      </c>
    </row>
    <row r="44" spans="1:11" ht="15">
      <c r="A44" s="204" t="s">
        <v>163</v>
      </c>
      <c r="B44" s="292">
        <f>Margins!B44</f>
        <v>250</v>
      </c>
      <c r="C44" s="292">
        <f>Volume!J44</f>
        <v>3113.3</v>
      </c>
      <c r="D44" s="185">
        <f>Volume!M44</f>
        <v>-2.6165564053238133</v>
      </c>
      <c r="E44" s="178">
        <f>Volume!C44*100</f>
        <v>-27</v>
      </c>
      <c r="F44" s="353">
        <f>'Open Int.'!D44*100</f>
        <v>-3</v>
      </c>
      <c r="G44" s="179">
        <f>'Open Int.'!R44</f>
        <v>272.6472475</v>
      </c>
      <c r="H44" s="179">
        <f>'Open Int.'!Z44</f>
        <v>-14.358938749999993</v>
      </c>
      <c r="I44" s="172">
        <f>'Open Int.'!O44</f>
        <v>0.9954324864401941</v>
      </c>
      <c r="J44" s="188">
        <f>IF(Volume!D44=0,0,Volume!F44/Volume!D44)</f>
        <v>0.25</v>
      </c>
      <c r="K44" s="190">
        <f>IF('Open Int.'!E44=0,0,'Open Int.'!H44/'Open Int.'!E44)</f>
        <v>0.7333333333333333</v>
      </c>
    </row>
    <row r="45" spans="1:11" ht="15">
      <c r="A45" s="204" t="s">
        <v>194</v>
      </c>
      <c r="B45" s="292">
        <f>Margins!B45</f>
        <v>400</v>
      </c>
      <c r="C45" s="292">
        <f>Volume!J45</f>
        <v>693.25</v>
      </c>
      <c r="D45" s="185">
        <f>Volume!M45</f>
        <v>0.5730451182358981</v>
      </c>
      <c r="E45" s="178">
        <f>Volume!C45*100</f>
        <v>-12</v>
      </c>
      <c r="F45" s="353">
        <f>'Open Int.'!D45*100</f>
        <v>-3</v>
      </c>
      <c r="G45" s="179">
        <f>'Open Int.'!R45</f>
        <v>182.68524</v>
      </c>
      <c r="H45" s="179">
        <f>'Open Int.'!Z45</f>
        <v>-5.135223999999994</v>
      </c>
      <c r="I45" s="172">
        <f>'Open Int.'!O45</f>
        <v>0.9974195506982392</v>
      </c>
      <c r="J45" s="188">
        <f>IF(Volume!D45=0,0,Volume!F45/Volume!D45)</f>
        <v>0</v>
      </c>
      <c r="K45" s="190">
        <f>IF('Open Int.'!E45=0,0,'Open Int.'!H45/'Open Int.'!E45)</f>
        <v>0.2127659574468085</v>
      </c>
    </row>
    <row r="46" spans="1:11" ht="15">
      <c r="A46" s="204" t="s">
        <v>221</v>
      </c>
      <c r="B46" s="292">
        <f>Margins!B46</f>
        <v>2400</v>
      </c>
      <c r="C46" s="292">
        <f>Volume!J46</f>
        <v>134.25</v>
      </c>
      <c r="D46" s="185">
        <f>Volume!M46</f>
        <v>-1.6483516483516485</v>
      </c>
      <c r="E46" s="178">
        <f>Volume!C46*100</f>
        <v>27</v>
      </c>
      <c r="F46" s="353">
        <f>'Open Int.'!D46*100</f>
        <v>2</v>
      </c>
      <c r="G46" s="179">
        <f>'Open Int.'!R46</f>
        <v>64.6011</v>
      </c>
      <c r="H46" s="179">
        <f>'Open Int.'!Z46</f>
        <v>0.5225400000000064</v>
      </c>
      <c r="I46" s="172">
        <f>'Open Int.'!O46</f>
        <v>0.9875311720698254</v>
      </c>
      <c r="J46" s="188">
        <f>IF(Volume!D46=0,0,Volume!F46/Volume!D46)</f>
        <v>0.058823529411764705</v>
      </c>
      <c r="K46" s="190">
        <f>IF('Open Int.'!E46=0,0,'Open Int.'!H46/'Open Int.'!E46)</f>
        <v>0.045454545454545456</v>
      </c>
    </row>
    <row r="47" spans="1:11" ht="15">
      <c r="A47" s="204" t="s">
        <v>164</v>
      </c>
      <c r="B47" s="292">
        <f>Margins!B47</f>
        <v>5650</v>
      </c>
      <c r="C47" s="292">
        <f>Volume!J47</f>
        <v>55.5</v>
      </c>
      <c r="D47" s="185">
        <f>Volume!M47</f>
        <v>1.834862385321101</v>
      </c>
      <c r="E47" s="178">
        <f>Volume!C47*100</f>
        <v>32</v>
      </c>
      <c r="F47" s="353">
        <f>'Open Int.'!D47*100</f>
        <v>1</v>
      </c>
      <c r="G47" s="179">
        <f>'Open Int.'!R47</f>
        <v>125.241855</v>
      </c>
      <c r="H47" s="179">
        <f>'Open Int.'!Z47</f>
        <v>3.8270275</v>
      </c>
      <c r="I47" s="172">
        <f>'Open Int.'!O47</f>
        <v>0.9929894842263395</v>
      </c>
      <c r="J47" s="188">
        <f>IF(Volume!D47=0,0,Volume!F47/Volume!D47)</f>
        <v>0</v>
      </c>
      <c r="K47" s="190">
        <f>IF('Open Int.'!E47=0,0,'Open Int.'!H47/'Open Int.'!E47)</f>
        <v>0</v>
      </c>
    </row>
    <row r="48" spans="1:11" ht="15">
      <c r="A48" s="204" t="s">
        <v>165</v>
      </c>
      <c r="B48" s="292">
        <f>Margins!B48</f>
        <v>1300</v>
      </c>
      <c r="C48" s="292">
        <f>Volume!J48</f>
        <v>226.65</v>
      </c>
      <c r="D48" s="185">
        <f>Volume!M48</f>
        <v>0.5768804082538324</v>
      </c>
      <c r="E48" s="178">
        <f>Volume!C48*100</f>
        <v>112.99999999999999</v>
      </c>
      <c r="F48" s="353">
        <f>'Open Int.'!D48*100</f>
        <v>-1</v>
      </c>
      <c r="G48" s="179">
        <f>'Open Int.'!R48</f>
        <v>10.6956135</v>
      </c>
      <c r="H48" s="179">
        <f>'Open Int.'!Z48</f>
        <v>-0.02653950000000016</v>
      </c>
      <c r="I48" s="172">
        <f>'Open Int.'!O48</f>
        <v>0.9944903581267218</v>
      </c>
      <c r="J48" s="188">
        <f>IF(Volume!D48=0,0,Volume!F48/Volume!D48)</f>
        <v>0</v>
      </c>
      <c r="K48" s="190">
        <f>IF('Open Int.'!E48=0,0,'Open Int.'!H48/'Open Int.'!E48)</f>
        <v>0</v>
      </c>
    </row>
    <row r="49" spans="1:11" ht="15">
      <c r="A49" s="204" t="s">
        <v>89</v>
      </c>
      <c r="B49" s="292">
        <f>Margins!B49</f>
        <v>1500</v>
      </c>
      <c r="C49" s="292">
        <f>Volume!J49</f>
        <v>277.2</v>
      </c>
      <c r="D49" s="185">
        <f>Volume!M49</f>
        <v>-2.10135970333745</v>
      </c>
      <c r="E49" s="178">
        <f>Volume!C49*100</f>
        <v>18</v>
      </c>
      <c r="F49" s="353">
        <f>'Open Int.'!D49*100</f>
        <v>1</v>
      </c>
      <c r="G49" s="179">
        <f>'Open Int.'!R49</f>
        <v>177.92082</v>
      </c>
      <c r="H49" s="179">
        <f>'Open Int.'!Z49</f>
        <v>-1.2706574999999702</v>
      </c>
      <c r="I49" s="172">
        <f>'Open Int.'!O49</f>
        <v>0.9857443327880346</v>
      </c>
      <c r="J49" s="188">
        <f>IF(Volume!D49=0,0,Volume!F49/Volume!D49)</f>
        <v>0</v>
      </c>
      <c r="K49" s="190">
        <f>IF('Open Int.'!E49=0,0,'Open Int.'!H49/'Open Int.'!E49)</f>
        <v>0.0891089108910891</v>
      </c>
    </row>
    <row r="50" spans="1:11" ht="15">
      <c r="A50" s="204" t="s">
        <v>289</v>
      </c>
      <c r="B50" s="292">
        <f>Margins!B50</f>
        <v>1000</v>
      </c>
      <c r="C50" s="292">
        <f>Volume!J50</f>
        <v>165.45</v>
      </c>
      <c r="D50" s="185">
        <f>Volume!M50</f>
        <v>-1.1057979677226675</v>
      </c>
      <c r="E50" s="178">
        <f>Volume!C50*100</f>
        <v>-24</v>
      </c>
      <c r="F50" s="353">
        <f>'Open Int.'!D50*100</f>
        <v>0</v>
      </c>
      <c r="G50" s="179">
        <f>'Open Int.'!R50</f>
        <v>33.106545</v>
      </c>
      <c r="H50" s="179">
        <f>'Open Int.'!Z50</f>
        <v>0.0647949999999966</v>
      </c>
      <c r="I50" s="172">
        <f>'Open Int.'!O50</f>
        <v>0.9975012493753124</v>
      </c>
      <c r="J50" s="188">
        <f>IF(Volume!D50=0,0,Volume!F50/Volume!D50)</f>
        <v>0</v>
      </c>
      <c r="K50" s="190">
        <f>IF('Open Int.'!E50=0,0,'Open Int.'!H50/'Open Int.'!E50)</f>
        <v>0</v>
      </c>
    </row>
    <row r="51" spans="1:11" ht="15">
      <c r="A51" s="204" t="s">
        <v>272</v>
      </c>
      <c r="B51" s="292">
        <f>Margins!B51</f>
        <v>600</v>
      </c>
      <c r="C51" s="292">
        <f>Volume!J51</f>
        <v>207.9</v>
      </c>
      <c r="D51" s="185">
        <f>Volume!M51</f>
        <v>-0.19203072491598927</v>
      </c>
      <c r="E51" s="178">
        <f>Volume!C51*100</f>
        <v>2</v>
      </c>
      <c r="F51" s="353">
        <f>'Open Int.'!D51*100</f>
        <v>-1</v>
      </c>
      <c r="G51" s="179">
        <f>'Open Int.'!R51</f>
        <v>22.677732</v>
      </c>
      <c r="H51" s="179">
        <f>'Open Int.'!Z51</f>
        <v>-0.33108600000000266</v>
      </c>
      <c r="I51" s="172">
        <f>'Open Int.'!O51</f>
        <v>0.9977997799779978</v>
      </c>
      <c r="J51" s="188">
        <f>IF(Volume!D51=0,0,Volume!F51/Volume!D51)</f>
        <v>0.12</v>
      </c>
      <c r="K51" s="190">
        <f>IF('Open Int.'!E51=0,0,'Open Int.'!H51/'Open Int.'!E51)</f>
        <v>0.21428571428571427</v>
      </c>
    </row>
    <row r="52" spans="1:11" ht="15">
      <c r="A52" s="204" t="s">
        <v>222</v>
      </c>
      <c r="B52" s="292">
        <f>Margins!B52</f>
        <v>300</v>
      </c>
      <c r="C52" s="292">
        <f>Volume!J52</f>
        <v>1179.65</v>
      </c>
      <c r="D52" s="185">
        <f>Volume!M52</f>
        <v>-0.0593044435972227</v>
      </c>
      <c r="E52" s="178">
        <f>Volume!C52*100</f>
        <v>-24</v>
      </c>
      <c r="F52" s="353">
        <f>'Open Int.'!D52*100</f>
        <v>-3</v>
      </c>
      <c r="G52" s="179">
        <f>'Open Int.'!R52</f>
        <v>49.36835250000001</v>
      </c>
      <c r="H52" s="179">
        <f>'Open Int.'!Z52</f>
        <v>-1.7289989999999875</v>
      </c>
      <c r="I52" s="172">
        <f>'Open Int.'!O52</f>
        <v>1</v>
      </c>
      <c r="J52" s="188">
        <f>IF(Volume!D52=0,0,Volume!F52/Volume!D52)</f>
        <v>0</v>
      </c>
      <c r="K52" s="190">
        <f>IF('Open Int.'!E52=0,0,'Open Int.'!H52/'Open Int.'!E52)</f>
        <v>0.3333333333333333</v>
      </c>
    </row>
    <row r="53" spans="1:11" ht="15">
      <c r="A53" s="204" t="s">
        <v>234</v>
      </c>
      <c r="B53" s="292">
        <f>Margins!B53</f>
        <v>1000</v>
      </c>
      <c r="C53" s="292">
        <f>Volume!J53</f>
        <v>379.75</v>
      </c>
      <c r="D53" s="185">
        <f>Volume!M53</f>
        <v>-1.3123700623700651</v>
      </c>
      <c r="E53" s="178">
        <f>Volume!C53*100</f>
        <v>-25</v>
      </c>
      <c r="F53" s="353">
        <f>'Open Int.'!D53*100</f>
        <v>-1</v>
      </c>
      <c r="G53" s="179">
        <f>'Open Int.'!R53</f>
        <v>149.1658</v>
      </c>
      <c r="H53" s="179">
        <f>'Open Int.'!Z53</f>
        <v>-3.4458800000000167</v>
      </c>
      <c r="I53" s="172">
        <f>'Open Int.'!O53</f>
        <v>0.9969450101832994</v>
      </c>
      <c r="J53" s="188">
        <f>IF(Volume!D53=0,0,Volume!F53/Volume!D53)</f>
        <v>0.05263157894736842</v>
      </c>
      <c r="K53" s="190">
        <f>IF('Open Int.'!E53=0,0,'Open Int.'!H53/'Open Int.'!E53)</f>
        <v>0.03896103896103896</v>
      </c>
    </row>
    <row r="54" spans="1:11" ht="15">
      <c r="A54" s="204" t="s">
        <v>166</v>
      </c>
      <c r="B54" s="292">
        <f>Margins!B54</f>
        <v>2950</v>
      </c>
      <c r="C54" s="292">
        <f>Volume!J54</f>
        <v>105.95</v>
      </c>
      <c r="D54" s="185">
        <f>Volume!M54</f>
        <v>1.1455847255369955</v>
      </c>
      <c r="E54" s="178">
        <f>Volume!C54*100</f>
        <v>40</v>
      </c>
      <c r="F54" s="353">
        <f>'Open Int.'!D54*100</f>
        <v>2</v>
      </c>
      <c r="G54" s="179">
        <f>'Open Int.'!R54</f>
        <v>45.10132575</v>
      </c>
      <c r="H54" s="179">
        <f>'Open Int.'!Z54</f>
        <v>1.654168249999998</v>
      </c>
      <c r="I54" s="172">
        <f>'Open Int.'!O54</f>
        <v>0.997920997920998</v>
      </c>
      <c r="J54" s="188">
        <f>IF(Volume!D54=0,0,Volume!F54/Volume!D54)</f>
        <v>0</v>
      </c>
      <c r="K54" s="190">
        <f>IF('Open Int.'!E54=0,0,'Open Int.'!H54/'Open Int.'!E54)</f>
        <v>0</v>
      </c>
    </row>
    <row r="55" spans="1:11" ht="15">
      <c r="A55" s="204" t="s">
        <v>223</v>
      </c>
      <c r="B55" s="292">
        <f>Margins!B55</f>
        <v>175</v>
      </c>
      <c r="C55" s="292">
        <f>Volume!J55</f>
        <v>2336.7</v>
      </c>
      <c r="D55" s="185">
        <f>Volume!M55</f>
        <v>-0.07269928156005272</v>
      </c>
      <c r="E55" s="178">
        <f>Volume!C55*100</f>
        <v>-27</v>
      </c>
      <c r="F55" s="353">
        <f>'Open Int.'!D55*100</f>
        <v>-3</v>
      </c>
      <c r="G55" s="179">
        <f>'Open Int.'!R55</f>
        <v>213.90735974999998</v>
      </c>
      <c r="H55" s="179">
        <f>'Open Int.'!Z55</f>
        <v>-7.6034262500000125</v>
      </c>
      <c r="I55" s="172">
        <f>'Open Int.'!O55</f>
        <v>0.9978971515962531</v>
      </c>
      <c r="J55" s="188">
        <f>IF(Volume!D55=0,0,Volume!F55/Volume!D55)</f>
        <v>0</v>
      </c>
      <c r="K55" s="190">
        <f>IF('Open Int.'!E55=0,0,'Open Int.'!H55/'Open Int.'!E55)</f>
        <v>0</v>
      </c>
    </row>
    <row r="56" spans="1:11" ht="15">
      <c r="A56" s="204" t="s">
        <v>290</v>
      </c>
      <c r="B56" s="292">
        <f>Margins!B56</f>
        <v>750</v>
      </c>
      <c r="C56" s="292">
        <f>Volume!J56</f>
        <v>138.05</v>
      </c>
      <c r="D56" s="185">
        <f>Volume!M56</f>
        <v>1.35829662261382</v>
      </c>
      <c r="E56" s="178">
        <f>Volume!C56*100</f>
        <v>55.00000000000001</v>
      </c>
      <c r="F56" s="353">
        <f>'Open Int.'!D56*100</f>
        <v>0</v>
      </c>
      <c r="G56" s="179">
        <f>'Open Int.'!R56</f>
        <v>33.670395</v>
      </c>
      <c r="H56" s="179">
        <f>'Open Int.'!Z56</f>
        <v>0.6555150000000012</v>
      </c>
      <c r="I56" s="172">
        <f>'Open Int.'!O56</f>
        <v>0.998769987699877</v>
      </c>
      <c r="J56" s="188">
        <f>IF(Volume!D56=0,0,Volume!F56/Volume!D56)</f>
        <v>0.11538461538461539</v>
      </c>
      <c r="K56" s="190">
        <f>IF('Open Int.'!E56=0,0,'Open Int.'!H56/'Open Int.'!E56)</f>
        <v>0.10714285714285714</v>
      </c>
    </row>
    <row r="57" spans="1:11" ht="15">
      <c r="A57" s="204" t="s">
        <v>291</v>
      </c>
      <c r="B57" s="292">
        <f>Margins!B57</f>
        <v>1400</v>
      </c>
      <c r="C57" s="292">
        <f>Volume!J57</f>
        <v>123</v>
      </c>
      <c r="D57" s="185">
        <f>Volume!M57</f>
        <v>-1.9138755980861288</v>
      </c>
      <c r="E57" s="178">
        <f>Volume!C57*100</f>
        <v>44</v>
      </c>
      <c r="F57" s="353">
        <f>'Open Int.'!D57*100</f>
        <v>5</v>
      </c>
      <c r="G57" s="179">
        <f>'Open Int.'!R57</f>
        <v>19.66524</v>
      </c>
      <c r="H57" s="179">
        <f>'Open Int.'!Z57</f>
        <v>0.7574280000000009</v>
      </c>
      <c r="I57" s="172">
        <f>'Open Int.'!O57</f>
        <v>0.9947460595446584</v>
      </c>
      <c r="J57" s="188">
        <f>IF(Volume!D57=0,0,Volume!F57/Volume!D57)</f>
        <v>0</v>
      </c>
      <c r="K57" s="190">
        <f>IF('Open Int.'!E57=0,0,'Open Int.'!H57/'Open Int.'!E57)</f>
        <v>0.47619047619047616</v>
      </c>
    </row>
    <row r="58" spans="1:11" ht="15">
      <c r="A58" s="204" t="s">
        <v>195</v>
      </c>
      <c r="B58" s="292">
        <f>Margins!B58</f>
        <v>2062</v>
      </c>
      <c r="C58" s="292">
        <f>Volume!J58</f>
        <v>125.65</v>
      </c>
      <c r="D58" s="185">
        <f>Volume!M58</f>
        <v>-1.4123185562965845</v>
      </c>
      <c r="E58" s="178">
        <f>Volume!C58*100</f>
        <v>-5</v>
      </c>
      <c r="F58" s="353">
        <f>'Open Int.'!D58*100</f>
        <v>-2</v>
      </c>
      <c r="G58" s="179">
        <f>'Open Int.'!R58</f>
        <v>393.11771219</v>
      </c>
      <c r="H58" s="179">
        <f>'Open Int.'!Z58</f>
        <v>-10.151803359999974</v>
      </c>
      <c r="I58" s="172">
        <f>'Open Int.'!O58</f>
        <v>0.9986159625650827</v>
      </c>
      <c r="J58" s="188">
        <f>IF(Volume!D58=0,0,Volume!F58/Volume!D58)</f>
        <v>0.06806282722513089</v>
      </c>
      <c r="K58" s="190">
        <f>IF('Open Int.'!E58=0,0,'Open Int.'!H58/'Open Int.'!E58)</f>
        <v>0.24050632911392406</v>
      </c>
    </row>
    <row r="59" spans="1:11" ht="15">
      <c r="A59" s="204" t="s">
        <v>292</v>
      </c>
      <c r="B59" s="292">
        <f>Margins!B59</f>
        <v>1400</v>
      </c>
      <c r="C59" s="292">
        <f>Volume!J59</f>
        <v>122.05</v>
      </c>
      <c r="D59" s="185">
        <f>Volume!M59</f>
        <v>4.539614561027835</v>
      </c>
      <c r="E59" s="178">
        <f>Volume!C59*100</f>
        <v>26</v>
      </c>
      <c r="F59" s="353">
        <f>'Open Int.'!D59*100</f>
        <v>-6</v>
      </c>
      <c r="G59" s="179">
        <f>'Open Int.'!R59</f>
        <v>75.234061</v>
      </c>
      <c r="H59" s="179">
        <f>'Open Int.'!Z59</f>
        <v>-0.5413589999999999</v>
      </c>
      <c r="I59" s="172">
        <f>'Open Int.'!O59</f>
        <v>0.9979559391324098</v>
      </c>
      <c r="J59" s="188">
        <f>IF(Volume!D59=0,0,Volume!F59/Volume!D59)</f>
        <v>0</v>
      </c>
      <c r="K59" s="190">
        <f>IF('Open Int.'!E59=0,0,'Open Int.'!H59/'Open Int.'!E59)</f>
        <v>0.008</v>
      </c>
    </row>
    <row r="60" spans="1:11" ht="15">
      <c r="A60" s="204" t="s">
        <v>197</v>
      </c>
      <c r="B60" s="292">
        <f>Margins!B60</f>
        <v>325</v>
      </c>
      <c r="C60" s="292">
        <f>Volume!J60</f>
        <v>663.75</v>
      </c>
      <c r="D60" s="185">
        <f>Volume!M60</f>
        <v>-0.3976590636254468</v>
      </c>
      <c r="E60" s="178">
        <f>Volume!C60*100</f>
        <v>-28.999999999999996</v>
      </c>
      <c r="F60" s="353">
        <f>'Open Int.'!D60*100</f>
        <v>12</v>
      </c>
      <c r="G60" s="179">
        <f>'Open Int.'!R60</f>
        <v>184.5689625</v>
      </c>
      <c r="H60" s="179">
        <f>'Open Int.'!Z60</f>
        <v>18.560392500000006</v>
      </c>
      <c r="I60" s="172">
        <f>'Open Int.'!O60</f>
        <v>0.9982468443197756</v>
      </c>
      <c r="J60" s="188">
        <f>IF(Volume!D60=0,0,Volume!F60/Volume!D60)</f>
        <v>0.5</v>
      </c>
      <c r="K60" s="190">
        <f>IF('Open Int.'!E60=0,0,'Open Int.'!H60/'Open Int.'!E60)</f>
        <v>0.4666666666666667</v>
      </c>
    </row>
    <row r="61" spans="1:11" ht="15">
      <c r="A61" s="204" t="s">
        <v>4</v>
      </c>
      <c r="B61" s="292">
        <f>Margins!B61</f>
        <v>150</v>
      </c>
      <c r="C61" s="292">
        <f>Volume!J61</f>
        <v>1605.95</v>
      </c>
      <c r="D61" s="185">
        <f>Volume!M61</f>
        <v>-0.024901173467791176</v>
      </c>
      <c r="E61" s="178">
        <f>Volume!C61*100</f>
        <v>84</v>
      </c>
      <c r="F61" s="353">
        <f>'Open Int.'!D61*100</f>
        <v>7.000000000000001</v>
      </c>
      <c r="G61" s="179">
        <f>'Open Int.'!R61</f>
        <v>123.144246</v>
      </c>
      <c r="H61" s="179">
        <f>'Open Int.'!Z61</f>
        <v>7.559331749999998</v>
      </c>
      <c r="I61" s="172">
        <f>'Open Int.'!O61</f>
        <v>1</v>
      </c>
      <c r="J61" s="188">
        <f>IF(Volume!D61=0,0,Volume!F61/Volume!D61)</f>
        <v>0</v>
      </c>
      <c r="K61" s="190">
        <f>IF('Open Int.'!E61=0,0,'Open Int.'!H61/'Open Int.'!E61)</f>
        <v>0</v>
      </c>
    </row>
    <row r="62" spans="1:11" ht="15">
      <c r="A62" s="204" t="s">
        <v>79</v>
      </c>
      <c r="B62" s="292">
        <f>Margins!B62</f>
        <v>200</v>
      </c>
      <c r="C62" s="292">
        <f>Volume!J62</f>
        <v>975.9</v>
      </c>
      <c r="D62" s="185">
        <f>Volume!M62</f>
        <v>2.537431048069344</v>
      </c>
      <c r="E62" s="178">
        <f>Volume!C62*100</f>
        <v>79</v>
      </c>
      <c r="F62" s="353">
        <f>'Open Int.'!D62*100</f>
        <v>-2</v>
      </c>
      <c r="G62" s="179">
        <f>'Open Int.'!R62</f>
        <v>105.88515</v>
      </c>
      <c r="H62" s="179">
        <f>'Open Int.'!Z62</f>
        <v>0.4122149999999891</v>
      </c>
      <c r="I62" s="172">
        <f>'Open Int.'!O62</f>
        <v>0.9953917050691244</v>
      </c>
      <c r="J62" s="188">
        <f>IF(Volume!D62=0,0,Volume!F62/Volume!D62)</f>
        <v>0</v>
      </c>
      <c r="K62" s="190">
        <f>IF('Open Int.'!E62=0,0,'Open Int.'!H62/'Open Int.'!E62)</f>
        <v>0</v>
      </c>
    </row>
    <row r="63" spans="1:11" ht="15">
      <c r="A63" s="204" t="s">
        <v>196</v>
      </c>
      <c r="B63" s="292">
        <f>Margins!B63</f>
        <v>400</v>
      </c>
      <c r="C63" s="292">
        <f>Volume!J63</f>
        <v>687.2</v>
      </c>
      <c r="D63" s="185">
        <f>Volume!M63</f>
        <v>-1.681093068173689</v>
      </c>
      <c r="E63" s="178">
        <f>Volume!C63*100</f>
        <v>-2</v>
      </c>
      <c r="F63" s="353">
        <f>'Open Int.'!D63*100</f>
        <v>5</v>
      </c>
      <c r="G63" s="179">
        <f>'Open Int.'!R63</f>
        <v>120.589856</v>
      </c>
      <c r="H63" s="179">
        <f>'Open Int.'!Z63</f>
        <v>4.060912000000002</v>
      </c>
      <c r="I63" s="172">
        <f>'Open Int.'!O63</f>
        <v>0.9981764303624344</v>
      </c>
      <c r="J63" s="188">
        <f>IF(Volume!D63=0,0,Volume!F63/Volume!D63)</f>
        <v>1.5</v>
      </c>
      <c r="K63" s="190">
        <f>IF('Open Int.'!E63=0,0,'Open Int.'!H63/'Open Int.'!E63)</f>
        <v>1.2</v>
      </c>
    </row>
    <row r="64" spans="1:11" ht="15">
      <c r="A64" s="204" t="s">
        <v>5</v>
      </c>
      <c r="B64" s="292">
        <f>Margins!B64</f>
        <v>1595</v>
      </c>
      <c r="C64" s="292">
        <f>Volume!J64</f>
        <v>143.6</v>
      </c>
      <c r="D64" s="185">
        <f>Volume!M64</f>
        <v>-1.2719147473358503</v>
      </c>
      <c r="E64" s="178">
        <f>Volume!C64*100</f>
        <v>44</v>
      </c>
      <c r="F64" s="353">
        <f>'Open Int.'!D64*100</f>
        <v>0</v>
      </c>
      <c r="G64" s="179">
        <f>'Open Int.'!R64</f>
        <v>464.8865474</v>
      </c>
      <c r="H64" s="179">
        <f>'Open Int.'!Z64</f>
        <v>-0.6997025750000034</v>
      </c>
      <c r="I64" s="172">
        <f>'Open Int.'!O64</f>
        <v>0.9966497511947578</v>
      </c>
      <c r="J64" s="188">
        <f>IF(Volume!D64=0,0,Volume!F64/Volume!D64)</f>
        <v>0.08358208955223881</v>
      </c>
      <c r="K64" s="190">
        <f>IF('Open Int.'!E64=0,0,'Open Int.'!H64/'Open Int.'!E64)</f>
        <v>0.08068669527896996</v>
      </c>
    </row>
    <row r="65" spans="1:11" ht="15">
      <c r="A65" s="204" t="s">
        <v>198</v>
      </c>
      <c r="B65" s="292">
        <f>Margins!B65</f>
        <v>1000</v>
      </c>
      <c r="C65" s="292">
        <f>Volume!J65</f>
        <v>185.45</v>
      </c>
      <c r="D65" s="185">
        <f>Volume!M65</f>
        <v>-2.1630176734370994</v>
      </c>
      <c r="E65" s="178">
        <f>Volume!C65*100</f>
        <v>37</v>
      </c>
      <c r="F65" s="353">
        <f>'Open Int.'!D65*100</f>
        <v>8</v>
      </c>
      <c r="G65" s="179">
        <f>'Open Int.'!R65</f>
        <v>295.90402</v>
      </c>
      <c r="H65" s="179">
        <f>'Open Int.'!Z65</f>
        <v>18.04267500000003</v>
      </c>
      <c r="I65" s="172">
        <f>'Open Int.'!O65</f>
        <v>0.9739283028327902</v>
      </c>
      <c r="J65" s="188">
        <f>IF(Volume!D65=0,0,Volume!F65/Volume!D65)</f>
        <v>0.09836065573770492</v>
      </c>
      <c r="K65" s="190">
        <f>IF('Open Int.'!E65=0,0,'Open Int.'!H65/'Open Int.'!E65)</f>
        <v>0.11825572801182557</v>
      </c>
    </row>
    <row r="66" spans="1:11" ht="15">
      <c r="A66" s="204" t="s">
        <v>199</v>
      </c>
      <c r="B66" s="292">
        <f>Margins!B66</f>
        <v>1300</v>
      </c>
      <c r="C66" s="292">
        <f>Volume!J66</f>
        <v>275.15</v>
      </c>
      <c r="D66" s="185">
        <f>Volume!M66</f>
        <v>-0.7932215612042709</v>
      </c>
      <c r="E66" s="178">
        <f>Volume!C66*100</f>
        <v>5</v>
      </c>
      <c r="F66" s="353">
        <f>'Open Int.'!D66*100</f>
        <v>6</v>
      </c>
      <c r="G66" s="179">
        <f>'Open Int.'!R66</f>
        <v>81.05368699999998</v>
      </c>
      <c r="H66" s="179">
        <f>'Open Int.'!Z66</f>
        <v>4.219416499999966</v>
      </c>
      <c r="I66" s="172">
        <f>'Open Int.'!O66</f>
        <v>0.9739629302736099</v>
      </c>
      <c r="J66" s="188">
        <f>IF(Volume!D66=0,0,Volume!F66/Volume!D66)</f>
        <v>0.2222222222222222</v>
      </c>
      <c r="K66" s="190">
        <f>IF('Open Int.'!E66=0,0,'Open Int.'!H66/'Open Int.'!E66)</f>
        <v>0.20588235294117646</v>
      </c>
    </row>
    <row r="67" spans="1:11" ht="15">
      <c r="A67" s="204" t="s">
        <v>293</v>
      </c>
      <c r="B67" s="292">
        <f>Margins!B67</f>
        <v>300</v>
      </c>
      <c r="C67" s="292">
        <f>Volume!J67</f>
        <v>613.65</v>
      </c>
      <c r="D67" s="185">
        <f>Volume!M67</f>
        <v>1.7492953075775086</v>
      </c>
      <c r="E67" s="178">
        <f>Volume!C67*100</f>
        <v>-55.00000000000001</v>
      </c>
      <c r="F67" s="353">
        <f>'Open Int.'!D67*100</f>
        <v>1</v>
      </c>
      <c r="G67" s="179">
        <f>'Open Int.'!R67</f>
        <v>42.6916305</v>
      </c>
      <c r="H67" s="179">
        <f>'Open Int.'!Z67</f>
        <v>0.9691724999999991</v>
      </c>
      <c r="I67" s="172">
        <f>'Open Int.'!O67</f>
        <v>1</v>
      </c>
      <c r="J67" s="188">
        <f>IF(Volume!D67=0,0,Volume!F67/Volume!D67)</f>
        <v>0</v>
      </c>
      <c r="K67" s="190">
        <f>IF('Open Int.'!E67=0,0,'Open Int.'!H67/'Open Int.'!E67)</f>
        <v>0</v>
      </c>
    </row>
    <row r="68" spans="1:11" ht="15">
      <c r="A68" s="204" t="s">
        <v>43</v>
      </c>
      <c r="B68" s="292">
        <f>Margins!B68</f>
        <v>150</v>
      </c>
      <c r="C68" s="292">
        <f>Volume!J68</f>
        <v>1960.85</v>
      </c>
      <c r="D68" s="185">
        <f>Volume!M68</f>
        <v>-0.12478989456527506</v>
      </c>
      <c r="E68" s="178">
        <f>Volume!C68*100</f>
        <v>-64</v>
      </c>
      <c r="F68" s="353">
        <f>'Open Int.'!D68*100</f>
        <v>1</v>
      </c>
      <c r="G68" s="179">
        <f>'Open Int.'!R68</f>
        <v>43.44263175</v>
      </c>
      <c r="H68" s="179">
        <f>'Open Int.'!Z68</f>
        <v>0.4758112499999996</v>
      </c>
      <c r="I68" s="172">
        <f>'Open Int.'!O68</f>
        <v>0.99322951929587</v>
      </c>
      <c r="J68" s="188">
        <f>IF(Volume!D68=0,0,Volume!F68/Volume!D68)</f>
        <v>0</v>
      </c>
      <c r="K68" s="190">
        <f>IF('Open Int.'!E68=0,0,'Open Int.'!H68/'Open Int.'!E68)</f>
        <v>0</v>
      </c>
    </row>
    <row r="69" spans="1:11" ht="15">
      <c r="A69" s="204" t="s">
        <v>200</v>
      </c>
      <c r="B69" s="292">
        <f>Margins!B69</f>
        <v>350</v>
      </c>
      <c r="C69" s="292">
        <f>Volume!J69</f>
        <v>875.8</v>
      </c>
      <c r="D69" s="185">
        <f>Volume!M69</f>
        <v>-3.1194690265486775</v>
      </c>
      <c r="E69" s="178">
        <f>Volume!C69*100</f>
        <v>20</v>
      </c>
      <c r="F69" s="353">
        <f>'Open Int.'!D69*100</f>
        <v>8</v>
      </c>
      <c r="G69" s="179">
        <f>'Open Int.'!R69</f>
        <v>527.262253</v>
      </c>
      <c r="H69" s="179">
        <f>'Open Int.'!Z69</f>
        <v>31.11541299999999</v>
      </c>
      <c r="I69" s="172">
        <f>'Open Int.'!O69</f>
        <v>0.99383756758328</v>
      </c>
      <c r="J69" s="188">
        <f>IF(Volume!D69=0,0,Volume!F69/Volume!D69)</f>
        <v>0.16842105263157894</v>
      </c>
      <c r="K69" s="190">
        <f>IF('Open Int.'!E69=0,0,'Open Int.'!H69/'Open Int.'!E69)</f>
        <v>0.18218623481781376</v>
      </c>
    </row>
    <row r="70" spans="1:11" ht="15">
      <c r="A70" s="204" t="s">
        <v>141</v>
      </c>
      <c r="B70" s="292">
        <f>Margins!B70</f>
        <v>2400</v>
      </c>
      <c r="C70" s="292">
        <f>Volume!J70</f>
        <v>86.35</v>
      </c>
      <c r="D70" s="185">
        <f>Volume!M70</f>
        <v>0.1740139211136792</v>
      </c>
      <c r="E70" s="178">
        <f>Volume!C70*100</f>
        <v>-20</v>
      </c>
      <c r="F70" s="353">
        <f>'Open Int.'!D70*100</f>
        <v>-1</v>
      </c>
      <c r="G70" s="179">
        <f>'Open Int.'!R70</f>
        <v>378.39951599999995</v>
      </c>
      <c r="H70" s="179">
        <f>'Open Int.'!Z70</f>
        <v>3.0157559999999535</v>
      </c>
      <c r="I70" s="172">
        <f>'Open Int.'!O70</f>
        <v>0.9972616244044034</v>
      </c>
      <c r="J70" s="188">
        <f>IF(Volume!D70=0,0,Volume!F70/Volume!D70)</f>
        <v>0.08022922636103152</v>
      </c>
      <c r="K70" s="190">
        <f>IF('Open Int.'!E70=0,0,'Open Int.'!H70/'Open Int.'!E70)</f>
        <v>0.15406809001731103</v>
      </c>
    </row>
    <row r="71" spans="1:11" ht="15">
      <c r="A71" s="204" t="s">
        <v>184</v>
      </c>
      <c r="B71" s="292">
        <f>Margins!B71</f>
        <v>2950</v>
      </c>
      <c r="C71" s="292">
        <f>Volume!J71</f>
        <v>94.3</v>
      </c>
      <c r="D71" s="185">
        <f>Volume!M71</f>
        <v>0.5330490405117271</v>
      </c>
      <c r="E71" s="178">
        <f>Volume!C71*100</f>
        <v>-21</v>
      </c>
      <c r="F71" s="353">
        <f>'Open Int.'!D71*100</f>
        <v>0</v>
      </c>
      <c r="G71" s="179">
        <f>'Open Int.'!R71</f>
        <v>260.826256</v>
      </c>
      <c r="H71" s="179">
        <f>'Open Int.'!Z71</f>
        <v>3.9840340000000083</v>
      </c>
      <c r="I71" s="172">
        <f>'Open Int.'!O71</f>
        <v>0.994240614334471</v>
      </c>
      <c r="J71" s="188">
        <f>IF(Volume!D71=0,0,Volume!F71/Volume!D71)</f>
        <v>0.15822784810126583</v>
      </c>
      <c r="K71" s="190">
        <f>IF('Open Int.'!E71=0,0,'Open Int.'!H71/'Open Int.'!E71)</f>
        <v>0.10465116279069768</v>
      </c>
    </row>
    <row r="72" spans="1:11" ht="15">
      <c r="A72" s="204" t="s">
        <v>175</v>
      </c>
      <c r="B72" s="292">
        <f>Margins!B72</f>
        <v>7875</v>
      </c>
      <c r="C72" s="292">
        <f>Volume!J72</f>
        <v>30.25</v>
      </c>
      <c r="D72" s="185">
        <f>Volume!M72</f>
        <v>7.269503546099293</v>
      </c>
      <c r="E72" s="178">
        <f>Volume!C72*100</f>
        <v>145</v>
      </c>
      <c r="F72" s="353">
        <f>'Open Int.'!D72*100</f>
        <v>0</v>
      </c>
      <c r="G72" s="179">
        <f>'Open Int.'!R72</f>
        <v>311.7807</v>
      </c>
      <c r="H72" s="179">
        <f>'Open Int.'!Z72</f>
        <v>29.612205000000017</v>
      </c>
      <c r="I72" s="172">
        <f>'Open Int.'!O72</f>
        <v>0.9957212713936431</v>
      </c>
      <c r="J72" s="188">
        <f>IF(Volume!D72=0,0,Volume!F72/Volume!D72)</f>
        <v>0.13171449595290655</v>
      </c>
      <c r="K72" s="190">
        <f>IF('Open Int.'!E72=0,0,'Open Int.'!H72/'Open Int.'!E72)</f>
        <v>0.1875784190715182</v>
      </c>
    </row>
    <row r="73" spans="1:11" ht="15">
      <c r="A73" s="204" t="s">
        <v>142</v>
      </c>
      <c r="B73" s="292">
        <f>Margins!B73</f>
        <v>1750</v>
      </c>
      <c r="C73" s="292">
        <f>Volume!J73</f>
        <v>144.65</v>
      </c>
      <c r="D73" s="185">
        <f>Volume!M73</f>
        <v>1.580056179775281</v>
      </c>
      <c r="E73" s="178">
        <f>Volume!C73*100</f>
        <v>1</v>
      </c>
      <c r="F73" s="353">
        <f>'Open Int.'!D73*100</f>
        <v>-3</v>
      </c>
      <c r="G73" s="179">
        <f>'Open Int.'!R73</f>
        <v>91.838285</v>
      </c>
      <c r="H73" s="179">
        <f>'Open Int.'!Z73</f>
        <v>-0.5650750000000073</v>
      </c>
      <c r="I73" s="172">
        <f>'Open Int.'!O73</f>
        <v>0.9988974641675854</v>
      </c>
      <c r="J73" s="188">
        <f>IF(Volume!D73=0,0,Volume!F73/Volume!D73)</f>
        <v>0.037037037037037035</v>
      </c>
      <c r="K73" s="190">
        <f>IF('Open Int.'!E73=0,0,'Open Int.'!H73/'Open Int.'!E73)</f>
        <v>0.04878048780487805</v>
      </c>
    </row>
    <row r="74" spans="1:11" ht="15">
      <c r="A74" s="204" t="s">
        <v>176</v>
      </c>
      <c r="B74" s="292">
        <f>Margins!B74</f>
        <v>1450</v>
      </c>
      <c r="C74" s="292">
        <f>Volume!J74</f>
        <v>191.85</v>
      </c>
      <c r="D74" s="185">
        <f>Volume!M74</f>
        <v>1.0002632271650465</v>
      </c>
      <c r="E74" s="178">
        <f>Volume!C74*100</f>
        <v>-26</v>
      </c>
      <c r="F74" s="353">
        <f>'Open Int.'!D74*100</f>
        <v>-4</v>
      </c>
      <c r="G74" s="179">
        <f>'Open Int.'!R74</f>
        <v>365.78216925</v>
      </c>
      <c r="H74" s="179">
        <f>'Open Int.'!Z74</f>
        <v>-8.165747500000009</v>
      </c>
      <c r="I74" s="172">
        <f>'Open Int.'!O74</f>
        <v>0.9948285040687505</v>
      </c>
      <c r="J74" s="188">
        <f>IF(Volume!D74=0,0,Volume!F74/Volume!D74)</f>
        <v>0.3438485804416404</v>
      </c>
      <c r="K74" s="190">
        <f>IF('Open Int.'!E74=0,0,'Open Int.'!H74/'Open Int.'!E74)</f>
        <v>0.28503937007874014</v>
      </c>
    </row>
    <row r="75" spans="1:11" ht="15">
      <c r="A75" s="204" t="s">
        <v>167</v>
      </c>
      <c r="B75" s="292">
        <f>Margins!B75</f>
        <v>3850</v>
      </c>
      <c r="C75" s="292">
        <f>Volume!J75</f>
        <v>46.65</v>
      </c>
      <c r="D75" s="185">
        <f>Volume!M75</f>
        <v>-2.4058577405857715</v>
      </c>
      <c r="E75" s="178">
        <f>Volume!C75*100</f>
        <v>-17</v>
      </c>
      <c r="F75" s="353">
        <f>'Open Int.'!D75*100</f>
        <v>-1</v>
      </c>
      <c r="G75" s="179">
        <f>'Open Int.'!R75</f>
        <v>85.65243225</v>
      </c>
      <c r="H75" s="179">
        <f>'Open Int.'!Z75</f>
        <v>-2.8291917499999926</v>
      </c>
      <c r="I75" s="172">
        <f>'Open Int.'!O75</f>
        <v>0.9995806248689453</v>
      </c>
      <c r="J75" s="188">
        <f>IF(Volume!D75=0,0,Volume!F75/Volume!D75)</f>
        <v>0</v>
      </c>
      <c r="K75" s="190">
        <f>IF('Open Int.'!E75=0,0,'Open Int.'!H75/'Open Int.'!E75)</f>
        <v>0.05263157894736842</v>
      </c>
    </row>
    <row r="76" spans="1:11" ht="15">
      <c r="A76" s="204" t="s">
        <v>201</v>
      </c>
      <c r="B76" s="292">
        <f>Margins!B76</f>
        <v>100</v>
      </c>
      <c r="C76" s="292">
        <f>Volume!J76</f>
        <v>2187</v>
      </c>
      <c r="D76" s="185">
        <f>Volume!M76</f>
        <v>-1.4043234226720505</v>
      </c>
      <c r="E76" s="178">
        <f>Volume!C76*100</f>
        <v>17</v>
      </c>
      <c r="F76" s="353">
        <f>'Open Int.'!D76*100</f>
        <v>8</v>
      </c>
      <c r="G76" s="179">
        <f>'Open Int.'!R76</f>
        <v>523.3491</v>
      </c>
      <c r="H76" s="179">
        <f>'Open Int.'!Z76</f>
        <v>35.55573350000003</v>
      </c>
      <c r="I76" s="172">
        <f>'Open Int.'!O76</f>
        <v>0.9871291266193063</v>
      </c>
      <c r="J76" s="188">
        <f>IF(Volume!D76=0,0,Volume!F76/Volume!D76)</f>
        <v>0.13307240704500978</v>
      </c>
      <c r="K76" s="190">
        <f>IF('Open Int.'!E76=0,0,'Open Int.'!H76/'Open Int.'!E76)</f>
        <v>0.13786764705882354</v>
      </c>
    </row>
    <row r="77" spans="1:11" ht="15">
      <c r="A77" s="204" t="s">
        <v>143</v>
      </c>
      <c r="B77" s="292">
        <f>Margins!B77</f>
        <v>2950</v>
      </c>
      <c r="C77" s="292">
        <f>Volume!J77</f>
        <v>105.9</v>
      </c>
      <c r="D77" s="185">
        <f>Volume!M77</f>
        <v>-2.7548209366391183</v>
      </c>
      <c r="E77" s="178">
        <f>Volume!C77*100</f>
        <v>-28.000000000000004</v>
      </c>
      <c r="F77" s="353">
        <f>'Open Int.'!D77*100</f>
        <v>8</v>
      </c>
      <c r="G77" s="179">
        <f>'Open Int.'!R77</f>
        <v>8.809821</v>
      </c>
      <c r="H77" s="179">
        <f>'Open Int.'!Z77</f>
        <v>0.9069479999999999</v>
      </c>
      <c r="I77" s="172">
        <f>'Open Int.'!O77</f>
        <v>0.9929078014184397</v>
      </c>
      <c r="J77" s="188">
        <f>IF(Volume!D77=0,0,Volume!F77/Volume!D77)</f>
        <v>0</v>
      </c>
      <c r="K77" s="190">
        <f>IF('Open Int.'!E77=0,0,'Open Int.'!H77/'Open Int.'!E77)</f>
        <v>0.14285714285714285</v>
      </c>
    </row>
    <row r="78" spans="1:11" ht="15">
      <c r="A78" s="204" t="s">
        <v>90</v>
      </c>
      <c r="B78" s="292">
        <f>Margins!B78</f>
        <v>600</v>
      </c>
      <c r="C78" s="292">
        <f>Volume!J78</f>
        <v>418.05</v>
      </c>
      <c r="D78" s="185">
        <f>Volume!M78</f>
        <v>0.37214885954382027</v>
      </c>
      <c r="E78" s="178">
        <f>Volume!C78*100</f>
        <v>-44</v>
      </c>
      <c r="F78" s="353">
        <f>'Open Int.'!D78*100</f>
        <v>-2</v>
      </c>
      <c r="G78" s="179">
        <f>'Open Int.'!R78</f>
        <v>50.015502</v>
      </c>
      <c r="H78" s="179">
        <f>'Open Int.'!Z78</f>
        <v>-0.5892480000000049</v>
      </c>
      <c r="I78" s="172">
        <f>'Open Int.'!O78</f>
        <v>1</v>
      </c>
      <c r="J78" s="188">
        <f>IF(Volume!D78=0,0,Volume!F78/Volume!D78)</f>
        <v>0</v>
      </c>
      <c r="K78" s="190">
        <f>IF('Open Int.'!E78=0,0,'Open Int.'!H78/'Open Int.'!E78)</f>
        <v>0</v>
      </c>
    </row>
    <row r="79" spans="1:11" ht="15">
      <c r="A79" s="204" t="s">
        <v>35</v>
      </c>
      <c r="B79" s="292">
        <f>Margins!B79</f>
        <v>1100</v>
      </c>
      <c r="C79" s="292">
        <f>Volume!J79</f>
        <v>260.35</v>
      </c>
      <c r="D79" s="185">
        <f>Volume!M79</f>
        <v>0.4630522863206813</v>
      </c>
      <c r="E79" s="178">
        <f>Volume!C79*100</f>
        <v>147</v>
      </c>
      <c r="F79" s="353">
        <f>'Open Int.'!D79*100</f>
        <v>-6</v>
      </c>
      <c r="G79" s="179">
        <f>'Open Int.'!R79</f>
        <v>203.50518100000002</v>
      </c>
      <c r="H79" s="179">
        <f>'Open Int.'!Z79</f>
        <v>-10.66415349999994</v>
      </c>
      <c r="I79" s="172">
        <f>'Open Int.'!O79</f>
        <v>0.9977483816493105</v>
      </c>
      <c r="J79" s="188">
        <f>IF(Volume!D79=0,0,Volume!F79/Volume!D79)</f>
        <v>0.12280701754385964</v>
      </c>
      <c r="K79" s="190">
        <f>IF('Open Int.'!E79=0,0,'Open Int.'!H79/'Open Int.'!E79)</f>
        <v>0.15723270440251572</v>
      </c>
    </row>
    <row r="80" spans="1:11" ht="15">
      <c r="A80" s="204" t="s">
        <v>6</v>
      </c>
      <c r="B80" s="292">
        <f>Margins!B80</f>
        <v>1125</v>
      </c>
      <c r="C80" s="292">
        <f>Volume!J80</f>
        <v>165.2</v>
      </c>
      <c r="D80" s="185">
        <f>Volume!M80</f>
        <v>-2.9947152084556796</v>
      </c>
      <c r="E80" s="178">
        <f>Volume!C80*100</f>
        <v>-41</v>
      </c>
      <c r="F80" s="353">
        <f>'Open Int.'!D80*100</f>
        <v>5</v>
      </c>
      <c r="G80" s="179">
        <f>'Open Int.'!R80</f>
        <v>258.74037</v>
      </c>
      <c r="H80" s="179">
        <f>'Open Int.'!Z80</f>
        <v>7.166823749999992</v>
      </c>
      <c r="I80" s="172">
        <f>'Open Int.'!O80</f>
        <v>0.9931762677776181</v>
      </c>
      <c r="J80" s="188">
        <f>IF(Volume!D80=0,0,Volume!F80/Volume!D80)</f>
        <v>0.08097165991902834</v>
      </c>
      <c r="K80" s="190">
        <f>IF('Open Int.'!E80=0,0,'Open Int.'!H80/'Open Int.'!E80)</f>
        <v>0.11487303506650544</v>
      </c>
    </row>
    <row r="81" spans="1:11" ht="15">
      <c r="A81" s="204" t="s">
        <v>177</v>
      </c>
      <c r="B81" s="292">
        <f>Margins!B81</f>
        <v>500</v>
      </c>
      <c r="C81" s="292">
        <f>Volume!J81</f>
        <v>344.85</v>
      </c>
      <c r="D81" s="185">
        <f>Volume!M81</f>
        <v>-2.1702127659574404</v>
      </c>
      <c r="E81" s="178">
        <f>Volume!C81*100</f>
        <v>-42</v>
      </c>
      <c r="F81" s="353">
        <f>'Open Int.'!D81*100</f>
        <v>-3</v>
      </c>
      <c r="G81" s="179">
        <f>'Open Int.'!R81</f>
        <v>276.0351825</v>
      </c>
      <c r="H81" s="179">
        <f>'Open Int.'!Z81</f>
        <v>-14.037067499999978</v>
      </c>
      <c r="I81" s="172">
        <f>'Open Int.'!O81</f>
        <v>0.9951277406458867</v>
      </c>
      <c r="J81" s="188">
        <f>IF(Volume!D81=0,0,Volume!F81/Volume!D81)</f>
        <v>0.13114754098360656</v>
      </c>
      <c r="K81" s="190">
        <f>IF('Open Int.'!E81=0,0,'Open Int.'!H81/'Open Int.'!E81)</f>
        <v>0.1105121293800539</v>
      </c>
    </row>
    <row r="82" spans="1:11" ht="15">
      <c r="A82" s="204" t="s">
        <v>168</v>
      </c>
      <c r="B82" s="292">
        <f>Margins!B82</f>
        <v>300</v>
      </c>
      <c r="C82" s="292">
        <f>Volume!J82</f>
        <v>644.6</v>
      </c>
      <c r="D82" s="185">
        <f>Volume!M82</f>
        <v>-0.11621600681800573</v>
      </c>
      <c r="E82" s="178">
        <f>Volume!C82*100</f>
        <v>-56.00000000000001</v>
      </c>
      <c r="F82" s="353">
        <f>'Open Int.'!D82*100</f>
        <v>1</v>
      </c>
      <c r="G82" s="179">
        <f>'Open Int.'!R82</f>
        <v>8.373354</v>
      </c>
      <c r="H82" s="179">
        <f>'Open Int.'!Z82</f>
        <v>0.048339000000000354</v>
      </c>
      <c r="I82" s="172">
        <f>'Open Int.'!O82</f>
        <v>1</v>
      </c>
      <c r="J82" s="188">
        <f>IF(Volume!D82=0,0,Volume!F82/Volume!D82)</f>
        <v>0</v>
      </c>
      <c r="K82" s="190">
        <f>IF('Open Int.'!E82=0,0,'Open Int.'!H82/'Open Int.'!E82)</f>
        <v>0</v>
      </c>
    </row>
    <row r="83" spans="1:11" ht="15">
      <c r="A83" s="204" t="s">
        <v>132</v>
      </c>
      <c r="B83" s="292">
        <f>Margins!B83</f>
        <v>400</v>
      </c>
      <c r="C83" s="292">
        <f>Volume!J83</f>
        <v>624.2</v>
      </c>
      <c r="D83" s="185">
        <f>Volume!M83</f>
        <v>-0.8970389775343299</v>
      </c>
      <c r="E83" s="178">
        <f>Volume!C83*100</f>
        <v>-53</v>
      </c>
      <c r="F83" s="353">
        <f>'Open Int.'!D83*100</f>
        <v>0</v>
      </c>
      <c r="G83" s="179">
        <f>'Open Int.'!R83</f>
        <v>102.99300000000001</v>
      </c>
      <c r="H83" s="179">
        <f>'Open Int.'!Z83</f>
        <v>-0.7558919999999887</v>
      </c>
      <c r="I83" s="172">
        <f>'Open Int.'!O83</f>
        <v>0.9980606060606061</v>
      </c>
      <c r="J83" s="188">
        <f>IF(Volume!D83=0,0,Volume!F83/Volume!D83)</f>
        <v>0</v>
      </c>
      <c r="K83" s="190">
        <f>IF('Open Int.'!E83=0,0,'Open Int.'!H83/'Open Int.'!E83)</f>
        <v>0</v>
      </c>
    </row>
    <row r="84" spans="1:11" ht="15">
      <c r="A84" s="204" t="s">
        <v>144</v>
      </c>
      <c r="B84" s="292">
        <f>Margins!B84</f>
        <v>125</v>
      </c>
      <c r="C84" s="292">
        <f>Volume!J84</f>
        <v>2390.3</v>
      </c>
      <c r="D84" s="185">
        <f>Volume!M84</f>
        <v>0.10679509998953751</v>
      </c>
      <c r="E84" s="178">
        <f>Volume!C84*100</f>
        <v>-35</v>
      </c>
      <c r="F84" s="353">
        <f>'Open Int.'!D84*100</f>
        <v>-1</v>
      </c>
      <c r="G84" s="179">
        <f>'Open Int.'!R84</f>
        <v>77.1469325</v>
      </c>
      <c r="H84" s="179">
        <f>'Open Int.'!Z84</f>
        <v>-0.39524874999999327</v>
      </c>
      <c r="I84" s="172">
        <f>'Open Int.'!O84</f>
        <v>0.9996127033307514</v>
      </c>
      <c r="J84" s="188">
        <f>IF(Volume!D84=0,0,Volume!F84/Volume!D84)</f>
        <v>0</v>
      </c>
      <c r="K84" s="190">
        <f>IF('Open Int.'!E84=0,0,'Open Int.'!H84/'Open Int.'!E84)</f>
        <v>0</v>
      </c>
    </row>
    <row r="85" spans="1:11" ht="15">
      <c r="A85" s="204" t="s">
        <v>294</v>
      </c>
      <c r="B85" s="292">
        <f>Margins!B85</f>
        <v>300</v>
      </c>
      <c r="C85" s="292">
        <f>Volume!J85</f>
        <v>593.95</v>
      </c>
      <c r="D85" s="185">
        <f>Volume!M85</f>
        <v>2.6707000864304313</v>
      </c>
      <c r="E85" s="178">
        <f>Volume!C85*100</f>
        <v>28.999999999999996</v>
      </c>
      <c r="F85" s="353">
        <f>'Open Int.'!D85*100</f>
        <v>-6</v>
      </c>
      <c r="G85" s="179">
        <f>'Open Int.'!R85</f>
        <v>59.121783</v>
      </c>
      <c r="H85" s="179">
        <f>'Open Int.'!Z85</f>
        <v>-1.707492000000002</v>
      </c>
      <c r="I85" s="172">
        <f>'Open Int.'!O85</f>
        <v>0.9993972272453285</v>
      </c>
      <c r="J85" s="188">
        <f>IF(Volume!D85=0,0,Volume!F85/Volume!D85)</f>
        <v>0</v>
      </c>
      <c r="K85" s="190">
        <f>IF('Open Int.'!E85=0,0,'Open Int.'!H85/'Open Int.'!E85)</f>
        <v>0</v>
      </c>
    </row>
    <row r="86" spans="1:11" ht="15">
      <c r="A86" s="204" t="s">
        <v>133</v>
      </c>
      <c r="B86" s="292">
        <f>Margins!B86</f>
        <v>6250</v>
      </c>
      <c r="C86" s="292">
        <f>Volume!J86</f>
        <v>30.8</v>
      </c>
      <c r="D86" s="185">
        <f>Volume!M86</f>
        <v>-0.964630225080388</v>
      </c>
      <c r="E86" s="178">
        <f>Volume!C86*100</f>
        <v>-7.000000000000001</v>
      </c>
      <c r="F86" s="353">
        <f>'Open Int.'!D86*100</f>
        <v>0</v>
      </c>
      <c r="G86" s="179">
        <f>'Open Int.'!R86</f>
        <v>78.2705</v>
      </c>
      <c r="H86" s="179">
        <f>'Open Int.'!Z86</f>
        <v>0.3649999999999949</v>
      </c>
      <c r="I86" s="172">
        <f>'Open Int.'!O86</f>
        <v>1</v>
      </c>
      <c r="J86" s="188">
        <f>IF(Volume!D86=0,0,Volume!F86/Volume!D86)</f>
        <v>0.0625</v>
      </c>
      <c r="K86" s="190">
        <f>IF('Open Int.'!E86=0,0,'Open Int.'!H86/'Open Int.'!E86)</f>
        <v>0.08949416342412451</v>
      </c>
    </row>
    <row r="87" spans="1:11" ht="15">
      <c r="A87" s="204" t="s">
        <v>169</v>
      </c>
      <c r="B87" s="292">
        <f>Margins!B87</f>
        <v>2000</v>
      </c>
      <c r="C87" s="292">
        <f>Volume!J87</f>
        <v>130.25</v>
      </c>
      <c r="D87" s="185">
        <f>Volume!M87</f>
        <v>5.082694634933438</v>
      </c>
      <c r="E87" s="178">
        <f>Volume!C87*100</f>
        <v>377</v>
      </c>
      <c r="F87" s="353">
        <f>'Open Int.'!D87*100</f>
        <v>-3</v>
      </c>
      <c r="G87" s="179">
        <f>'Open Int.'!R87</f>
        <v>89.32545</v>
      </c>
      <c r="H87" s="179">
        <f>'Open Int.'!Z87</f>
        <v>2.7091900000000066</v>
      </c>
      <c r="I87" s="172">
        <f>'Open Int.'!O87</f>
        <v>0.9973753280839895</v>
      </c>
      <c r="J87" s="188">
        <f>IF(Volume!D87=0,0,Volume!F87/Volume!D87)</f>
        <v>0.32</v>
      </c>
      <c r="K87" s="190">
        <f>IF('Open Int.'!E87=0,0,'Open Int.'!H87/'Open Int.'!E87)</f>
        <v>0.6857142857142857</v>
      </c>
    </row>
    <row r="88" spans="1:11" ht="15">
      <c r="A88" s="204" t="s">
        <v>295</v>
      </c>
      <c r="B88" s="292">
        <f>Margins!B88</f>
        <v>550</v>
      </c>
      <c r="C88" s="292">
        <f>Volume!J88</f>
        <v>486.55</v>
      </c>
      <c r="D88" s="185">
        <f>Volume!M88</f>
        <v>-0.3481822836661523</v>
      </c>
      <c r="E88" s="178">
        <f>Volume!C88*100</f>
        <v>16</v>
      </c>
      <c r="F88" s="353">
        <f>'Open Int.'!D88*100</f>
        <v>0</v>
      </c>
      <c r="G88" s="179">
        <f>'Open Int.'!R88</f>
        <v>191.73719125</v>
      </c>
      <c r="H88" s="179">
        <f>'Open Int.'!Z88</f>
        <v>-0.4819512500000087</v>
      </c>
      <c r="I88" s="172">
        <f>'Open Int.'!O88</f>
        <v>0.999023028611305</v>
      </c>
      <c r="J88" s="188">
        <f>IF(Volume!D88=0,0,Volume!F88/Volume!D88)</f>
        <v>0</v>
      </c>
      <c r="K88" s="190">
        <f>IF('Open Int.'!E88=0,0,'Open Int.'!H88/'Open Int.'!E88)</f>
        <v>0</v>
      </c>
    </row>
    <row r="89" spans="1:11" ht="15">
      <c r="A89" s="204" t="s">
        <v>296</v>
      </c>
      <c r="B89" s="292">
        <f>Margins!B89</f>
        <v>550</v>
      </c>
      <c r="C89" s="292">
        <f>Volume!J89</f>
        <v>437.95</v>
      </c>
      <c r="D89" s="185">
        <f>Volume!M89</f>
        <v>0.3092075125973353</v>
      </c>
      <c r="E89" s="178">
        <f>Volume!C89*100</f>
        <v>36</v>
      </c>
      <c r="F89" s="353">
        <f>'Open Int.'!D89*100</f>
        <v>3</v>
      </c>
      <c r="G89" s="179">
        <f>'Open Int.'!R89</f>
        <v>51.450366</v>
      </c>
      <c r="H89" s="179">
        <f>'Open Int.'!Z89</f>
        <v>1.7194430000000054</v>
      </c>
      <c r="I89" s="172">
        <f>'Open Int.'!O89</f>
        <v>0.99812734082397</v>
      </c>
      <c r="J89" s="188">
        <f>IF(Volume!D89=0,0,Volume!F89/Volume!D89)</f>
        <v>0</v>
      </c>
      <c r="K89" s="190">
        <f>IF('Open Int.'!E89=0,0,'Open Int.'!H89/'Open Int.'!E89)</f>
        <v>0</v>
      </c>
    </row>
    <row r="90" spans="1:11" ht="15">
      <c r="A90" s="204" t="s">
        <v>178</v>
      </c>
      <c r="B90" s="292">
        <f>Margins!B90</f>
        <v>1250</v>
      </c>
      <c r="C90" s="292">
        <f>Volume!J90</f>
        <v>174.55</v>
      </c>
      <c r="D90" s="185">
        <f>Volume!M90</f>
        <v>-1.0767922924341045</v>
      </c>
      <c r="E90" s="178">
        <f>Volume!C90*100</f>
        <v>-24</v>
      </c>
      <c r="F90" s="353">
        <f>'Open Int.'!D90*100</f>
        <v>-4</v>
      </c>
      <c r="G90" s="179">
        <f>'Open Int.'!R90</f>
        <v>32.35720625</v>
      </c>
      <c r="H90" s="179">
        <f>'Open Int.'!Z90</f>
        <v>-1.8740937500000001</v>
      </c>
      <c r="I90" s="172">
        <f>'Open Int.'!O90</f>
        <v>1</v>
      </c>
      <c r="J90" s="188">
        <f>IF(Volume!D90=0,0,Volume!F90/Volume!D90)</f>
        <v>0</v>
      </c>
      <c r="K90" s="190">
        <f>IF('Open Int.'!E90=0,0,'Open Int.'!H90/'Open Int.'!E90)</f>
        <v>0</v>
      </c>
    </row>
    <row r="91" spans="1:11" ht="15">
      <c r="A91" s="204" t="s">
        <v>145</v>
      </c>
      <c r="B91" s="292">
        <f>Margins!B91</f>
        <v>1700</v>
      </c>
      <c r="C91" s="292">
        <f>Volume!J91</f>
        <v>150.5</v>
      </c>
      <c r="D91" s="185">
        <f>Volume!M91</f>
        <v>-0.09956853634251954</v>
      </c>
      <c r="E91" s="178">
        <f>Volume!C91*100</f>
        <v>-28.999999999999996</v>
      </c>
      <c r="F91" s="353">
        <f>'Open Int.'!D91*100</f>
        <v>0</v>
      </c>
      <c r="G91" s="179">
        <f>'Open Int.'!R91</f>
        <v>38.8892</v>
      </c>
      <c r="H91" s="179">
        <f>'Open Int.'!Z91</f>
        <v>0.1661240000000035</v>
      </c>
      <c r="I91" s="172">
        <f>'Open Int.'!O91</f>
        <v>0.9960526315789474</v>
      </c>
      <c r="J91" s="188">
        <f>IF(Volume!D91=0,0,Volume!F91/Volume!D91)</f>
        <v>11</v>
      </c>
      <c r="K91" s="190">
        <f>IF('Open Int.'!E91=0,0,'Open Int.'!H91/'Open Int.'!E91)</f>
        <v>1.1333333333333333</v>
      </c>
    </row>
    <row r="92" spans="1:11" ht="15">
      <c r="A92" s="204" t="s">
        <v>273</v>
      </c>
      <c r="B92" s="292">
        <f>Margins!B92</f>
        <v>850</v>
      </c>
      <c r="C92" s="292">
        <f>Volume!J92</f>
        <v>190.15</v>
      </c>
      <c r="D92" s="185">
        <f>Volume!M92</f>
        <v>1.1705240755520177</v>
      </c>
      <c r="E92" s="178">
        <f>Volume!C92*100</f>
        <v>-33</v>
      </c>
      <c r="F92" s="353">
        <f>'Open Int.'!D92*100</f>
        <v>-2</v>
      </c>
      <c r="G92" s="179">
        <f>'Open Int.'!R92</f>
        <v>91.5781415</v>
      </c>
      <c r="H92" s="179">
        <f>'Open Int.'!Z92</f>
        <v>-0.45815424999999266</v>
      </c>
      <c r="I92" s="172">
        <f>'Open Int.'!O92</f>
        <v>0.9982350864807624</v>
      </c>
      <c r="J92" s="188">
        <f>IF(Volume!D92=0,0,Volume!F92/Volume!D92)</f>
        <v>0.10526315789473684</v>
      </c>
      <c r="K92" s="190">
        <f>IF('Open Int.'!E92=0,0,'Open Int.'!H92/'Open Int.'!E92)</f>
        <v>0.07017543859649122</v>
      </c>
    </row>
    <row r="93" spans="1:11" ht="15">
      <c r="A93" s="204" t="s">
        <v>210</v>
      </c>
      <c r="B93" s="292">
        <f>Margins!B93</f>
        <v>200</v>
      </c>
      <c r="C93" s="292">
        <f>Volume!J93</f>
        <v>1564.05</v>
      </c>
      <c r="D93" s="185">
        <f>Volume!M93</f>
        <v>-1.8481330404769403</v>
      </c>
      <c r="E93" s="178">
        <f>Volume!C93*100</f>
        <v>53</v>
      </c>
      <c r="F93" s="353">
        <f>'Open Int.'!D93*100</f>
        <v>13</v>
      </c>
      <c r="G93" s="179">
        <f>'Open Int.'!R93</f>
        <v>245.86866</v>
      </c>
      <c r="H93" s="179">
        <f>'Open Int.'!Z93</f>
        <v>26.02940000000001</v>
      </c>
      <c r="I93" s="172">
        <f>'Open Int.'!O93</f>
        <v>0.9951653944020357</v>
      </c>
      <c r="J93" s="188">
        <f>IF(Volume!D93=0,0,Volume!F93/Volume!D93)</f>
        <v>0.009900990099009901</v>
      </c>
      <c r="K93" s="190">
        <f>IF('Open Int.'!E93=0,0,'Open Int.'!H93/'Open Int.'!E93)</f>
        <v>0.048484848484848485</v>
      </c>
    </row>
    <row r="94" spans="1:11" ht="15">
      <c r="A94" s="204" t="s">
        <v>297</v>
      </c>
      <c r="B94" s="292">
        <f>Margins!B94</f>
        <v>350</v>
      </c>
      <c r="C94" s="292">
        <f>Volume!J94</f>
        <v>620.65</v>
      </c>
      <c r="D94" s="185">
        <f>Volume!M94</f>
        <v>-0.6005765534913516</v>
      </c>
      <c r="E94" s="178">
        <f>Volume!C94*100</f>
        <v>19</v>
      </c>
      <c r="F94" s="353">
        <f>'Open Int.'!D94*100</f>
        <v>1</v>
      </c>
      <c r="G94" s="179">
        <f>'Open Int.'!R94</f>
        <v>81.87304475</v>
      </c>
      <c r="H94" s="179">
        <f>'Open Int.'!Z94</f>
        <v>0.09537674999999979</v>
      </c>
      <c r="I94" s="172">
        <f>'Open Int.'!O94</f>
        <v>0.9875298487662509</v>
      </c>
      <c r="J94" s="188">
        <f>IF(Volume!D94=0,0,Volume!F94/Volume!D94)</f>
        <v>0</v>
      </c>
      <c r="K94" s="190">
        <f>IF('Open Int.'!E94=0,0,'Open Int.'!H94/'Open Int.'!E94)</f>
        <v>0</v>
      </c>
    </row>
    <row r="95" spans="1:11" ht="15">
      <c r="A95" s="204" t="s">
        <v>7</v>
      </c>
      <c r="B95" s="292">
        <f>Margins!B95</f>
        <v>625</v>
      </c>
      <c r="C95" s="292">
        <f>Volume!J95</f>
        <v>847.95</v>
      </c>
      <c r="D95" s="185">
        <f>Volume!M95</f>
        <v>-0.8709375730652247</v>
      </c>
      <c r="E95" s="178">
        <f>Volume!C95*100</f>
        <v>-18</v>
      </c>
      <c r="F95" s="353">
        <f>'Open Int.'!D95*100</f>
        <v>3</v>
      </c>
      <c r="G95" s="179">
        <f>'Open Int.'!R95</f>
        <v>192.908625</v>
      </c>
      <c r="H95" s="179">
        <f>'Open Int.'!Z95</f>
        <v>4.774087500000007</v>
      </c>
      <c r="I95" s="172">
        <f>'Open Int.'!O95</f>
        <v>0.9972527472527473</v>
      </c>
      <c r="J95" s="188">
        <f>IF(Volume!D95=0,0,Volume!F95/Volume!D95)</f>
        <v>0.16666666666666666</v>
      </c>
      <c r="K95" s="190">
        <f>IF('Open Int.'!E95=0,0,'Open Int.'!H95/'Open Int.'!E95)</f>
        <v>0.05</v>
      </c>
    </row>
    <row r="96" spans="1:11" ht="15">
      <c r="A96" s="204" t="s">
        <v>170</v>
      </c>
      <c r="B96" s="292">
        <f>Margins!B96</f>
        <v>600</v>
      </c>
      <c r="C96" s="292">
        <f>Volume!J96</f>
        <v>486.9</v>
      </c>
      <c r="D96" s="185">
        <f>Volume!M96</f>
        <v>-1.3573743922204304</v>
      </c>
      <c r="E96" s="178">
        <f>Volume!C96*100</f>
        <v>-22</v>
      </c>
      <c r="F96" s="353">
        <f>'Open Int.'!D96*100</f>
        <v>0</v>
      </c>
      <c r="G96" s="179">
        <f>'Open Int.'!R96</f>
        <v>104.44005</v>
      </c>
      <c r="H96" s="179">
        <f>'Open Int.'!Z96</f>
        <v>-1.8221580000000017</v>
      </c>
      <c r="I96" s="172">
        <f>'Open Int.'!O96</f>
        <v>0.9991608391608392</v>
      </c>
      <c r="J96" s="188">
        <f>IF(Volume!D96=0,0,Volume!F96/Volume!D96)</f>
        <v>0</v>
      </c>
      <c r="K96" s="190">
        <f>IF('Open Int.'!E96=0,0,'Open Int.'!H96/'Open Int.'!E96)</f>
        <v>0</v>
      </c>
    </row>
    <row r="97" spans="1:11" ht="15">
      <c r="A97" s="204" t="s">
        <v>224</v>
      </c>
      <c r="B97" s="292">
        <f>Margins!B97</f>
        <v>400</v>
      </c>
      <c r="C97" s="292">
        <f>Volume!J97</f>
        <v>887.05</v>
      </c>
      <c r="D97" s="185">
        <f>Volume!M97</f>
        <v>0.996242741660025</v>
      </c>
      <c r="E97" s="178">
        <f>Volume!C97*100</f>
        <v>1</v>
      </c>
      <c r="F97" s="353">
        <f>'Open Int.'!D97*100</f>
        <v>-3</v>
      </c>
      <c r="G97" s="179">
        <f>'Open Int.'!R97</f>
        <v>134.760636</v>
      </c>
      <c r="H97" s="179">
        <f>'Open Int.'!Z97</f>
        <v>-2.394691999999992</v>
      </c>
      <c r="I97" s="172">
        <f>'Open Int.'!O97</f>
        <v>0.9971037388099</v>
      </c>
      <c r="J97" s="188">
        <f>IF(Volume!D97=0,0,Volume!F97/Volume!D97)</f>
        <v>0.05555555555555555</v>
      </c>
      <c r="K97" s="190">
        <f>IF('Open Int.'!E97=0,0,'Open Int.'!H97/'Open Int.'!E97)</f>
        <v>0.25274725274725274</v>
      </c>
    </row>
    <row r="98" spans="1:11" ht="15">
      <c r="A98" s="204" t="s">
        <v>207</v>
      </c>
      <c r="B98" s="292">
        <f>Margins!B98</f>
        <v>1250</v>
      </c>
      <c r="C98" s="292">
        <f>Volume!J98</f>
        <v>189.05</v>
      </c>
      <c r="D98" s="185">
        <f>Volume!M98</f>
        <v>-1.9195849546044041</v>
      </c>
      <c r="E98" s="178">
        <f>Volume!C98*100</f>
        <v>-23</v>
      </c>
      <c r="F98" s="353">
        <f>'Open Int.'!D98*100</f>
        <v>1</v>
      </c>
      <c r="G98" s="179">
        <f>'Open Int.'!R98</f>
        <v>107.40403125</v>
      </c>
      <c r="H98" s="179">
        <f>'Open Int.'!Z98</f>
        <v>-0.6805312500000014</v>
      </c>
      <c r="I98" s="172">
        <f>'Open Int.'!O98</f>
        <v>0.9975797579757976</v>
      </c>
      <c r="J98" s="188">
        <f>IF(Volume!D98=0,0,Volume!F98/Volume!D98)</f>
        <v>0</v>
      </c>
      <c r="K98" s="190">
        <f>IF('Open Int.'!E98=0,0,'Open Int.'!H98/'Open Int.'!E98)</f>
        <v>0.009900990099009901</v>
      </c>
    </row>
    <row r="99" spans="1:11" ht="15">
      <c r="A99" s="204" t="s">
        <v>298</v>
      </c>
      <c r="B99" s="292">
        <f>Margins!B99</f>
        <v>250</v>
      </c>
      <c r="C99" s="292">
        <f>Volume!J99</f>
        <v>784.1</v>
      </c>
      <c r="D99" s="185">
        <f>Volume!M99</f>
        <v>-4.284667968750003</v>
      </c>
      <c r="E99" s="178">
        <f>Volume!C99*100</f>
        <v>77</v>
      </c>
      <c r="F99" s="353">
        <f>'Open Int.'!D99*100</f>
        <v>0</v>
      </c>
      <c r="G99" s="179">
        <f>'Open Int.'!R99</f>
        <v>39.008975</v>
      </c>
      <c r="H99" s="179">
        <f>'Open Int.'!Z99</f>
        <v>-1.7462250000000026</v>
      </c>
      <c r="I99" s="172">
        <f>'Open Int.'!O99</f>
        <v>0.9974874371859297</v>
      </c>
      <c r="J99" s="188">
        <f>IF(Volume!D99=0,0,Volume!F99/Volume!D99)</f>
        <v>0</v>
      </c>
      <c r="K99" s="190">
        <f>IF('Open Int.'!E99=0,0,'Open Int.'!H99/'Open Int.'!E99)</f>
        <v>0</v>
      </c>
    </row>
    <row r="100" spans="1:11" ht="15">
      <c r="A100" s="204" t="s">
        <v>278</v>
      </c>
      <c r="B100" s="292">
        <f>Margins!B100</f>
        <v>800</v>
      </c>
      <c r="C100" s="292">
        <f>Volume!J100</f>
        <v>278.6</v>
      </c>
      <c r="D100" s="185">
        <f>Volume!M100</f>
        <v>-0.677361853832434</v>
      </c>
      <c r="E100" s="178">
        <f>Volume!C100*100</f>
        <v>-26</v>
      </c>
      <c r="F100" s="353">
        <f>'Open Int.'!D100*100</f>
        <v>-4</v>
      </c>
      <c r="G100" s="179">
        <f>'Open Int.'!R100</f>
        <v>243.474112</v>
      </c>
      <c r="H100" s="179">
        <f>'Open Int.'!Z100</f>
        <v>-12.566287999999986</v>
      </c>
      <c r="I100" s="172">
        <f>'Open Int.'!O100</f>
        <v>0.99697912852435</v>
      </c>
      <c r="J100" s="188">
        <f>IF(Volume!D100=0,0,Volume!F100/Volume!D100)</f>
        <v>0</v>
      </c>
      <c r="K100" s="190">
        <f>IF('Open Int.'!E100=0,0,'Open Int.'!H100/'Open Int.'!E100)</f>
        <v>0.031914893617021274</v>
      </c>
    </row>
    <row r="101" spans="1:11" ht="15">
      <c r="A101" s="204" t="s">
        <v>146</v>
      </c>
      <c r="B101" s="292">
        <f>Margins!B101</f>
        <v>8900</v>
      </c>
      <c r="C101" s="292">
        <f>Volume!J101</f>
        <v>37.8</v>
      </c>
      <c r="D101" s="185">
        <f>Volume!M101</f>
        <v>0.1324503311258203</v>
      </c>
      <c r="E101" s="178">
        <f>Volume!C101*100</f>
        <v>128</v>
      </c>
      <c r="F101" s="353">
        <f>'Open Int.'!D101*100</f>
        <v>-1</v>
      </c>
      <c r="G101" s="179">
        <f>'Open Int.'!R101</f>
        <v>32.834592</v>
      </c>
      <c r="H101" s="179">
        <f>'Open Int.'!Z101</f>
        <v>-0.19175049999999771</v>
      </c>
      <c r="I101" s="172">
        <f>'Open Int.'!O101</f>
        <v>1</v>
      </c>
      <c r="J101" s="188">
        <f>IF(Volume!D101=0,0,Volume!F101/Volume!D101)</f>
        <v>0</v>
      </c>
      <c r="K101" s="190">
        <f>IF('Open Int.'!E101=0,0,'Open Int.'!H101/'Open Int.'!E101)</f>
        <v>0.1</v>
      </c>
    </row>
    <row r="102" spans="1:11" ht="15">
      <c r="A102" s="204" t="s">
        <v>8</v>
      </c>
      <c r="B102" s="292">
        <f>Margins!B102</f>
        <v>1600</v>
      </c>
      <c r="C102" s="292">
        <f>Volume!J102</f>
        <v>139</v>
      </c>
      <c r="D102" s="185">
        <f>Volume!M102</f>
        <v>-1.2784090909090988</v>
      </c>
      <c r="E102" s="178">
        <f>Volume!C102*100</f>
        <v>37</v>
      </c>
      <c r="F102" s="353">
        <f>'Open Int.'!D102*100</f>
        <v>0</v>
      </c>
      <c r="G102" s="179">
        <f>'Open Int.'!R102</f>
        <v>374.5216</v>
      </c>
      <c r="H102" s="179">
        <f>'Open Int.'!Z102</f>
        <v>-2.101504000000091</v>
      </c>
      <c r="I102" s="172">
        <f>'Open Int.'!O102</f>
        <v>0.9979216152019003</v>
      </c>
      <c r="J102" s="188">
        <f>IF(Volume!D102=0,0,Volume!F102/Volume!D102)</f>
        <v>0.1459227467811159</v>
      </c>
      <c r="K102" s="190">
        <f>IF('Open Int.'!E102=0,0,'Open Int.'!H102/'Open Int.'!E102)</f>
        <v>0.22456140350877193</v>
      </c>
    </row>
    <row r="103" spans="1:11" ht="15">
      <c r="A103" s="204" t="s">
        <v>299</v>
      </c>
      <c r="B103" s="292">
        <f>Margins!B103</f>
        <v>1000</v>
      </c>
      <c r="C103" s="292">
        <f>Volume!J103</f>
        <v>193</v>
      </c>
      <c r="D103" s="185">
        <f>Volume!M103</f>
        <v>6.747787610619463</v>
      </c>
      <c r="E103" s="178">
        <f>Volume!C103*100</f>
        <v>85</v>
      </c>
      <c r="F103" s="353">
        <f>'Open Int.'!D103*100</f>
        <v>-5</v>
      </c>
      <c r="G103" s="179">
        <f>'Open Int.'!R103</f>
        <v>48.0377</v>
      </c>
      <c r="H103" s="179">
        <f>'Open Int.'!Z103</f>
        <v>1.0116200000000006</v>
      </c>
      <c r="I103" s="172">
        <f>'Open Int.'!O103</f>
        <v>0.9971876255524307</v>
      </c>
      <c r="J103" s="188">
        <f>IF(Volume!D103=0,0,Volume!F103/Volume!D103)</f>
        <v>0</v>
      </c>
      <c r="K103" s="190">
        <f>IF('Open Int.'!E103=0,0,'Open Int.'!H103/'Open Int.'!E103)</f>
        <v>0</v>
      </c>
    </row>
    <row r="104" spans="1:11" ht="15">
      <c r="A104" s="204" t="s">
        <v>179</v>
      </c>
      <c r="B104" s="292">
        <f>Margins!B104</f>
        <v>14000</v>
      </c>
      <c r="C104" s="292">
        <f>Volume!J104</f>
        <v>16.8</v>
      </c>
      <c r="D104" s="185">
        <f>Volume!M104</f>
        <v>1.8181818181818226</v>
      </c>
      <c r="E104" s="178">
        <f>Volume!C104*100</f>
        <v>4</v>
      </c>
      <c r="F104" s="353">
        <f>'Open Int.'!D104*100</f>
        <v>0</v>
      </c>
      <c r="G104" s="179">
        <f>'Open Int.'!R104</f>
        <v>68.27856</v>
      </c>
      <c r="H104" s="179">
        <f>'Open Int.'!Z104</f>
        <v>2.05086</v>
      </c>
      <c r="I104" s="172">
        <f>'Open Int.'!O104</f>
        <v>0.9989665862900448</v>
      </c>
      <c r="J104" s="188">
        <f>IF(Volume!D104=0,0,Volume!F104/Volume!D104)</f>
        <v>0.022727272727272728</v>
      </c>
      <c r="K104" s="190">
        <f>IF('Open Int.'!E104=0,0,'Open Int.'!H104/'Open Int.'!E104)</f>
        <v>0.03355704697986577</v>
      </c>
    </row>
    <row r="105" spans="1:11" ht="15">
      <c r="A105" s="204" t="s">
        <v>202</v>
      </c>
      <c r="B105" s="292">
        <f>Margins!B105</f>
        <v>1150</v>
      </c>
      <c r="C105" s="292">
        <f>Volume!J105</f>
        <v>223.35</v>
      </c>
      <c r="D105" s="185">
        <f>Volume!M105</f>
        <v>-4.714163822525602</v>
      </c>
      <c r="E105" s="178">
        <f>Volume!C105*100</f>
        <v>-9</v>
      </c>
      <c r="F105" s="353">
        <f>'Open Int.'!D105*100</f>
        <v>10</v>
      </c>
      <c r="G105" s="179">
        <f>'Open Int.'!R105</f>
        <v>59.2301865</v>
      </c>
      <c r="H105" s="179">
        <f>'Open Int.'!Z105</f>
        <v>2.5956304999999986</v>
      </c>
      <c r="I105" s="172">
        <f>'Open Int.'!O105</f>
        <v>0.98438855160451</v>
      </c>
      <c r="J105" s="188">
        <f>IF(Volume!D105=0,0,Volume!F105/Volume!D105)</f>
        <v>0</v>
      </c>
      <c r="K105" s="190">
        <f>IF('Open Int.'!E105=0,0,'Open Int.'!H105/'Open Int.'!E105)</f>
        <v>0</v>
      </c>
    </row>
    <row r="106" spans="1:11" ht="15">
      <c r="A106" s="204" t="s">
        <v>171</v>
      </c>
      <c r="B106" s="292">
        <f>Margins!B106</f>
        <v>1100</v>
      </c>
      <c r="C106" s="292">
        <f>Volume!J106</f>
        <v>325.15</v>
      </c>
      <c r="D106" s="185">
        <f>Volume!M106</f>
        <v>-0.8084197681513222</v>
      </c>
      <c r="E106" s="178">
        <f>Volume!C106*100</f>
        <v>-7.000000000000001</v>
      </c>
      <c r="F106" s="353">
        <f>'Open Int.'!D106*100</f>
        <v>2</v>
      </c>
      <c r="G106" s="179">
        <f>'Open Int.'!R106</f>
        <v>97.64254499999998</v>
      </c>
      <c r="H106" s="179">
        <f>'Open Int.'!Z106</f>
        <v>1.3676849999999803</v>
      </c>
      <c r="I106" s="172">
        <f>'Open Int.'!O106</f>
        <v>0.9967032967032967</v>
      </c>
      <c r="J106" s="188">
        <f>IF(Volume!D106=0,0,Volume!F106/Volume!D106)</f>
        <v>4</v>
      </c>
      <c r="K106" s="190">
        <f>IF('Open Int.'!E106=0,0,'Open Int.'!H106/'Open Int.'!E106)</f>
        <v>0.5555555555555556</v>
      </c>
    </row>
    <row r="107" spans="1:11" ht="15">
      <c r="A107" s="204" t="s">
        <v>147</v>
      </c>
      <c r="B107" s="292">
        <f>Margins!B107</f>
        <v>5900</v>
      </c>
      <c r="C107" s="292">
        <f>Volume!J107</f>
        <v>56.1</v>
      </c>
      <c r="D107" s="185">
        <f>Volume!M107</f>
        <v>1.0810810810810836</v>
      </c>
      <c r="E107" s="178">
        <f>Volume!C107*100</f>
        <v>248</v>
      </c>
      <c r="F107" s="353">
        <f>'Open Int.'!D107*100</f>
        <v>-1</v>
      </c>
      <c r="G107" s="179">
        <f>'Open Int.'!R107</f>
        <v>23.036904</v>
      </c>
      <c r="H107" s="179">
        <f>'Open Int.'!Z107</f>
        <v>0.11540399999999806</v>
      </c>
      <c r="I107" s="172">
        <f>'Open Int.'!O107</f>
        <v>0.9985632183908046</v>
      </c>
      <c r="J107" s="188">
        <f>IF(Volume!D107=0,0,Volume!F107/Volume!D107)</f>
        <v>0</v>
      </c>
      <c r="K107" s="190">
        <f>IF('Open Int.'!E107=0,0,'Open Int.'!H107/'Open Int.'!E107)</f>
        <v>0</v>
      </c>
    </row>
    <row r="108" spans="1:11" ht="15">
      <c r="A108" s="204" t="s">
        <v>148</v>
      </c>
      <c r="B108" s="292">
        <f>Margins!B108</f>
        <v>1045</v>
      </c>
      <c r="C108" s="292">
        <f>Volume!J108</f>
        <v>239.3</v>
      </c>
      <c r="D108" s="185">
        <f>Volume!M108</f>
        <v>0.8640674394099099</v>
      </c>
      <c r="E108" s="178">
        <f>Volume!C108*100</f>
        <v>1067</v>
      </c>
      <c r="F108" s="353">
        <f>'Open Int.'!D108*100</f>
        <v>-1</v>
      </c>
      <c r="G108" s="179">
        <f>'Open Int.'!R108</f>
        <v>24.68176095</v>
      </c>
      <c r="H108" s="179">
        <f>'Open Int.'!Z108</f>
        <v>0.16185482500000248</v>
      </c>
      <c r="I108" s="172">
        <f>'Open Int.'!O108</f>
        <v>1</v>
      </c>
      <c r="J108" s="188">
        <f>IF(Volume!D108=0,0,Volume!F108/Volume!D108)</f>
        <v>0</v>
      </c>
      <c r="K108" s="190">
        <f>IF('Open Int.'!E108=0,0,'Open Int.'!H108/'Open Int.'!E108)</f>
        <v>0</v>
      </c>
    </row>
    <row r="109" spans="1:11" ht="15">
      <c r="A109" s="204" t="s">
        <v>122</v>
      </c>
      <c r="B109" s="292">
        <f>Margins!B109</f>
        <v>1625</v>
      </c>
      <c r="C109" s="292">
        <f>Volume!J109</f>
        <v>142.5</v>
      </c>
      <c r="D109" s="185">
        <f>Volume!M109</f>
        <v>0.1053740779768217</v>
      </c>
      <c r="E109" s="178">
        <f>Volume!C109*100</f>
        <v>36</v>
      </c>
      <c r="F109" s="353">
        <f>'Open Int.'!D109*100</f>
        <v>4</v>
      </c>
      <c r="G109" s="179">
        <f>'Open Int.'!R109</f>
        <v>160.12546875</v>
      </c>
      <c r="H109" s="179">
        <f>'Open Int.'!Z109</f>
        <v>8.819874375000012</v>
      </c>
      <c r="I109" s="172">
        <f>'Open Int.'!O109</f>
        <v>0.9971077368040492</v>
      </c>
      <c r="J109" s="188">
        <f>IF(Volume!D109=0,0,Volume!F109/Volume!D109)</f>
        <v>0.15719063545150502</v>
      </c>
      <c r="K109" s="190">
        <f>IF('Open Int.'!E109=0,0,'Open Int.'!H109/'Open Int.'!E109)</f>
        <v>0.11634615384615385</v>
      </c>
    </row>
    <row r="110" spans="1:11" ht="15">
      <c r="A110" s="204" t="s">
        <v>36</v>
      </c>
      <c r="B110" s="292">
        <f>Margins!B110</f>
        <v>225</v>
      </c>
      <c r="C110" s="292">
        <f>Volume!J110</f>
        <v>817.8</v>
      </c>
      <c r="D110" s="185">
        <f>Volume!M110</f>
        <v>-2.0188102797579854</v>
      </c>
      <c r="E110" s="178">
        <f>Volume!C110*100</f>
        <v>84</v>
      </c>
      <c r="F110" s="353">
        <f>'Open Int.'!D110*100</f>
        <v>8</v>
      </c>
      <c r="G110" s="179">
        <f>'Open Int.'!R110</f>
        <v>441.280791</v>
      </c>
      <c r="H110" s="179">
        <f>'Open Int.'!Z110</f>
        <v>27.997583625000004</v>
      </c>
      <c r="I110" s="172">
        <f>'Open Int.'!O110</f>
        <v>0.9951630389458761</v>
      </c>
      <c r="J110" s="188">
        <f>IF(Volume!D110=0,0,Volume!F110/Volume!D110)</f>
        <v>0.3251231527093596</v>
      </c>
      <c r="K110" s="190">
        <f>IF('Open Int.'!E110=0,0,'Open Int.'!H110/'Open Int.'!E110)</f>
        <v>0.1952054794520548</v>
      </c>
    </row>
    <row r="111" spans="1:11" ht="15">
      <c r="A111" s="204" t="s">
        <v>172</v>
      </c>
      <c r="B111" s="292">
        <f>Margins!B111</f>
        <v>1050</v>
      </c>
      <c r="C111" s="292">
        <f>Volume!J111</f>
        <v>251.1</v>
      </c>
      <c r="D111" s="185">
        <f>Volume!M111</f>
        <v>-1.5680125441003527</v>
      </c>
      <c r="E111" s="178">
        <f>Volume!C111*100</f>
        <v>26</v>
      </c>
      <c r="F111" s="353">
        <f>'Open Int.'!D111*100</f>
        <v>15</v>
      </c>
      <c r="G111" s="179">
        <f>'Open Int.'!R111</f>
        <v>106.5957165</v>
      </c>
      <c r="H111" s="179">
        <f>'Open Int.'!Z111</f>
        <v>13.087536</v>
      </c>
      <c r="I111" s="172">
        <f>'Open Int.'!O111</f>
        <v>0.9985159534998763</v>
      </c>
      <c r="J111" s="188">
        <f>IF(Volume!D111=0,0,Volume!F111/Volume!D111)</f>
        <v>0</v>
      </c>
      <c r="K111" s="190">
        <f>IF('Open Int.'!E111=0,0,'Open Int.'!H111/'Open Int.'!E111)</f>
        <v>0</v>
      </c>
    </row>
    <row r="112" spans="1:11" ht="15">
      <c r="A112" s="204" t="s">
        <v>80</v>
      </c>
      <c r="B112" s="292">
        <f>Margins!B112</f>
        <v>1200</v>
      </c>
      <c r="C112" s="292">
        <f>Volume!J112</f>
        <v>187.05</v>
      </c>
      <c r="D112" s="185">
        <f>Volume!M112</f>
        <v>-3.9044438736193134</v>
      </c>
      <c r="E112" s="178">
        <f>Volume!C112*100</f>
        <v>16</v>
      </c>
      <c r="F112" s="353">
        <f>'Open Int.'!D112*100</f>
        <v>10</v>
      </c>
      <c r="G112" s="179">
        <f>'Open Int.'!R112</f>
        <v>58.224924</v>
      </c>
      <c r="H112" s="179">
        <f>'Open Int.'!Z112</f>
        <v>3.7540680000000037</v>
      </c>
      <c r="I112" s="172">
        <f>'Open Int.'!O112</f>
        <v>0.9969159599074788</v>
      </c>
      <c r="J112" s="188">
        <f>IF(Volume!D112=0,0,Volume!F112/Volume!D112)</f>
        <v>0.6190476190476191</v>
      </c>
      <c r="K112" s="190">
        <f>IF('Open Int.'!E112=0,0,'Open Int.'!H112/'Open Int.'!E112)</f>
        <v>0.6086956521739131</v>
      </c>
    </row>
    <row r="113" spans="1:11" ht="15">
      <c r="A113" s="204" t="s">
        <v>275</v>
      </c>
      <c r="B113" s="292">
        <f>Margins!B113</f>
        <v>700</v>
      </c>
      <c r="C113" s="292">
        <f>Volume!J113</f>
        <v>296.5</v>
      </c>
      <c r="D113" s="185">
        <f>Volume!M113</f>
        <v>2.1885231776667324</v>
      </c>
      <c r="E113" s="178">
        <f>Volume!C113*100</f>
        <v>115.99999999999999</v>
      </c>
      <c r="F113" s="353">
        <f>'Open Int.'!D113*100</f>
        <v>-1</v>
      </c>
      <c r="G113" s="179">
        <f>'Open Int.'!R113</f>
        <v>159.253115</v>
      </c>
      <c r="H113" s="179">
        <f>'Open Int.'!Z113</f>
        <v>1.8670505000000333</v>
      </c>
      <c r="I113" s="172">
        <f>'Open Int.'!O113</f>
        <v>0.9977844389417437</v>
      </c>
      <c r="J113" s="188">
        <f>IF(Volume!D113=0,0,Volume!F113/Volume!D113)</f>
        <v>0.012987012987012988</v>
      </c>
      <c r="K113" s="190">
        <f>IF('Open Int.'!E113=0,0,'Open Int.'!H113/'Open Int.'!E113)</f>
        <v>0.02912621359223301</v>
      </c>
    </row>
    <row r="114" spans="1:11" ht="15">
      <c r="A114" s="204" t="s">
        <v>225</v>
      </c>
      <c r="B114" s="292">
        <f>Margins!B114</f>
        <v>650</v>
      </c>
      <c r="C114" s="292">
        <f>Volume!J114</f>
        <v>428.8</v>
      </c>
      <c r="D114" s="185">
        <f>Volume!M114</f>
        <v>-0.5219812086764877</v>
      </c>
      <c r="E114" s="178">
        <f>Volume!C114*100</f>
        <v>204.99999999999997</v>
      </c>
      <c r="F114" s="353">
        <f>'Open Int.'!D114*100</f>
        <v>-16</v>
      </c>
      <c r="G114" s="179">
        <f>'Open Int.'!R114</f>
        <v>18.423392</v>
      </c>
      <c r="H114" s="179">
        <f>'Open Int.'!Z114</f>
        <v>-3.6269707500000017</v>
      </c>
      <c r="I114" s="172">
        <f>'Open Int.'!O114</f>
        <v>1</v>
      </c>
      <c r="J114" s="188">
        <f>IF(Volume!D114=0,0,Volume!F114/Volume!D114)</f>
        <v>0</v>
      </c>
      <c r="K114" s="190">
        <f>IF('Open Int.'!E114=0,0,'Open Int.'!H114/'Open Int.'!E114)</f>
        <v>0</v>
      </c>
    </row>
    <row r="115" spans="1:11" ht="15">
      <c r="A115" s="204" t="s">
        <v>404</v>
      </c>
      <c r="B115" s="292">
        <f>Margins!B115</f>
        <v>2400</v>
      </c>
      <c r="C115" s="292">
        <f>Volume!J115</f>
        <v>117.4</v>
      </c>
      <c r="D115" s="185">
        <f>Volume!M115</f>
        <v>1.8213356461405106</v>
      </c>
      <c r="E115" s="178">
        <f>Volume!C115*100</f>
        <v>28.999999999999996</v>
      </c>
      <c r="F115" s="353">
        <f>'Open Int.'!D115*100</f>
        <v>2</v>
      </c>
      <c r="G115" s="179">
        <f>'Open Int.'!R115</f>
        <v>92.360928</v>
      </c>
      <c r="H115" s="179">
        <f>'Open Int.'!Z115</f>
        <v>6.909791999999996</v>
      </c>
      <c r="I115" s="172">
        <f>'Open Int.'!O115</f>
        <v>0.9920683343502136</v>
      </c>
      <c r="J115" s="188">
        <f>IF(Volume!D115=0,0,Volume!F115/Volume!D115)</f>
        <v>0.17676767676767677</v>
      </c>
      <c r="K115" s="190">
        <f>IF('Open Int.'!E115=0,0,'Open Int.'!H115/'Open Int.'!E115)</f>
        <v>0.3559322033898305</v>
      </c>
    </row>
    <row r="116" spans="1:11" ht="15">
      <c r="A116" s="204" t="s">
        <v>81</v>
      </c>
      <c r="B116" s="292">
        <f>Margins!B116</f>
        <v>600</v>
      </c>
      <c r="C116" s="292">
        <f>Volume!J116</f>
        <v>449</v>
      </c>
      <c r="D116" s="185">
        <f>Volume!M116</f>
        <v>-1.847196414908731</v>
      </c>
      <c r="E116" s="178">
        <f>Volume!C116*100</f>
        <v>26</v>
      </c>
      <c r="F116" s="353">
        <f>'Open Int.'!D116*100</f>
        <v>8</v>
      </c>
      <c r="G116" s="179">
        <f>'Open Int.'!R116</f>
        <v>175.02918</v>
      </c>
      <c r="H116" s="179">
        <f>'Open Int.'!Z116</f>
        <v>9.962921999999992</v>
      </c>
      <c r="I116" s="172">
        <f>'Open Int.'!O116</f>
        <v>0.9996921656148992</v>
      </c>
      <c r="J116" s="188">
        <f>IF(Volume!D116=0,0,Volume!F116/Volume!D116)</f>
        <v>0</v>
      </c>
      <c r="K116" s="190">
        <f>IF('Open Int.'!E116=0,0,'Open Int.'!H116/'Open Int.'!E116)</f>
        <v>0.3076923076923077</v>
      </c>
    </row>
    <row r="117" spans="1:11" ht="15">
      <c r="A117" s="204" t="s">
        <v>226</v>
      </c>
      <c r="B117" s="292">
        <f>Margins!B117</f>
        <v>1400</v>
      </c>
      <c r="C117" s="292">
        <f>Volume!J117</f>
        <v>198.8</v>
      </c>
      <c r="D117" s="185">
        <f>Volume!M117</f>
        <v>0.15113350125945157</v>
      </c>
      <c r="E117" s="178">
        <f>Volume!C117*100</f>
        <v>-26</v>
      </c>
      <c r="F117" s="353">
        <f>'Open Int.'!D117*100</f>
        <v>-5</v>
      </c>
      <c r="G117" s="179">
        <f>'Open Int.'!R117</f>
        <v>96.771864</v>
      </c>
      <c r="H117" s="179">
        <f>'Open Int.'!Z117</f>
        <v>-4.439316000000005</v>
      </c>
      <c r="I117" s="172">
        <f>'Open Int.'!O117</f>
        <v>0.994823123382226</v>
      </c>
      <c r="J117" s="188">
        <f>IF(Volume!D117=0,0,Volume!F117/Volume!D117)</f>
        <v>0.04878048780487805</v>
      </c>
      <c r="K117" s="190">
        <f>IF('Open Int.'!E117=0,0,'Open Int.'!H117/'Open Int.'!E117)</f>
        <v>0.023255813953488372</v>
      </c>
    </row>
    <row r="118" spans="1:11" ht="15">
      <c r="A118" s="204" t="s">
        <v>300</v>
      </c>
      <c r="B118" s="292">
        <f>Margins!B118</f>
        <v>1100</v>
      </c>
      <c r="C118" s="292">
        <f>Volume!J118</f>
        <v>369.5</v>
      </c>
      <c r="D118" s="185">
        <f>Volume!M118</f>
        <v>0.8048015277588293</v>
      </c>
      <c r="E118" s="178">
        <f>Volume!C118*100</f>
        <v>-18</v>
      </c>
      <c r="F118" s="353">
        <f>'Open Int.'!D118*100</f>
        <v>-1</v>
      </c>
      <c r="G118" s="179">
        <f>'Open Int.'!R118</f>
        <v>192.57601</v>
      </c>
      <c r="H118" s="179">
        <f>'Open Int.'!Z118</f>
        <v>0.1262634999999932</v>
      </c>
      <c r="I118" s="172">
        <f>'Open Int.'!O118</f>
        <v>0.9957788096243141</v>
      </c>
      <c r="J118" s="188">
        <f>IF(Volume!D118=0,0,Volume!F118/Volume!D118)</f>
        <v>0.2</v>
      </c>
      <c r="K118" s="190">
        <f>IF('Open Int.'!E118=0,0,'Open Int.'!H118/'Open Int.'!E118)</f>
        <v>0.06976744186046512</v>
      </c>
    </row>
    <row r="119" spans="1:11" ht="15">
      <c r="A119" s="204" t="s">
        <v>227</v>
      </c>
      <c r="B119" s="292">
        <f>Margins!B119</f>
        <v>300</v>
      </c>
      <c r="C119" s="292">
        <f>Volume!J119</f>
        <v>831.8</v>
      </c>
      <c r="D119" s="185">
        <f>Volume!M119</f>
        <v>-0.5202415834479487</v>
      </c>
      <c r="E119" s="178">
        <f>Volume!C119*100</f>
        <v>-15</v>
      </c>
      <c r="F119" s="353">
        <f>'Open Int.'!D119*100</f>
        <v>-3</v>
      </c>
      <c r="G119" s="179">
        <f>'Open Int.'!R119</f>
        <v>246.246072</v>
      </c>
      <c r="H119" s="179">
        <f>'Open Int.'!Z119</f>
        <v>-8.236180499999989</v>
      </c>
      <c r="I119" s="172">
        <f>'Open Int.'!O119</f>
        <v>0.9977705715443859</v>
      </c>
      <c r="J119" s="188">
        <f>IF(Volume!D119=0,0,Volume!F119/Volume!D119)</f>
        <v>0</v>
      </c>
      <c r="K119" s="190">
        <f>IF('Open Int.'!E119=0,0,'Open Int.'!H119/'Open Int.'!E119)</f>
        <v>0</v>
      </c>
    </row>
    <row r="120" spans="1:11" ht="15">
      <c r="A120" s="204" t="s">
        <v>228</v>
      </c>
      <c r="B120" s="292">
        <f>Margins!B120</f>
        <v>800</v>
      </c>
      <c r="C120" s="292">
        <f>Volume!J120</f>
        <v>351.6</v>
      </c>
      <c r="D120" s="185">
        <f>Volume!M120</f>
        <v>0.07115411982353778</v>
      </c>
      <c r="E120" s="178">
        <f>Volume!C120*100</f>
        <v>-40</v>
      </c>
      <c r="F120" s="353">
        <f>'Open Int.'!D120*100</f>
        <v>1</v>
      </c>
      <c r="G120" s="179">
        <f>'Open Int.'!R120</f>
        <v>246.598176</v>
      </c>
      <c r="H120" s="179">
        <f>'Open Int.'!Z120</f>
        <v>3.267220000000009</v>
      </c>
      <c r="I120" s="172">
        <f>'Open Int.'!O120</f>
        <v>0.9936124101745181</v>
      </c>
      <c r="J120" s="188">
        <f>IF(Volume!D120=0,0,Volume!F120/Volume!D120)</f>
        <v>0.3888888888888889</v>
      </c>
      <c r="K120" s="190">
        <f>IF('Open Int.'!E120=0,0,'Open Int.'!H120/'Open Int.'!E120)</f>
        <v>0.16904761904761906</v>
      </c>
    </row>
    <row r="121" spans="1:11" ht="15">
      <c r="A121" s="204" t="s">
        <v>235</v>
      </c>
      <c r="B121" s="292">
        <f>Margins!B121</f>
        <v>700</v>
      </c>
      <c r="C121" s="292">
        <f>Volume!J121</f>
        <v>427.15</v>
      </c>
      <c r="D121" s="185">
        <f>Volume!M121</f>
        <v>0.0937316930287</v>
      </c>
      <c r="E121" s="178">
        <f>Volume!C121*100</f>
        <v>0</v>
      </c>
      <c r="F121" s="353">
        <f>'Open Int.'!D121*100</f>
        <v>0</v>
      </c>
      <c r="G121" s="179">
        <f>'Open Int.'!R121</f>
        <v>701.704934</v>
      </c>
      <c r="H121" s="179">
        <f>'Open Int.'!Z121</f>
        <v>11.291713999999956</v>
      </c>
      <c r="I121" s="172">
        <f>'Open Int.'!O121</f>
        <v>0.9965484915629794</v>
      </c>
      <c r="J121" s="188">
        <f>IF(Volume!D121=0,0,Volume!F121/Volume!D121)</f>
        <v>0.13432835820895522</v>
      </c>
      <c r="K121" s="190">
        <f>IF('Open Int.'!E121=0,0,'Open Int.'!H121/'Open Int.'!E121)</f>
        <v>0.20766488413547238</v>
      </c>
    </row>
    <row r="122" spans="1:11" ht="15">
      <c r="A122" s="204" t="s">
        <v>98</v>
      </c>
      <c r="B122" s="292">
        <f>Margins!B122</f>
        <v>550</v>
      </c>
      <c r="C122" s="292">
        <f>Volume!J122</f>
        <v>503.2</v>
      </c>
      <c r="D122" s="185">
        <f>Volume!M122</f>
        <v>-0.5337023127100196</v>
      </c>
      <c r="E122" s="178">
        <f>Volume!C122*100</f>
        <v>17</v>
      </c>
      <c r="F122" s="353">
        <f>'Open Int.'!D122*100</f>
        <v>3</v>
      </c>
      <c r="G122" s="179">
        <f>'Open Int.'!R122</f>
        <v>266.685936</v>
      </c>
      <c r="H122" s="179">
        <f>'Open Int.'!Z122</f>
        <v>5.719950500000039</v>
      </c>
      <c r="I122" s="172">
        <f>'Open Int.'!O122</f>
        <v>1</v>
      </c>
      <c r="J122" s="188">
        <f>IF(Volume!D122=0,0,Volume!F122/Volume!D122)</f>
        <v>0</v>
      </c>
      <c r="K122" s="190">
        <f>IF('Open Int.'!E122=0,0,'Open Int.'!H122/'Open Int.'!E122)</f>
        <v>0.06097560975609756</v>
      </c>
    </row>
    <row r="123" spans="1:11" ht="15">
      <c r="A123" s="204" t="s">
        <v>149</v>
      </c>
      <c r="B123" s="292">
        <f>Margins!B123</f>
        <v>550</v>
      </c>
      <c r="C123" s="292">
        <f>Volume!J123</f>
        <v>655.15</v>
      </c>
      <c r="D123" s="185">
        <f>Volume!M123</f>
        <v>-2.252890712420742</v>
      </c>
      <c r="E123" s="178">
        <f>Volume!C123*100</f>
        <v>8</v>
      </c>
      <c r="F123" s="353">
        <f>'Open Int.'!D123*100</f>
        <v>2</v>
      </c>
      <c r="G123" s="179">
        <f>'Open Int.'!R123</f>
        <v>216.8480985</v>
      </c>
      <c r="H123" s="179">
        <f>'Open Int.'!Z123</f>
        <v>1.9324359999999956</v>
      </c>
      <c r="I123" s="172">
        <f>'Open Int.'!O123</f>
        <v>0.9970089730807578</v>
      </c>
      <c r="J123" s="188">
        <f>IF(Volume!D123=0,0,Volume!F123/Volume!D123)</f>
        <v>0.0273972602739726</v>
      </c>
      <c r="K123" s="190">
        <f>IF('Open Int.'!E123=0,0,'Open Int.'!H123/'Open Int.'!E123)</f>
        <v>0.15053763440860216</v>
      </c>
    </row>
    <row r="124" spans="1:11" ht="15">
      <c r="A124" s="204" t="s">
        <v>203</v>
      </c>
      <c r="B124" s="292">
        <f>Margins!B124</f>
        <v>150</v>
      </c>
      <c r="C124" s="292">
        <f>Volume!J124</f>
        <v>1405.45</v>
      </c>
      <c r="D124" s="185">
        <f>Volume!M124</f>
        <v>-0.0782055383740293</v>
      </c>
      <c r="E124" s="178">
        <f>Volume!C124*100</f>
        <v>-54</v>
      </c>
      <c r="F124" s="353">
        <f>'Open Int.'!D124*100</f>
        <v>-1</v>
      </c>
      <c r="G124" s="179">
        <f>'Open Int.'!R124</f>
        <v>2027.1789165</v>
      </c>
      <c r="H124" s="179">
        <f>'Open Int.'!Z124</f>
        <v>12.675809999999956</v>
      </c>
      <c r="I124" s="172">
        <f>'Open Int.'!O124</f>
        <v>0.9988144512157074</v>
      </c>
      <c r="J124" s="188">
        <f>IF(Volume!D124=0,0,Volume!F124/Volume!D124)</f>
        <v>0.4166365280289331</v>
      </c>
      <c r="K124" s="190">
        <f>IF('Open Int.'!E124=0,0,'Open Int.'!H124/'Open Int.'!E124)</f>
        <v>0.18818460639696216</v>
      </c>
    </row>
    <row r="125" spans="1:11" ht="15">
      <c r="A125" s="204" t="s">
        <v>301</v>
      </c>
      <c r="B125" s="292">
        <f>Margins!B125</f>
        <v>500</v>
      </c>
      <c r="C125" s="292">
        <f>Volume!J125</f>
        <v>290.95</v>
      </c>
      <c r="D125" s="185">
        <f>Volume!M125</f>
        <v>2.303094233473985</v>
      </c>
      <c r="E125" s="178">
        <f>Volume!C125*100</f>
        <v>-19</v>
      </c>
      <c r="F125" s="353">
        <f>'Open Int.'!D125*100</f>
        <v>-3</v>
      </c>
      <c r="G125" s="179">
        <f>'Open Int.'!R125</f>
        <v>25.3562925</v>
      </c>
      <c r="H125" s="179">
        <f>'Open Int.'!Z125</f>
        <v>-0.22548749999999984</v>
      </c>
      <c r="I125" s="172">
        <f>'Open Int.'!O125</f>
        <v>0.9845094664371773</v>
      </c>
      <c r="J125" s="188">
        <f>IF(Volume!D125=0,0,Volume!F125/Volume!D125)</f>
        <v>0</v>
      </c>
      <c r="K125" s="190">
        <f>IF('Open Int.'!E125=0,0,'Open Int.'!H125/'Open Int.'!E125)</f>
        <v>0</v>
      </c>
    </row>
    <row r="126" spans="1:11" ht="15">
      <c r="A126" s="204" t="s">
        <v>217</v>
      </c>
      <c r="B126" s="292">
        <f>Margins!B126</f>
        <v>3350</v>
      </c>
      <c r="C126" s="292">
        <f>Volume!J126</f>
        <v>67.9</v>
      </c>
      <c r="D126" s="185">
        <f>Volume!M126</f>
        <v>-0.14705882352940342</v>
      </c>
      <c r="E126" s="178">
        <f>Volume!C126*100</f>
        <v>-44</v>
      </c>
      <c r="F126" s="353">
        <f>'Open Int.'!D126*100</f>
        <v>0</v>
      </c>
      <c r="G126" s="179">
        <f>'Open Int.'!R126</f>
        <v>293.70280800000006</v>
      </c>
      <c r="H126" s="179">
        <f>'Open Int.'!Z126</f>
        <v>0.7520080000000462</v>
      </c>
      <c r="I126" s="172">
        <f>'Open Int.'!O126</f>
        <v>0.9849752168525403</v>
      </c>
      <c r="J126" s="188">
        <f>IF(Volume!D126=0,0,Volume!F126/Volume!D126)</f>
        <v>0.10727969348659004</v>
      </c>
      <c r="K126" s="190">
        <f>IF('Open Int.'!E126=0,0,'Open Int.'!H126/'Open Int.'!E126)</f>
        <v>0.2044707429322814</v>
      </c>
    </row>
    <row r="127" spans="1:11" ht="15">
      <c r="A127" s="204" t="s">
        <v>236</v>
      </c>
      <c r="B127" s="292">
        <f>Margins!B127</f>
        <v>2700</v>
      </c>
      <c r="C127" s="292">
        <f>Volume!J127</f>
        <v>114.35</v>
      </c>
      <c r="D127" s="185">
        <f>Volume!M127</f>
        <v>0.5274725274725225</v>
      </c>
      <c r="E127" s="178">
        <f>Volume!C127*100</f>
        <v>11</v>
      </c>
      <c r="F127" s="353">
        <f>'Open Int.'!D127*100</f>
        <v>7.000000000000001</v>
      </c>
      <c r="G127" s="179">
        <f>'Open Int.'!R127</f>
        <v>240.1109865</v>
      </c>
      <c r="H127" s="179">
        <f>'Open Int.'!Z127</f>
        <v>19.50309899999999</v>
      </c>
      <c r="I127" s="172">
        <f>'Open Int.'!O127</f>
        <v>0.9953709656679953</v>
      </c>
      <c r="J127" s="188">
        <f>IF(Volume!D127=0,0,Volume!F127/Volume!D127)</f>
        <v>0.13596491228070176</v>
      </c>
      <c r="K127" s="190">
        <f>IF('Open Int.'!E127=0,0,'Open Int.'!H127/'Open Int.'!E127)</f>
        <v>0.24352331606217617</v>
      </c>
    </row>
    <row r="128" spans="1:11" ht="15">
      <c r="A128" s="204" t="s">
        <v>204</v>
      </c>
      <c r="B128" s="292">
        <f>Margins!B128</f>
        <v>600</v>
      </c>
      <c r="C128" s="292">
        <f>Volume!J128</f>
        <v>449.05</v>
      </c>
      <c r="D128" s="185">
        <f>Volume!M128</f>
        <v>-2.1997168681258774</v>
      </c>
      <c r="E128" s="178">
        <f>Volume!C128*100</f>
        <v>-23</v>
      </c>
      <c r="F128" s="353">
        <f>'Open Int.'!D128*100</f>
        <v>8</v>
      </c>
      <c r="G128" s="179">
        <f>'Open Int.'!R128</f>
        <v>361.332573</v>
      </c>
      <c r="H128" s="179">
        <f>'Open Int.'!Z128</f>
        <v>22.479872999999998</v>
      </c>
      <c r="I128" s="172">
        <f>'Open Int.'!O128</f>
        <v>0.9941838789053762</v>
      </c>
      <c r="J128" s="188">
        <f>IF(Volume!D128=0,0,Volume!F128/Volume!D128)</f>
        <v>0.17843866171003717</v>
      </c>
      <c r="K128" s="190">
        <f>IF('Open Int.'!E128=0,0,'Open Int.'!H128/'Open Int.'!E128)</f>
        <v>0.2</v>
      </c>
    </row>
    <row r="129" spans="1:11" ht="15">
      <c r="A129" s="204" t="s">
        <v>205</v>
      </c>
      <c r="B129" s="292">
        <f>Margins!B129</f>
        <v>250</v>
      </c>
      <c r="C129" s="292">
        <f>Volume!J129</f>
        <v>1069.15</v>
      </c>
      <c r="D129" s="185">
        <f>Volume!M129</f>
        <v>-1.7686512311650127</v>
      </c>
      <c r="E129" s="178">
        <f>Volume!C129*100</f>
        <v>-11</v>
      </c>
      <c r="F129" s="353">
        <f>'Open Int.'!D129*100</f>
        <v>4</v>
      </c>
      <c r="G129" s="179">
        <f>'Open Int.'!R129</f>
        <v>668.4860375000001</v>
      </c>
      <c r="H129" s="179">
        <f>'Open Int.'!Z129</f>
        <v>21.867597499999988</v>
      </c>
      <c r="I129" s="172">
        <f>'Open Int.'!O129</f>
        <v>0.9982806877249101</v>
      </c>
      <c r="J129" s="188">
        <f>IF(Volume!D129=0,0,Volume!F129/Volume!D129)</f>
        <v>0.29581151832460734</v>
      </c>
      <c r="K129" s="190">
        <f>IF('Open Int.'!E129=0,0,'Open Int.'!H129/'Open Int.'!E129)</f>
        <v>0.4762308998302207</v>
      </c>
    </row>
    <row r="130" spans="1:11" ht="15">
      <c r="A130" s="204" t="s">
        <v>37</v>
      </c>
      <c r="B130" s="292">
        <f>Margins!B130</f>
        <v>1600</v>
      </c>
      <c r="C130" s="292">
        <f>Volume!J130</f>
        <v>178.05</v>
      </c>
      <c r="D130" s="185">
        <f>Volume!M130</f>
        <v>2.2688110281447544</v>
      </c>
      <c r="E130" s="178">
        <f>Volume!C130*100</f>
        <v>-26</v>
      </c>
      <c r="F130" s="353">
        <f>'Open Int.'!D130*100</f>
        <v>-6</v>
      </c>
      <c r="G130" s="179">
        <f>'Open Int.'!R130</f>
        <v>21.65088</v>
      </c>
      <c r="H130" s="179">
        <f>'Open Int.'!Z130</f>
        <v>-0.7174879999999995</v>
      </c>
      <c r="I130" s="172">
        <f>'Open Int.'!O130</f>
        <v>0.9973684210526316</v>
      </c>
      <c r="J130" s="188">
        <f>IF(Volume!D130=0,0,Volume!F130/Volume!D130)</f>
        <v>0</v>
      </c>
      <c r="K130" s="190">
        <f>IF('Open Int.'!E130=0,0,'Open Int.'!H130/'Open Int.'!E130)</f>
        <v>0</v>
      </c>
    </row>
    <row r="131" spans="1:11" ht="15">
      <c r="A131" s="204" t="s">
        <v>302</v>
      </c>
      <c r="B131" s="292">
        <f>Margins!B131</f>
        <v>150</v>
      </c>
      <c r="C131" s="292">
        <f>Volume!J131</f>
        <v>1948.8</v>
      </c>
      <c r="D131" s="185">
        <f>Volume!M131</f>
        <v>-2.2790522752914653</v>
      </c>
      <c r="E131" s="178">
        <f>Volume!C131*100</f>
        <v>-23</v>
      </c>
      <c r="F131" s="353">
        <f>'Open Int.'!D131*100</f>
        <v>2</v>
      </c>
      <c r="G131" s="179">
        <f>'Open Int.'!R131</f>
        <v>328.304592</v>
      </c>
      <c r="H131" s="179">
        <f>'Open Int.'!Z131</f>
        <v>-1.1355367499999716</v>
      </c>
      <c r="I131" s="172">
        <f>'Open Int.'!O131</f>
        <v>0.9020568070519099</v>
      </c>
      <c r="J131" s="188">
        <f>IF(Volume!D131=0,0,Volume!F131/Volume!D131)</f>
        <v>0.07692307692307693</v>
      </c>
      <c r="K131" s="190">
        <f>IF('Open Int.'!E131=0,0,'Open Int.'!H131/'Open Int.'!E131)</f>
        <v>0.12962962962962962</v>
      </c>
    </row>
    <row r="132" spans="1:11" ht="15">
      <c r="A132" s="204" t="s">
        <v>229</v>
      </c>
      <c r="B132" s="292">
        <f>Margins!B132</f>
        <v>375</v>
      </c>
      <c r="C132" s="292">
        <f>Volume!J132</f>
        <v>1134.9</v>
      </c>
      <c r="D132" s="185">
        <f>Volume!M132</f>
        <v>-0.6782479324377543</v>
      </c>
      <c r="E132" s="178">
        <f>Volume!C132*100</f>
        <v>6</v>
      </c>
      <c r="F132" s="353">
        <f>'Open Int.'!D132*100</f>
        <v>1</v>
      </c>
      <c r="G132" s="179">
        <f>'Open Int.'!R132</f>
        <v>268.120125</v>
      </c>
      <c r="H132" s="179">
        <f>'Open Int.'!Z132</f>
        <v>1.1685187499999756</v>
      </c>
      <c r="I132" s="172">
        <f>'Open Int.'!O132</f>
        <v>0.9971428571428571</v>
      </c>
      <c r="J132" s="188">
        <f>IF(Volume!D132=0,0,Volume!F132/Volume!D132)</f>
        <v>0.05555555555555555</v>
      </c>
      <c r="K132" s="190">
        <f>IF('Open Int.'!E132=0,0,'Open Int.'!H132/'Open Int.'!E132)</f>
        <v>0.06</v>
      </c>
    </row>
    <row r="133" spans="1:11" ht="15">
      <c r="A133" s="204" t="s">
        <v>277</v>
      </c>
      <c r="B133" s="292">
        <f>Margins!B133</f>
        <v>350</v>
      </c>
      <c r="C133" s="292">
        <f>Volume!J133</f>
        <v>788.1</v>
      </c>
      <c r="D133" s="185">
        <f>Volume!M133</f>
        <v>-0.9115483749292764</v>
      </c>
      <c r="E133" s="178">
        <f>Volume!C133*100</f>
        <v>22</v>
      </c>
      <c r="F133" s="353">
        <f>'Open Int.'!D133*100</f>
        <v>2</v>
      </c>
      <c r="G133" s="179">
        <f>'Open Int.'!R133</f>
        <v>80.7369045</v>
      </c>
      <c r="H133" s="179">
        <f>'Open Int.'!Z133</f>
        <v>1.0110205000000008</v>
      </c>
      <c r="I133" s="172">
        <f>'Open Int.'!O133</f>
        <v>0.9982917663136317</v>
      </c>
      <c r="J133" s="188">
        <f>IF(Volume!D133=0,0,Volume!F133/Volume!D133)</f>
        <v>2</v>
      </c>
      <c r="K133" s="190">
        <f>IF('Open Int.'!E133=0,0,'Open Int.'!H133/'Open Int.'!E133)</f>
        <v>2</v>
      </c>
    </row>
    <row r="134" spans="1:11" ht="15">
      <c r="A134" s="204" t="s">
        <v>180</v>
      </c>
      <c r="B134" s="292">
        <f>Margins!B134</f>
        <v>1500</v>
      </c>
      <c r="C134" s="292">
        <f>Volume!J134</f>
        <v>160.05</v>
      </c>
      <c r="D134" s="185">
        <f>Volume!M134</f>
        <v>-1.689189189189189</v>
      </c>
      <c r="E134" s="178">
        <f>Volume!C134*100</f>
        <v>98</v>
      </c>
      <c r="F134" s="353">
        <f>'Open Int.'!D134*100</f>
        <v>3</v>
      </c>
      <c r="G134" s="179">
        <f>'Open Int.'!R134</f>
        <v>91.58861250000001</v>
      </c>
      <c r="H134" s="179">
        <f>'Open Int.'!Z134</f>
        <v>1.845112499999999</v>
      </c>
      <c r="I134" s="172">
        <f>'Open Int.'!O134</f>
        <v>0.9984272608125819</v>
      </c>
      <c r="J134" s="188">
        <f>IF(Volume!D134=0,0,Volume!F134/Volume!D134)</f>
        <v>0.6111111111111112</v>
      </c>
      <c r="K134" s="190">
        <f>IF('Open Int.'!E134=0,0,'Open Int.'!H134/'Open Int.'!E134)</f>
        <v>0.375</v>
      </c>
    </row>
    <row r="135" spans="1:11" ht="15">
      <c r="A135" s="204" t="s">
        <v>181</v>
      </c>
      <c r="B135" s="292">
        <f>Margins!B135</f>
        <v>850</v>
      </c>
      <c r="C135" s="292">
        <f>Volume!J135</f>
        <v>328.65</v>
      </c>
      <c r="D135" s="185">
        <f>Volume!M135</f>
        <v>-0.9792106056040978</v>
      </c>
      <c r="E135" s="178">
        <f>Volume!C135*100</f>
        <v>-25</v>
      </c>
      <c r="F135" s="353">
        <f>'Open Int.'!D135*100</f>
        <v>11</v>
      </c>
      <c r="G135" s="179">
        <f>'Open Int.'!R135</f>
        <v>7.34697075</v>
      </c>
      <c r="H135" s="179">
        <f>'Open Int.'!Z135</f>
        <v>0.6890567500000007</v>
      </c>
      <c r="I135" s="172">
        <f>'Open Int.'!O135</f>
        <v>0.8859315589353612</v>
      </c>
      <c r="J135" s="188">
        <f>IF(Volume!D135=0,0,Volume!F135/Volume!D135)</f>
        <v>0</v>
      </c>
      <c r="K135" s="190">
        <f>IF('Open Int.'!E135=0,0,'Open Int.'!H135/'Open Int.'!E135)</f>
        <v>0</v>
      </c>
    </row>
    <row r="136" spans="1:11" ht="15">
      <c r="A136" s="204" t="s">
        <v>150</v>
      </c>
      <c r="B136" s="292">
        <f>Margins!B136</f>
        <v>875</v>
      </c>
      <c r="C136" s="292">
        <f>Volume!J136</f>
        <v>500</v>
      </c>
      <c r="D136" s="185">
        <f>Volume!M136</f>
        <v>-1.671583087512291</v>
      </c>
      <c r="E136" s="178">
        <f>Volume!C136*100</f>
        <v>1</v>
      </c>
      <c r="F136" s="353">
        <f>'Open Int.'!D136*100</f>
        <v>-4</v>
      </c>
      <c r="G136" s="179">
        <f>'Open Int.'!R136</f>
        <v>353.63125</v>
      </c>
      <c r="H136" s="179">
        <f>'Open Int.'!Z136</f>
        <v>-20.11624999999998</v>
      </c>
      <c r="I136" s="172">
        <f>'Open Int.'!O136</f>
        <v>0.9977731040455277</v>
      </c>
      <c r="J136" s="188">
        <f>IF(Volume!D136=0,0,Volume!F136/Volume!D136)</f>
        <v>0.2413793103448276</v>
      </c>
      <c r="K136" s="190">
        <f>IF('Open Int.'!E136=0,0,'Open Int.'!H136/'Open Int.'!E136)</f>
        <v>0.125</v>
      </c>
    </row>
    <row r="137" spans="1:11" ht="15">
      <c r="A137" s="204" t="s">
        <v>151</v>
      </c>
      <c r="B137" s="292">
        <f>Margins!B137</f>
        <v>225</v>
      </c>
      <c r="C137" s="292">
        <f>Volume!J137</f>
        <v>953.6</v>
      </c>
      <c r="D137" s="185">
        <f>Volume!M137</f>
        <v>-2.936536210494175</v>
      </c>
      <c r="E137" s="178">
        <f>Volume!C137*100</f>
        <v>88</v>
      </c>
      <c r="F137" s="353">
        <f>'Open Int.'!D137*100</f>
        <v>1</v>
      </c>
      <c r="G137" s="179">
        <f>'Open Int.'!R137</f>
        <v>191.70936</v>
      </c>
      <c r="H137" s="179">
        <f>'Open Int.'!Z137</f>
        <v>-3.5673142500000097</v>
      </c>
      <c r="I137" s="172">
        <f>'Open Int.'!O137</f>
        <v>0.995747062115277</v>
      </c>
      <c r="J137" s="188">
        <f>IF(Volume!D137=0,0,Volume!F137/Volume!D137)</f>
        <v>0</v>
      </c>
      <c r="K137" s="190">
        <f>IF('Open Int.'!E137=0,0,'Open Int.'!H137/'Open Int.'!E137)</f>
        <v>0</v>
      </c>
    </row>
    <row r="138" spans="1:11" ht="15">
      <c r="A138" s="204" t="s">
        <v>215</v>
      </c>
      <c r="B138" s="292">
        <f>Margins!B138</f>
        <v>125</v>
      </c>
      <c r="C138" s="292">
        <f>Volume!J138</f>
        <v>1549.9</v>
      </c>
      <c r="D138" s="185">
        <f>Volume!M138</f>
        <v>1.2344872632266553</v>
      </c>
      <c r="E138" s="178">
        <f>Volume!C138*100</f>
        <v>-22</v>
      </c>
      <c r="F138" s="353">
        <f>'Open Int.'!D138*100</f>
        <v>0</v>
      </c>
      <c r="G138" s="179">
        <f>'Open Int.'!R138</f>
        <v>103.20396625000001</v>
      </c>
      <c r="H138" s="179">
        <f>'Open Int.'!Z138</f>
        <v>0.9905787500000116</v>
      </c>
      <c r="I138" s="172">
        <f>'Open Int.'!O138</f>
        <v>0.9986859395532195</v>
      </c>
      <c r="J138" s="188">
        <f>IF(Volume!D138=0,0,Volume!F138/Volume!D138)</f>
        <v>0</v>
      </c>
      <c r="K138" s="190">
        <f>IF('Open Int.'!E138=0,0,'Open Int.'!H138/'Open Int.'!E138)</f>
        <v>0</v>
      </c>
    </row>
    <row r="139" spans="1:11" ht="15">
      <c r="A139" s="204" t="s">
        <v>230</v>
      </c>
      <c r="B139" s="292">
        <f>Margins!B139</f>
        <v>200</v>
      </c>
      <c r="C139" s="292">
        <f>Volume!J139</f>
        <v>1051.1</v>
      </c>
      <c r="D139" s="185">
        <f>Volume!M139</f>
        <v>0.2431929807829817</v>
      </c>
      <c r="E139" s="178">
        <f>Volume!C139*100</f>
        <v>-33</v>
      </c>
      <c r="F139" s="353">
        <f>'Open Int.'!D139*100</f>
        <v>-4</v>
      </c>
      <c r="G139" s="179">
        <f>'Open Int.'!R139</f>
        <v>192.729696</v>
      </c>
      <c r="H139" s="179">
        <f>'Open Int.'!Z139</f>
        <v>-6.85131100000001</v>
      </c>
      <c r="I139" s="172">
        <f>'Open Int.'!O139</f>
        <v>0.993346422338569</v>
      </c>
      <c r="J139" s="188">
        <f>IF(Volume!D139=0,0,Volume!F139/Volume!D139)</f>
        <v>0</v>
      </c>
      <c r="K139" s="190">
        <f>IF('Open Int.'!E139=0,0,'Open Int.'!H139/'Open Int.'!E139)</f>
        <v>0.11764705882352941</v>
      </c>
    </row>
    <row r="140" spans="1:11" ht="15">
      <c r="A140" s="204" t="s">
        <v>91</v>
      </c>
      <c r="B140" s="292">
        <f>Margins!B140</f>
        <v>3800</v>
      </c>
      <c r="C140" s="292">
        <f>Volume!J140</f>
        <v>69.45</v>
      </c>
      <c r="D140" s="185">
        <f>Volume!M140</f>
        <v>-0.3586800573888092</v>
      </c>
      <c r="E140" s="178">
        <f>Volume!C140*100</f>
        <v>-15</v>
      </c>
      <c r="F140" s="353">
        <f>'Open Int.'!D140*100</f>
        <v>-2</v>
      </c>
      <c r="G140" s="179">
        <f>'Open Int.'!R140</f>
        <v>61.702158</v>
      </c>
      <c r="H140" s="179">
        <f>'Open Int.'!Z140</f>
        <v>-1.016690000000004</v>
      </c>
      <c r="I140" s="172">
        <f>'Open Int.'!O140</f>
        <v>0.9965782720273738</v>
      </c>
      <c r="J140" s="188">
        <f>IF(Volume!D140=0,0,Volume!F140/Volume!D140)</f>
        <v>0.19148936170212766</v>
      </c>
      <c r="K140" s="190">
        <f>IF('Open Int.'!E140=0,0,'Open Int.'!H140/'Open Int.'!E140)</f>
        <v>0.10144927536231885</v>
      </c>
    </row>
    <row r="141" spans="1:14" ht="15">
      <c r="A141" s="204" t="s">
        <v>152</v>
      </c>
      <c r="B141" s="292">
        <f>Margins!B141</f>
        <v>1350</v>
      </c>
      <c r="C141" s="292">
        <f>Volume!J141</f>
        <v>219.9</v>
      </c>
      <c r="D141" s="185">
        <f>Volume!M141</f>
        <v>-0.8342728297632444</v>
      </c>
      <c r="E141" s="178">
        <f>Volume!C141*100</f>
        <v>-2</v>
      </c>
      <c r="F141" s="353">
        <f>'Open Int.'!D141*100</f>
        <v>1</v>
      </c>
      <c r="G141" s="179">
        <f>'Open Int.'!R141</f>
        <v>31.823928</v>
      </c>
      <c r="H141" s="179">
        <f>'Open Int.'!Z141</f>
        <v>0.3908655000000003</v>
      </c>
      <c r="I141" s="172">
        <f>'Open Int.'!O141</f>
        <v>0.9916044776119403</v>
      </c>
      <c r="J141" s="188">
        <f>IF(Volume!D141=0,0,Volume!F141/Volume!D141)</f>
        <v>0</v>
      </c>
      <c r="K141" s="190">
        <f>IF('Open Int.'!E141=0,0,'Open Int.'!H141/'Open Int.'!E141)</f>
        <v>0</v>
      </c>
      <c r="N141" s="97"/>
    </row>
    <row r="142" spans="1:14" ht="15">
      <c r="A142" s="204" t="s">
        <v>208</v>
      </c>
      <c r="B142" s="292">
        <f>Margins!B142</f>
        <v>412</v>
      </c>
      <c r="C142" s="292">
        <f>Volume!J142</f>
        <v>823.35</v>
      </c>
      <c r="D142" s="185">
        <f>Volume!M142</f>
        <v>-1.9296051456137135</v>
      </c>
      <c r="E142" s="178">
        <f>Volume!C142*100</f>
        <v>-23</v>
      </c>
      <c r="F142" s="353">
        <f>'Open Int.'!D142*100</f>
        <v>1</v>
      </c>
      <c r="G142" s="179">
        <f>'Open Int.'!R142</f>
        <v>310.14902886</v>
      </c>
      <c r="H142" s="179">
        <f>'Open Int.'!Z142</f>
        <v>-0.4297324799999842</v>
      </c>
      <c r="I142" s="172">
        <f>'Open Int.'!O142</f>
        <v>0.9992343869627037</v>
      </c>
      <c r="J142" s="188">
        <f>IF(Volume!D142=0,0,Volume!F142/Volume!D142)</f>
        <v>0.0975609756097561</v>
      </c>
      <c r="K142" s="190">
        <f>IF('Open Int.'!E142=0,0,'Open Int.'!H142/'Open Int.'!E142)</f>
        <v>0.24210526315789474</v>
      </c>
      <c r="N142" s="97"/>
    </row>
    <row r="143" spans="1:14" ht="15">
      <c r="A143" s="180" t="s">
        <v>231</v>
      </c>
      <c r="B143" s="292">
        <f>Margins!B143</f>
        <v>400</v>
      </c>
      <c r="C143" s="292">
        <f>Volume!J143</f>
        <v>554.85</v>
      </c>
      <c r="D143" s="185">
        <f>Volume!M143</f>
        <v>-3.596559812353389</v>
      </c>
      <c r="E143" s="178">
        <f>Volume!C143*100</f>
        <v>2</v>
      </c>
      <c r="F143" s="353">
        <f>'Open Int.'!D143*100</f>
        <v>12</v>
      </c>
      <c r="G143" s="179">
        <f>'Open Int.'!R143</f>
        <v>59.47992</v>
      </c>
      <c r="H143" s="179">
        <f>'Open Int.'!Z143</f>
        <v>4.342230000000001</v>
      </c>
      <c r="I143" s="172">
        <f>'Open Int.'!O143</f>
        <v>0.9865671641791045</v>
      </c>
      <c r="J143" s="188">
        <f>IF(Volume!D143=0,0,Volume!F143/Volume!D143)</f>
        <v>0</v>
      </c>
      <c r="K143" s="190">
        <f>IF('Open Int.'!E143=0,0,'Open Int.'!H143/'Open Int.'!E143)</f>
        <v>0</v>
      </c>
      <c r="N143" s="97"/>
    </row>
    <row r="144" spans="1:14" ht="15">
      <c r="A144" s="180" t="s">
        <v>185</v>
      </c>
      <c r="B144" s="292">
        <f>Margins!B144</f>
        <v>675</v>
      </c>
      <c r="C144" s="292">
        <f>Volume!J144</f>
        <v>469</v>
      </c>
      <c r="D144" s="185">
        <f>Volume!M144</f>
        <v>-0.2127659574468085</v>
      </c>
      <c r="E144" s="178">
        <f>Volume!C144*100</f>
        <v>-17</v>
      </c>
      <c r="F144" s="353">
        <f>'Open Int.'!D144*100</f>
        <v>0</v>
      </c>
      <c r="G144" s="179">
        <f>'Open Int.'!R144</f>
        <v>1141.126245</v>
      </c>
      <c r="H144" s="179">
        <f>'Open Int.'!Z144</f>
        <v>1.7228699999998298</v>
      </c>
      <c r="I144" s="172">
        <f>'Open Int.'!O144</f>
        <v>0.9968096321367143</v>
      </c>
      <c r="J144" s="188">
        <f>IF(Volume!D144=0,0,Volume!F144/Volume!D144)</f>
        <v>0.1979075850043592</v>
      </c>
      <c r="K144" s="190">
        <f>IF('Open Int.'!E144=0,0,'Open Int.'!H144/'Open Int.'!E144)</f>
        <v>0.3063806380638064</v>
      </c>
      <c r="N144" s="97"/>
    </row>
    <row r="145" spans="1:14" ht="15">
      <c r="A145" s="180" t="s">
        <v>206</v>
      </c>
      <c r="B145" s="292">
        <f>Margins!B145</f>
        <v>275</v>
      </c>
      <c r="C145" s="292">
        <f>Volume!J145</f>
        <v>636.65</v>
      </c>
      <c r="D145" s="185">
        <f>Volume!M145</f>
        <v>-3.075283550277848</v>
      </c>
      <c r="E145" s="178">
        <f>Volume!C145*100</f>
        <v>39</v>
      </c>
      <c r="F145" s="353">
        <f>'Open Int.'!D145*100</f>
        <v>3</v>
      </c>
      <c r="G145" s="179">
        <f>'Open Int.'!R145</f>
        <v>60.279613625</v>
      </c>
      <c r="H145" s="179">
        <f>'Open Int.'!Z145</f>
        <v>-0.07012224999999717</v>
      </c>
      <c r="I145" s="172">
        <f>'Open Int.'!O145</f>
        <v>0.9985477781004938</v>
      </c>
      <c r="J145" s="188">
        <f>IF(Volume!D145=0,0,Volume!F145/Volume!D145)</f>
        <v>0</v>
      </c>
      <c r="K145" s="190">
        <f>IF('Open Int.'!E145=0,0,'Open Int.'!H145/'Open Int.'!E145)</f>
        <v>0</v>
      </c>
      <c r="N145" s="97"/>
    </row>
    <row r="146" spans="1:14" ht="15">
      <c r="A146" s="180" t="s">
        <v>118</v>
      </c>
      <c r="B146" s="292">
        <f>Margins!B146</f>
        <v>250</v>
      </c>
      <c r="C146" s="292">
        <f>Volume!J146</f>
        <v>1264.15</v>
      </c>
      <c r="D146" s="185">
        <f>Volume!M146</f>
        <v>-1.7067102091594604</v>
      </c>
      <c r="E146" s="178">
        <f>Volume!C146*100</f>
        <v>62</v>
      </c>
      <c r="F146" s="353">
        <f>'Open Int.'!D146*100</f>
        <v>17</v>
      </c>
      <c r="G146" s="179">
        <f>'Open Int.'!R146</f>
        <v>390.96999125</v>
      </c>
      <c r="H146" s="179">
        <f>'Open Int.'!Z146</f>
        <v>51.857573750000086</v>
      </c>
      <c r="I146" s="172">
        <f>'Open Int.'!O146</f>
        <v>0.991754910678199</v>
      </c>
      <c r="J146" s="188">
        <f>IF(Volume!D146=0,0,Volume!F146/Volume!D146)</f>
        <v>0.027777777777777776</v>
      </c>
      <c r="K146" s="190">
        <f>IF('Open Int.'!E146=0,0,'Open Int.'!H146/'Open Int.'!E146)</f>
        <v>0.07931034482758621</v>
      </c>
      <c r="N146" s="97"/>
    </row>
    <row r="147" spans="1:14" ht="15">
      <c r="A147" s="180" t="s">
        <v>232</v>
      </c>
      <c r="B147" s="292">
        <f>Margins!B147</f>
        <v>411</v>
      </c>
      <c r="C147" s="292">
        <f>Volume!J147</f>
        <v>881.4</v>
      </c>
      <c r="D147" s="185">
        <f>Volume!M147</f>
        <v>-0.9996630349320428</v>
      </c>
      <c r="E147" s="178">
        <f>Volume!C147*100</f>
        <v>-11</v>
      </c>
      <c r="F147" s="353">
        <f>'Open Int.'!D147*100</f>
        <v>1</v>
      </c>
      <c r="G147" s="179">
        <f>'Open Int.'!R147</f>
        <v>141.42450816</v>
      </c>
      <c r="H147" s="179">
        <f>'Open Int.'!Z147</f>
        <v>-0.40348692000000597</v>
      </c>
      <c r="I147" s="172">
        <f>'Open Int.'!O147</f>
        <v>0.9994877049180327</v>
      </c>
      <c r="J147" s="188">
        <f>IF(Volume!D147=0,0,Volume!F147/Volume!D147)</f>
        <v>0</v>
      </c>
      <c r="K147" s="190">
        <f>IF('Open Int.'!E147=0,0,'Open Int.'!H147/'Open Int.'!E147)</f>
        <v>2</v>
      </c>
      <c r="N147" s="97"/>
    </row>
    <row r="148" spans="1:14" ht="15">
      <c r="A148" s="180" t="s">
        <v>303</v>
      </c>
      <c r="B148" s="292">
        <f>Margins!B148</f>
        <v>3850</v>
      </c>
      <c r="C148" s="292">
        <f>Volume!J148</f>
        <v>43.25</v>
      </c>
      <c r="D148" s="185">
        <f>Volume!M148</f>
        <v>1.4067995310668264</v>
      </c>
      <c r="E148" s="178">
        <f>Volume!C148*100</f>
        <v>-14.000000000000002</v>
      </c>
      <c r="F148" s="353">
        <f>'Open Int.'!D148*100</f>
        <v>-5</v>
      </c>
      <c r="G148" s="179">
        <f>'Open Int.'!R148</f>
        <v>13.07123125</v>
      </c>
      <c r="H148" s="179">
        <f>'Open Int.'!Z148</f>
        <v>-0.3605332499999996</v>
      </c>
      <c r="I148" s="172">
        <f>'Open Int.'!O148</f>
        <v>0.9961783439490446</v>
      </c>
      <c r="J148" s="188">
        <f>IF(Volume!D148=0,0,Volume!F148/Volume!D148)</f>
        <v>0</v>
      </c>
      <c r="K148" s="190">
        <f>IF('Open Int.'!E148=0,0,'Open Int.'!H148/'Open Int.'!E148)</f>
        <v>0</v>
      </c>
      <c r="N148" s="97"/>
    </row>
    <row r="149" spans="1:14" ht="15">
      <c r="A149" s="180" t="s">
        <v>304</v>
      </c>
      <c r="B149" s="292">
        <f>Margins!B149</f>
        <v>10450</v>
      </c>
      <c r="C149" s="292">
        <f>Volume!J149</f>
        <v>22.65</v>
      </c>
      <c r="D149" s="185">
        <f>Volume!M149</f>
        <v>0.4434589800443364</v>
      </c>
      <c r="E149" s="178">
        <f>Volume!C149*100</f>
        <v>-32</v>
      </c>
      <c r="F149" s="353">
        <f>'Open Int.'!D149*100</f>
        <v>-3</v>
      </c>
      <c r="G149" s="179">
        <f>'Open Int.'!R149</f>
        <v>93.824907</v>
      </c>
      <c r="H149" s="179">
        <f>'Open Int.'!Z149</f>
        <v>-0.5283519999999982</v>
      </c>
      <c r="I149" s="172">
        <f>'Open Int.'!O149</f>
        <v>0.9836024217961655</v>
      </c>
      <c r="J149" s="188">
        <f>IF(Volume!D149=0,0,Volume!F149/Volume!D149)</f>
        <v>0.1347517730496454</v>
      </c>
      <c r="K149" s="190">
        <f>IF('Open Int.'!E149=0,0,'Open Int.'!H149/'Open Int.'!E149)</f>
        <v>0.11937377690802348</v>
      </c>
      <c r="N149" s="97"/>
    </row>
    <row r="150" spans="1:14" ht="15">
      <c r="A150" s="180" t="s">
        <v>173</v>
      </c>
      <c r="B150" s="292">
        <f>Margins!B150</f>
        <v>2950</v>
      </c>
      <c r="C150" s="292">
        <f>Volume!J150</f>
        <v>63.95</v>
      </c>
      <c r="D150" s="185">
        <f>Volume!M150</f>
        <v>-1.615384615384611</v>
      </c>
      <c r="E150" s="178">
        <f>Volume!C150*100</f>
        <v>-36</v>
      </c>
      <c r="F150" s="353">
        <f>'Open Int.'!D150*100</f>
        <v>0</v>
      </c>
      <c r="G150" s="179">
        <f>'Open Int.'!R150</f>
        <v>64.066389</v>
      </c>
      <c r="H150" s="179">
        <f>'Open Int.'!Z150</f>
        <v>-1.2053109999999947</v>
      </c>
      <c r="I150" s="172">
        <f>'Open Int.'!O150</f>
        <v>0.9888103651354535</v>
      </c>
      <c r="J150" s="188">
        <f>IF(Volume!D150=0,0,Volume!F150/Volume!D150)</f>
        <v>0</v>
      </c>
      <c r="K150" s="190">
        <f>IF('Open Int.'!E150=0,0,'Open Int.'!H150/'Open Int.'!E150)</f>
        <v>0.05813953488372093</v>
      </c>
      <c r="N150" s="97"/>
    </row>
    <row r="151" spans="1:14" ht="15">
      <c r="A151" s="180" t="s">
        <v>305</v>
      </c>
      <c r="B151" s="292">
        <f>Margins!B151</f>
        <v>200</v>
      </c>
      <c r="C151" s="292">
        <f>Volume!J151</f>
        <v>946.9</v>
      </c>
      <c r="D151" s="185">
        <f>Volume!M151</f>
        <v>4.404873477038418</v>
      </c>
      <c r="E151" s="178">
        <f>Volume!C151*100</f>
        <v>-14.000000000000002</v>
      </c>
      <c r="F151" s="353">
        <f>'Open Int.'!D151*100</f>
        <v>-11</v>
      </c>
      <c r="G151" s="179">
        <f>'Open Int.'!R151</f>
        <v>22.384716</v>
      </c>
      <c r="H151" s="179">
        <f>'Open Int.'!Z151</f>
        <v>-1.576902999999998</v>
      </c>
      <c r="I151" s="172">
        <f>'Open Int.'!O151</f>
        <v>1</v>
      </c>
      <c r="J151" s="188">
        <f>IF(Volume!D151=0,0,Volume!F151/Volume!D151)</f>
        <v>0</v>
      </c>
      <c r="K151" s="190">
        <f>IF('Open Int.'!E151=0,0,'Open Int.'!H151/'Open Int.'!E151)</f>
        <v>0</v>
      </c>
      <c r="N151" s="97"/>
    </row>
    <row r="152" spans="1:14" ht="15">
      <c r="A152" s="180" t="s">
        <v>82</v>
      </c>
      <c r="B152" s="292">
        <f>Margins!B152</f>
        <v>2100</v>
      </c>
      <c r="C152" s="292">
        <f>Volume!J152</f>
        <v>101.05</v>
      </c>
      <c r="D152" s="185">
        <f>Volume!M152</f>
        <v>3.641025641025638</v>
      </c>
      <c r="E152" s="178">
        <f>Volume!C152*100</f>
        <v>-11</v>
      </c>
      <c r="F152" s="353">
        <f>'Open Int.'!D152*100</f>
        <v>4</v>
      </c>
      <c r="G152" s="179">
        <f>'Open Int.'!R152</f>
        <v>94.770753</v>
      </c>
      <c r="H152" s="179">
        <f>'Open Int.'!Z152</f>
        <v>7.199178000000003</v>
      </c>
      <c r="I152" s="172">
        <f>'Open Int.'!O152</f>
        <v>0.9238692342140618</v>
      </c>
      <c r="J152" s="188">
        <f>IF(Volume!D152=0,0,Volume!F152/Volume!D152)</f>
        <v>0.05555555555555555</v>
      </c>
      <c r="K152" s="190">
        <f>IF('Open Int.'!E152=0,0,'Open Int.'!H152/'Open Int.'!E152)</f>
        <v>0.022727272727272728</v>
      </c>
      <c r="N152" s="97"/>
    </row>
    <row r="153" spans="1:14" ht="15">
      <c r="A153" s="180" t="s">
        <v>153</v>
      </c>
      <c r="B153" s="292">
        <f>Margins!B153</f>
        <v>450</v>
      </c>
      <c r="C153" s="292">
        <f>Volume!J153</f>
        <v>487.65</v>
      </c>
      <c r="D153" s="185">
        <f>Volume!M153</f>
        <v>-1.5743263699666992</v>
      </c>
      <c r="E153" s="178">
        <f>Volume!C153*100</f>
        <v>6</v>
      </c>
      <c r="F153" s="353">
        <f>'Open Int.'!D153*100</f>
        <v>0</v>
      </c>
      <c r="G153" s="179">
        <f>'Open Int.'!R153</f>
        <v>52.929531</v>
      </c>
      <c r="H153" s="179">
        <f>'Open Int.'!Z153</f>
        <v>-0.6682500000000005</v>
      </c>
      <c r="I153" s="172">
        <f>'Open Int.'!O153</f>
        <v>0.9970978441127695</v>
      </c>
      <c r="J153" s="188">
        <f>IF(Volume!D153=0,0,Volume!F153/Volume!D153)</f>
        <v>0</v>
      </c>
      <c r="K153" s="190">
        <f>IF('Open Int.'!E153=0,0,'Open Int.'!H153/'Open Int.'!E153)</f>
        <v>0</v>
      </c>
      <c r="N153" s="97"/>
    </row>
    <row r="154" spans="1:14" ht="15">
      <c r="A154" s="180" t="s">
        <v>154</v>
      </c>
      <c r="B154" s="292">
        <f>Margins!B154</f>
        <v>6900</v>
      </c>
      <c r="C154" s="292">
        <f>Volume!J154</f>
        <v>43.55</v>
      </c>
      <c r="D154" s="185">
        <f>Volume!M154</f>
        <v>0.23014959723819173</v>
      </c>
      <c r="E154" s="178">
        <f>Volume!C154*100</f>
        <v>-13</v>
      </c>
      <c r="F154" s="353">
        <f>'Open Int.'!D154*100</f>
        <v>0</v>
      </c>
      <c r="G154" s="179">
        <f>'Open Int.'!R154</f>
        <v>26.774104499999996</v>
      </c>
      <c r="H154" s="179">
        <f>'Open Int.'!Z154</f>
        <v>0.09145949999999203</v>
      </c>
      <c r="I154" s="172">
        <f>'Open Int.'!O154</f>
        <v>0.9775533108866442</v>
      </c>
      <c r="J154" s="188">
        <f>IF(Volume!D154=0,0,Volume!F154/Volume!D154)</f>
        <v>0.125</v>
      </c>
      <c r="K154" s="190">
        <f>IF('Open Int.'!E154=0,0,'Open Int.'!H154/'Open Int.'!E154)</f>
        <v>0.07142857142857142</v>
      </c>
      <c r="N154" s="97"/>
    </row>
    <row r="155" spans="1:14" ht="15">
      <c r="A155" s="180" t="s">
        <v>306</v>
      </c>
      <c r="B155" s="292">
        <f>Margins!B155</f>
        <v>1800</v>
      </c>
      <c r="C155" s="292">
        <f>Volume!J155</f>
        <v>97.95</v>
      </c>
      <c r="D155" s="185">
        <f>Volume!M155</f>
        <v>0.5646817248459929</v>
      </c>
      <c r="E155" s="178">
        <f>Volume!C155*100</f>
        <v>-36</v>
      </c>
      <c r="F155" s="353">
        <f>'Open Int.'!D155*100</f>
        <v>-6</v>
      </c>
      <c r="G155" s="179">
        <f>'Open Int.'!R155</f>
        <v>25.229961</v>
      </c>
      <c r="H155" s="179">
        <f>'Open Int.'!Z155</f>
        <v>-1.348551000000004</v>
      </c>
      <c r="I155" s="172">
        <f>'Open Int.'!O155</f>
        <v>0.9965059399021663</v>
      </c>
      <c r="J155" s="188">
        <f>IF(Volume!D155=0,0,Volume!F155/Volume!D155)</f>
        <v>1</v>
      </c>
      <c r="K155" s="190">
        <f>IF('Open Int.'!E155=0,0,'Open Int.'!H155/'Open Int.'!E155)</f>
        <v>0.21428571428571427</v>
      </c>
      <c r="N155" s="97"/>
    </row>
    <row r="156" spans="1:14" ht="15">
      <c r="A156" s="180" t="s">
        <v>155</v>
      </c>
      <c r="B156" s="292">
        <f>Margins!B156</f>
        <v>525</v>
      </c>
      <c r="C156" s="292">
        <f>Volume!J156</f>
        <v>393.1</v>
      </c>
      <c r="D156" s="185">
        <f>Volume!M156</f>
        <v>-0.06355662895640016</v>
      </c>
      <c r="E156" s="178">
        <f>Volume!C156*100</f>
        <v>-17</v>
      </c>
      <c r="F156" s="353">
        <f>'Open Int.'!D156*100</f>
        <v>3</v>
      </c>
      <c r="G156" s="179">
        <f>'Open Int.'!R156</f>
        <v>105.72719325000001</v>
      </c>
      <c r="H156" s="179">
        <f>'Open Int.'!Z156</f>
        <v>2.8858357500000125</v>
      </c>
      <c r="I156" s="172">
        <f>'Open Int.'!O156</f>
        <v>0.9966816318563342</v>
      </c>
      <c r="J156" s="188">
        <f>IF(Volume!D156=0,0,Volume!F156/Volume!D156)</f>
        <v>0</v>
      </c>
      <c r="K156" s="190">
        <f>IF('Open Int.'!E156=0,0,'Open Int.'!H156/'Open Int.'!E156)</f>
        <v>0.1111111111111111</v>
      </c>
      <c r="N156" s="97"/>
    </row>
    <row r="157" spans="1:14" ht="15">
      <c r="A157" s="180" t="s">
        <v>38</v>
      </c>
      <c r="B157" s="292">
        <f>Margins!B157</f>
        <v>600</v>
      </c>
      <c r="C157" s="292">
        <f>Volume!J157</f>
        <v>604.55</v>
      </c>
      <c r="D157" s="185">
        <f>Volume!M157</f>
        <v>-1.4749022164276513</v>
      </c>
      <c r="E157" s="178">
        <f>Volume!C157*100</f>
        <v>28.000000000000004</v>
      </c>
      <c r="F157" s="353">
        <f>'Open Int.'!D157*100</f>
        <v>1</v>
      </c>
      <c r="G157" s="179">
        <f>'Open Int.'!R157</f>
        <v>236.826417</v>
      </c>
      <c r="H157" s="179">
        <f>'Open Int.'!Z157</f>
        <v>-0.4158869999999979</v>
      </c>
      <c r="I157" s="172">
        <f>'Open Int.'!O157</f>
        <v>0.9836115791085924</v>
      </c>
      <c r="J157" s="188">
        <f>IF(Volume!D157=0,0,Volume!F157/Volume!D157)</f>
        <v>0.058823529411764705</v>
      </c>
      <c r="K157" s="190">
        <f>IF('Open Int.'!E157=0,0,'Open Int.'!H157/'Open Int.'!E157)</f>
        <v>0.20408163265306123</v>
      </c>
      <c r="N157" s="97"/>
    </row>
    <row r="158" spans="1:14" ht="15">
      <c r="A158" s="180" t="s">
        <v>156</v>
      </c>
      <c r="B158" s="292">
        <f>Margins!B158</f>
        <v>600</v>
      </c>
      <c r="C158" s="292">
        <f>Volume!J158</f>
        <v>355.05</v>
      </c>
      <c r="D158" s="185">
        <f>Volume!M158</f>
        <v>4.319083296606431</v>
      </c>
      <c r="E158" s="178">
        <f>Volume!C158*100</f>
        <v>147</v>
      </c>
      <c r="F158" s="353">
        <f>'Open Int.'!D158*100</f>
        <v>-18</v>
      </c>
      <c r="G158" s="179">
        <f>'Open Int.'!R158</f>
        <v>31.272804</v>
      </c>
      <c r="H158" s="179">
        <f>'Open Int.'!Z158</f>
        <v>-5.076575999999996</v>
      </c>
      <c r="I158" s="172">
        <f>'Open Int.'!O158</f>
        <v>0.997275204359673</v>
      </c>
      <c r="J158" s="188">
        <f>IF(Volume!D158=0,0,Volume!F158/Volume!D158)</f>
        <v>0</v>
      </c>
      <c r="K158" s="190">
        <f>IF('Open Int.'!E158=0,0,'Open Int.'!H158/'Open Int.'!E158)</f>
        <v>0</v>
      </c>
      <c r="N158" s="97"/>
    </row>
    <row r="159" spans="1:14" ht="15">
      <c r="A159" s="180" t="s">
        <v>211</v>
      </c>
      <c r="B159" s="292">
        <f>Margins!B159</f>
        <v>700</v>
      </c>
      <c r="C159" s="292">
        <f>Volume!J159</f>
        <v>238.35</v>
      </c>
      <c r="D159" s="185">
        <f>Volume!M159</f>
        <v>-2.4355300859598925</v>
      </c>
      <c r="E159" s="178">
        <f>Volume!C159*100</f>
        <v>52</v>
      </c>
      <c r="F159" s="353">
        <f>'Open Int.'!D159*100</f>
        <v>10</v>
      </c>
      <c r="G159" s="179">
        <f>'Open Int.'!R159</f>
        <v>35.1876105</v>
      </c>
      <c r="H159" s="179">
        <f>'Open Int.'!Z159</f>
        <v>2.4733974999999973</v>
      </c>
      <c r="I159" s="172">
        <f>'Open Int.'!O159</f>
        <v>0.9995258416311048</v>
      </c>
      <c r="J159" s="188">
        <f>IF(Volume!D159=0,0,Volume!F159/Volume!D159)</f>
        <v>0.1</v>
      </c>
      <c r="K159" s="190">
        <f>IF('Open Int.'!E159=0,0,'Open Int.'!H159/'Open Int.'!E159)</f>
        <v>3.0454545454545454</v>
      </c>
      <c r="N159" s="97"/>
    </row>
    <row r="160" spans="6:9" ht="15" hidden="1">
      <c r="F160" s="10"/>
      <c r="G160" s="177">
        <f>'Open Int.'!R160</f>
        <v>48413.60345156002</v>
      </c>
      <c r="H160" s="132">
        <f>'Open Int.'!Z160</f>
        <v>2014.4764446150039</v>
      </c>
      <c r="I160" s="101"/>
    </row>
    <row r="161" spans="6:9" ht="15">
      <c r="F161" s="10"/>
      <c r="I161" s="101"/>
    </row>
    <row r="162" spans="6:9" ht="15">
      <c r="F162" s="10"/>
      <c r="I162" s="101"/>
    </row>
    <row r="163" spans="6:9" ht="15">
      <c r="F163" s="10"/>
      <c r="I163" s="101"/>
    </row>
    <row r="164" spans="1:8" ht="15.75">
      <c r="A164" s="13"/>
      <c r="B164" s="13"/>
      <c r="C164" s="13"/>
      <c r="D164" s="14"/>
      <c r="E164" s="15"/>
      <c r="F164" s="8"/>
      <c r="G164" s="73"/>
      <c r="H164" s="73"/>
    </row>
    <row r="165" spans="2:10" ht="15.75" thickBot="1">
      <c r="B165" s="40" t="s">
        <v>53</v>
      </c>
      <c r="C165" s="41"/>
      <c r="D165" s="16"/>
      <c r="E165" s="11"/>
      <c r="F165" s="11"/>
      <c r="G165" s="12"/>
      <c r="H165" s="17"/>
      <c r="I165" s="17"/>
      <c r="J165" s="7"/>
    </row>
    <row r="166" spans="1:11" ht="15.75" thickBot="1">
      <c r="A166" s="29"/>
      <c r="B166" s="131" t="s">
        <v>182</v>
      </c>
      <c r="C166" s="131" t="s">
        <v>74</v>
      </c>
      <c r="D166" s="256" t="s">
        <v>9</v>
      </c>
      <c r="E166" s="131" t="s">
        <v>84</v>
      </c>
      <c r="F166" s="131" t="s">
        <v>49</v>
      </c>
      <c r="G166" s="18"/>
      <c r="I166" s="11"/>
      <c r="K166" s="12"/>
    </row>
    <row r="167" spans="1:11" ht="15">
      <c r="A167" s="195" t="s">
        <v>60</v>
      </c>
      <c r="B167" s="239">
        <f>'Open Int.'!$V$4</f>
        <v>84.07364025</v>
      </c>
      <c r="C167" s="239">
        <f>'Open Int.'!$V$5</f>
        <v>6.072401500000001</v>
      </c>
      <c r="D167" s="239">
        <f>'Open Int.'!$V$6</f>
        <v>13973.0849245</v>
      </c>
      <c r="E167" s="253">
        <f>F167-(D167+C167+B167)</f>
        <v>23389.14362585502</v>
      </c>
      <c r="F167" s="253">
        <f>'Open Int.'!$V$160</f>
        <v>37452.37459210502</v>
      </c>
      <c r="G167" s="19"/>
      <c r="H167" s="42" t="s">
        <v>59</v>
      </c>
      <c r="I167" s="43"/>
      <c r="J167" s="65">
        <f>F170</f>
        <v>48413.603451560026</v>
      </c>
      <c r="K167" s="17"/>
    </row>
    <row r="168" spans="1:11" ht="15">
      <c r="A168" s="205" t="s">
        <v>61</v>
      </c>
      <c r="B168" s="240">
        <f>'Open Int.'!$W$4</f>
        <v>0</v>
      </c>
      <c r="C168" s="240">
        <f>'Open Int.'!$W$5</f>
        <v>0</v>
      </c>
      <c r="D168" s="240">
        <f>'Open Int.'!$W$6</f>
        <v>4401.4114565</v>
      </c>
      <c r="E168" s="255">
        <f>F168-(D168+C168+B168)</f>
        <v>1024.4290542350027</v>
      </c>
      <c r="F168" s="240">
        <f>'Open Int.'!$W$160</f>
        <v>5425.840510735003</v>
      </c>
      <c r="G168" s="20"/>
      <c r="H168" s="42" t="s">
        <v>66</v>
      </c>
      <c r="I168" s="43"/>
      <c r="J168" s="65">
        <f>'Open Int.'!$Z$160</f>
        <v>2014.4764446150039</v>
      </c>
      <c r="K168" s="133">
        <f>J168/(J167-J168)</f>
        <v>0.043416257472117456</v>
      </c>
    </row>
    <row r="169" spans="1:11" ht="15.75" thickBot="1">
      <c r="A169" s="207" t="s">
        <v>62</v>
      </c>
      <c r="B169" s="240">
        <f>'Open Int.'!$X$4</f>
        <v>0</v>
      </c>
      <c r="C169" s="240">
        <f>'Open Int.'!$X$5</f>
        <v>0</v>
      </c>
      <c r="D169" s="240">
        <f>'Open Int.'!$X$6</f>
        <v>5343.637909</v>
      </c>
      <c r="E169" s="255">
        <f>F169-(D169+C169+B169)</f>
        <v>191.75043972000185</v>
      </c>
      <c r="F169" s="240">
        <f>'Open Int.'!$X$160</f>
        <v>5535.388348720002</v>
      </c>
      <c r="G169" s="19"/>
      <c r="H169" s="354"/>
      <c r="I169" s="354"/>
      <c r="J169" s="355"/>
      <c r="K169" s="356"/>
    </row>
    <row r="170" spans="1:10" ht="15.75" thickBot="1">
      <c r="A170" s="204" t="s">
        <v>11</v>
      </c>
      <c r="B170" s="30">
        <f>SUM(B167:B169)</f>
        <v>84.07364025</v>
      </c>
      <c r="C170" s="30">
        <f>SUM(C167:C169)</f>
        <v>6.072401500000001</v>
      </c>
      <c r="D170" s="257">
        <f>SUM(D167:D169)</f>
        <v>23718.13429</v>
      </c>
      <c r="E170" s="257">
        <f>SUM(E167:E169)</f>
        <v>24605.323119810026</v>
      </c>
      <c r="F170" s="30">
        <f>SUM(F167:F169)</f>
        <v>48413.603451560026</v>
      </c>
      <c r="G170" s="22"/>
      <c r="H170" s="44" t="s">
        <v>67</v>
      </c>
      <c r="I170" s="45"/>
      <c r="J170" s="21">
        <f>Volume!P161</f>
        <v>0.24791240452404809</v>
      </c>
    </row>
    <row r="171" spans="1:11" ht="15">
      <c r="A171" s="195" t="s">
        <v>54</v>
      </c>
      <c r="B171" s="240">
        <f>'Open Int.'!$S$4</f>
        <v>82.844094</v>
      </c>
      <c r="C171" s="240">
        <f>'Open Int.'!$S$5</f>
        <v>6.072401500000001</v>
      </c>
      <c r="D171" s="240">
        <f>'Open Int.'!$S$6</f>
        <v>22793.33304</v>
      </c>
      <c r="E171" s="255">
        <f>F171-(D171+C171+B171)</f>
        <v>24457.853321610008</v>
      </c>
      <c r="F171" s="240">
        <f>'Open Int.'!$S$160</f>
        <v>47340.10285711001</v>
      </c>
      <c r="G171" s="20"/>
      <c r="H171" s="44" t="s">
        <v>68</v>
      </c>
      <c r="I171" s="45"/>
      <c r="J171" s="23">
        <f>'Open Int.'!E161</f>
        <v>0.3100820659233781</v>
      </c>
      <c r="K171" s="12"/>
    </row>
    <row r="172" spans="1:10" ht="15.75" thickBot="1">
      <c r="A172" s="207" t="s">
        <v>65</v>
      </c>
      <c r="B172" s="254">
        <f>B170-B171</f>
        <v>1.2295462499999985</v>
      </c>
      <c r="C172" s="254">
        <f>C170-C171</f>
        <v>0</v>
      </c>
      <c r="D172" s="258">
        <f>D170-D171</f>
        <v>924.8012500000004</v>
      </c>
      <c r="E172" s="254">
        <f>E170-E171</f>
        <v>147.46979820001798</v>
      </c>
      <c r="F172" s="254">
        <f>F170-F171</f>
        <v>1073.5005944500153</v>
      </c>
      <c r="G172" s="20"/>
      <c r="J172" s="66"/>
    </row>
    <row r="173" ht="15">
      <c r="G173" s="90"/>
    </row>
    <row r="174" spans="4:9" ht="15">
      <c r="D174" s="50"/>
      <c r="E174" s="26"/>
      <c r="I174" s="24"/>
    </row>
    <row r="175" spans="3:8" ht="15">
      <c r="C175" s="50"/>
      <c r="D175" s="50"/>
      <c r="E175" s="99"/>
      <c r="F175" s="269"/>
      <c r="H175" s="26"/>
    </row>
    <row r="176" spans="4:7" ht="15">
      <c r="D176" s="50"/>
      <c r="E176" s="26"/>
      <c r="F176" s="26"/>
      <c r="G176" s="26"/>
    </row>
    <row r="177" spans="4:5" ht="15">
      <c r="D177" s="50"/>
      <c r="E177" s="26"/>
    </row>
    <row r="180" ht="15">
      <c r="A180" s="7" t="s">
        <v>120</v>
      </c>
    </row>
    <row r="181" ht="15">
      <c r="A181" s="7" t="s">
        <v>115</v>
      </c>
    </row>
    <row r="195" ht="15">
      <c r="G195"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86"/>
  <sheetViews>
    <sheetView workbookViewId="0" topLeftCell="A1">
      <selection activeCell="C67" sqref="C67"/>
    </sheetView>
  </sheetViews>
  <sheetFormatPr defaultColWidth="9.140625" defaultRowHeight="12.75"/>
  <cols>
    <col min="1" max="1" width="20.28125" style="25" customWidth="1"/>
    <col min="2" max="2" width="14.7109375" style="25" customWidth="1"/>
    <col min="3" max="3" width="37.421875" style="25" customWidth="1"/>
    <col min="4" max="4" width="14.7109375" style="25" hidden="1" customWidth="1"/>
    <col min="5" max="5" width="12.28125" style="25" customWidth="1"/>
    <col min="6" max="6" width="20.8515625" style="25" customWidth="1"/>
    <col min="7" max="16384" width="9.140625" style="25" customWidth="1"/>
  </cols>
  <sheetData>
    <row r="1" spans="1:4" ht="13.5">
      <c r="A1" s="439" t="s">
        <v>127</v>
      </c>
      <c r="B1" s="439"/>
      <c r="C1" s="439"/>
      <c r="D1" s="93">
        <f ca="1">NOW()</f>
        <v>39140.77823043981</v>
      </c>
    </row>
    <row r="2" spans="1:3" ht="13.5">
      <c r="A2" s="95" t="s">
        <v>128</v>
      </c>
      <c r="B2" s="95" t="s">
        <v>129</v>
      </c>
      <c r="C2" s="96" t="s">
        <v>130</v>
      </c>
    </row>
    <row r="3" spans="1:3" ht="13.5">
      <c r="A3" s="25" t="s">
        <v>280</v>
      </c>
      <c r="B3" s="93">
        <v>39170</v>
      </c>
      <c r="C3" s="94">
        <f>B3-D1</f>
        <v>29.221769560186658</v>
      </c>
    </row>
    <row r="4" spans="1:3" ht="13.5">
      <c r="A4" s="25" t="s">
        <v>395</v>
      </c>
      <c r="B4" s="93">
        <v>39198</v>
      </c>
      <c r="C4" s="94">
        <f>B4-D1</f>
        <v>57.22176956018666</v>
      </c>
    </row>
    <row r="5" spans="1:3" ht="13.5">
      <c r="A5" s="25" t="s">
        <v>405</v>
      </c>
      <c r="B5" s="93">
        <v>39233</v>
      </c>
      <c r="C5" s="94">
        <f>B5-D1</f>
        <v>92.22176956018666</v>
      </c>
    </row>
    <row r="6" spans="1:3" ht="13.5">
      <c r="A6" s="51"/>
      <c r="B6" s="98"/>
      <c r="C6" s="94"/>
    </row>
    <row r="7" spans="1:3" ht="13.5">
      <c r="A7" s="438" t="s">
        <v>131</v>
      </c>
      <c r="B7" s="438"/>
      <c r="C7" s="438"/>
    </row>
    <row r="8" spans="1:3" ht="13.5">
      <c r="A8" s="91" t="s">
        <v>114</v>
      </c>
      <c r="B8" s="92" t="s">
        <v>116</v>
      </c>
      <c r="C8" s="91" t="s">
        <v>125</v>
      </c>
    </row>
    <row r="9" spans="1:3" ht="13.5">
      <c r="A9" s="16" t="s">
        <v>411</v>
      </c>
      <c r="B9" s="386">
        <v>39266</v>
      </c>
      <c r="C9" s="16" t="s">
        <v>412</v>
      </c>
    </row>
    <row r="10" spans="1:3" ht="13.5">
      <c r="A10" s="16" t="s">
        <v>409</v>
      </c>
      <c r="B10" s="386">
        <v>39328</v>
      </c>
      <c r="C10" s="16" t="s">
        <v>410</v>
      </c>
    </row>
    <row r="11" spans="1:3" ht="13.5">
      <c r="A11" s="16" t="s">
        <v>0</v>
      </c>
      <c r="B11" s="387" t="s">
        <v>397</v>
      </c>
      <c r="C11" s="16" t="s">
        <v>398</v>
      </c>
    </row>
    <row r="12" spans="1:3" ht="13.5">
      <c r="A12" s="16" t="s">
        <v>399</v>
      </c>
      <c r="B12" s="387" t="s">
        <v>400</v>
      </c>
      <c r="C12" s="16" t="s">
        <v>402</v>
      </c>
    </row>
    <row r="13" spans="1:3" ht="13.5">
      <c r="A13" s="16" t="s">
        <v>401</v>
      </c>
      <c r="B13" s="387" t="s">
        <v>400</v>
      </c>
      <c r="C13" s="16" t="s">
        <v>403</v>
      </c>
    </row>
    <row r="14" spans="1:3" ht="13.5">
      <c r="A14" s="16" t="s">
        <v>222</v>
      </c>
      <c r="B14" s="387" t="s">
        <v>406</v>
      </c>
      <c r="C14" s="16" t="s">
        <v>407</v>
      </c>
    </row>
    <row r="20" ht="13.5">
      <c r="E20" s="382"/>
    </row>
    <row r="186" ht="13.5">
      <c r="M186" s="25" t="s">
        <v>276</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82"/>
  <sheetViews>
    <sheetView workbookViewId="0" topLeftCell="A1">
      <selection activeCell="D227" sqref="D227"/>
    </sheetView>
  </sheetViews>
  <sheetFormatPr defaultColWidth="9.140625" defaultRowHeight="12.75" outlineLevelRow="2"/>
  <cols>
    <col min="1" max="1" width="20.421875" style="363" bestFit="1" customWidth="1"/>
    <col min="2" max="2" width="15.57421875" style="363" customWidth="1"/>
    <col min="3" max="3" width="13.421875" style="363" customWidth="1"/>
    <col min="4" max="4" width="9.421875" style="370" bestFit="1" customWidth="1"/>
    <col min="5" max="16384" width="9.140625" style="363" customWidth="1"/>
  </cols>
  <sheetData>
    <row r="1" spans="1:4" ht="21.75" thickBot="1">
      <c r="A1" s="396" t="s">
        <v>238</v>
      </c>
      <c r="B1" s="397"/>
      <c r="C1" s="397"/>
      <c r="D1" s="397"/>
    </row>
    <row r="2" spans="1:4" ht="17.25" customHeight="1">
      <c r="A2" s="364" t="s">
        <v>239</v>
      </c>
      <c r="B2" s="364" t="s">
        <v>59</v>
      </c>
      <c r="C2" s="365" t="s">
        <v>70</v>
      </c>
      <c r="D2" s="369" t="s">
        <v>240</v>
      </c>
    </row>
    <row r="3" ht="17.25" customHeight="1">
      <c r="D3" s="363"/>
    </row>
    <row r="4" spans="1:4" ht="15" outlineLevel="1">
      <c r="A4" s="364" t="s">
        <v>241</v>
      </c>
      <c r="B4" s="364">
        <f>SUM(B5:B7)</f>
        <v>12283750</v>
      </c>
      <c r="C4" s="364">
        <f>SUM(C5:C7)</f>
        <v>25850</v>
      </c>
      <c r="D4" s="369">
        <f aca="true" t="shared" si="0" ref="D4:D14">C4/(B4-C4)</f>
        <v>0.0021088440923812397</v>
      </c>
    </row>
    <row r="5" spans="1:4" ht="14.25" outlineLevel="2">
      <c r="A5" s="366" t="s">
        <v>332</v>
      </c>
      <c r="B5" s="367">
        <f>VLOOKUP(A5,'Open Int.'!$A$4:$O$159,2,FALSE)</f>
        <v>783600</v>
      </c>
      <c r="C5" s="367">
        <f>VLOOKUP(A5,'Open Int.'!$A$4:$O$159,3,FALSE)</f>
        <v>-13500</v>
      </c>
      <c r="D5" s="368">
        <f t="shared" si="0"/>
        <v>-0.016936394429808054</v>
      </c>
    </row>
    <row r="6" spans="1:4" ht="14.25" outlineLevel="2">
      <c r="A6" s="366" t="s">
        <v>333</v>
      </c>
      <c r="B6" s="367">
        <f>VLOOKUP(A6,'Open Int.'!$A$4:$O$159,2,FALSE)</f>
        <v>1750400</v>
      </c>
      <c r="C6" s="367">
        <f>VLOOKUP(A6,'Open Int.'!$A$4:$O$159,3,FALSE)</f>
        <v>83600</v>
      </c>
      <c r="D6" s="368">
        <f t="shared" si="0"/>
        <v>0.05015598752099832</v>
      </c>
    </row>
    <row r="7" spans="1:4" ht="14.25" outlineLevel="2">
      <c r="A7" s="366" t="s">
        <v>334</v>
      </c>
      <c r="B7" s="367">
        <f>VLOOKUP(A7,'Open Int.'!$A$4:$O$159,2,FALSE)</f>
        <v>9749750</v>
      </c>
      <c r="C7" s="367">
        <f>VLOOKUP(A7,'Open Int.'!$A$4:$O$159,3,FALSE)</f>
        <v>-44250</v>
      </c>
      <c r="D7" s="368">
        <f t="shared" si="0"/>
        <v>-0.004518072289156626</v>
      </c>
    </row>
    <row r="8" spans="1:4" ht="15">
      <c r="A8" s="364" t="s">
        <v>242</v>
      </c>
      <c r="B8" s="364">
        <f>SUM(B9:B13)</f>
        <v>50121159</v>
      </c>
      <c r="C8" s="364">
        <f>SUM(C9:C13)</f>
        <v>-297505</v>
      </c>
      <c r="D8" s="369">
        <f t="shared" si="0"/>
        <v>-0.00590069185490516</v>
      </c>
    </row>
    <row r="9" spans="1:4" ht="14.25" outlineLevel="2">
      <c r="A9" s="366" t="s">
        <v>335</v>
      </c>
      <c r="B9" s="367">
        <f>VLOOKUP(A9,'Open Int.'!$A$4:$O$159,2,FALSE)</f>
        <v>38137925</v>
      </c>
      <c r="C9" s="367">
        <f>VLOOKUP(A9,'Open Int.'!$A$4:$O$159,3,FALSE)</f>
        <v>-448850</v>
      </c>
      <c r="D9" s="368">
        <f t="shared" si="0"/>
        <v>-0.011632223734686302</v>
      </c>
    </row>
    <row r="10" spans="1:4" ht="14.25" outlineLevel="2">
      <c r="A10" s="366" t="s">
        <v>336</v>
      </c>
      <c r="B10" s="367">
        <f>VLOOKUP(A10,'Open Int.'!$A$4:$O$159,2,FALSE)</f>
        <v>4591200</v>
      </c>
      <c r="C10" s="367">
        <f>VLOOKUP(A10,'Open Int.'!$A$4:$O$159,3,FALSE)</f>
        <v>93600</v>
      </c>
      <c r="D10" s="368">
        <f t="shared" si="0"/>
        <v>0.0208110992529349</v>
      </c>
    </row>
    <row r="11" spans="1:4" ht="14.25" outlineLevel="2">
      <c r="A11" s="366" t="s">
        <v>7</v>
      </c>
      <c r="B11" s="367">
        <f>VLOOKUP(A11,'Open Int.'!$A$4:$O$159,2,FALSE)</f>
        <v>2248750</v>
      </c>
      <c r="C11" s="367">
        <f>VLOOKUP(A11,'Open Int.'!$A$4:$O$159,3,FALSE)</f>
        <v>73125</v>
      </c>
      <c r="D11" s="368">
        <f t="shared" si="0"/>
        <v>0.033611031312841134</v>
      </c>
    </row>
    <row r="12" spans="1:4" ht="14.25" outlineLevel="2">
      <c r="A12" s="366" t="s">
        <v>44</v>
      </c>
      <c r="B12" s="367">
        <f>VLOOKUP(A12,'Open Int.'!$A$4:$O$159,2,FALSE)</f>
        <v>1473600</v>
      </c>
      <c r="C12" s="367">
        <f>VLOOKUP(A12,'Open Int.'!$A$4:$O$159,3,FALSE)</f>
        <v>-50400</v>
      </c>
      <c r="D12" s="368">
        <f t="shared" si="0"/>
        <v>-0.03307086614173228</v>
      </c>
    </row>
    <row r="13" spans="1:4" ht="14.25" outlineLevel="2">
      <c r="A13" s="366" t="s">
        <v>309</v>
      </c>
      <c r="B13" s="367">
        <f>VLOOKUP(A13,'Open Int.'!$A$4:$O$159,2,FALSE)</f>
        <v>3669684</v>
      </c>
      <c r="C13" s="367">
        <f>VLOOKUP(A13,'Open Int.'!$A$4:$O$159,3,FALSE)</f>
        <v>35020</v>
      </c>
      <c r="D13" s="368">
        <f t="shared" si="0"/>
        <v>0.009635003400589436</v>
      </c>
    </row>
    <row r="14" spans="1:4" ht="15">
      <c r="A14" s="364" t="s">
        <v>243</v>
      </c>
      <c r="B14" s="364">
        <f>B8+B4</f>
        <v>62404909</v>
      </c>
      <c r="C14" s="364">
        <f>C8+C4</f>
        <v>-271655</v>
      </c>
      <c r="D14" s="369">
        <f t="shared" si="0"/>
        <v>-0.00433423568018183</v>
      </c>
    </row>
    <row r="16" spans="1:4" ht="15" outlineLevel="1">
      <c r="A16" s="364" t="s">
        <v>244</v>
      </c>
      <c r="B16" s="364">
        <f>SUM(B17:B20)</f>
        <v>14278300</v>
      </c>
      <c r="C16" s="364">
        <f>SUM(C17:C20)</f>
        <v>13750</v>
      </c>
      <c r="D16" s="369">
        <f aca="true" t="shared" si="1" ref="D16:D21">C16/(B16-C16)</f>
        <v>0.0009639280594200308</v>
      </c>
    </row>
    <row r="17" spans="1:4" ht="14.25" outlineLevel="1">
      <c r="A17" s="366" t="s">
        <v>180</v>
      </c>
      <c r="B17" s="367">
        <f>VLOOKUP(A17,'Open Int.'!$A$4:$O$159,2,FALSE)</f>
        <v>5623500</v>
      </c>
      <c r="C17" s="367">
        <f>VLOOKUP(A17,'Open Int.'!$A$4:$O$159,3,FALSE)</f>
        <v>177000</v>
      </c>
      <c r="D17" s="368">
        <f t="shared" si="1"/>
        <v>0.032497934453318646</v>
      </c>
    </row>
    <row r="18" spans="1:4" ht="14.25" outlineLevel="1">
      <c r="A18" s="366" t="s">
        <v>311</v>
      </c>
      <c r="B18" s="367">
        <f>VLOOKUP(A18,'Open Int.'!$A$4:$O$159,2,FALSE)</f>
        <v>1255800</v>
      </c>
      <c r="C18" s="367">
        <f>VLOOKUP(A18,'Open Int.'!$A$4:$O$159,3,FALSE)</f>
        <v>-1800</v>
      </c>
      <c r="D18" s="368">
        <f t="shared" si="1"/>
        <v>-0.0014312977099236641</v>
      </c>
    </row>
    <row r="19" spans="1:4" ht="14.25" outlineLevel="1">
      <c r="A19" s="366" t="s">
        <v>337</v>
      </c>
      <c r="B19" s="367">
        <f>VLOOKUP(A19,'Open Int.'!$A$4:$O$159,2,FALSE)</f>
        <v>4853000</v>
      </c>
      <c r="C19" s="367">
        <f>VLOOKUP(A19,'Open Int.'!$A$4:$O$159,3,FALSE)</f>
        <v>-132000</v>
      </c>
      <c r="D19" s="368">
        <f t="shared" si="1"/>
        <v>-0.026479438314944835</v>
      </c>
    </row>
    <row r="20" spans="1:4" ht="14.25" outlineLevel="1">
      <c r="A20" s="366" t="s">
        <v>338</v>
      </c>
      <c r="B20" s="367">
        <f>VLOOKUP(A20,'Open Int.'!$A$4:$O$159,2,FALSE)</f>
        <v>2546000</v>
      </c>
      <c r="C20" s="367">
        <f>VLOOKUP(A20,'Open Int.'!$A$4:$O$159,3,FALSE)</f>
        <v>-29450</v>
      </c>
      <c r="D20" s="368">
        <f t="shared" si="1"/>
        <v>-0.011434894872740686</v>
      </c>
    </row>
    <row r="21" spans="1:4" ht="15" outlineLevel="1">
      <c r="A21" s="364" t="s">
        <v>245</v>
      </c>
      <c r="B21" s="364">
        <f>SUM(B22:B34)</f>
        <v>57192650</v>
      </c>
      <c r="C21" s="364">
        <f>SUM(C22:C34)</f>
        <v>545500</v>
      </c>
      <c r="D21" s="369">
        <f t="shared" si="1"/>
        <v>0.00962978720023867</v>
      </c>
    </row>
    <row r="22" spans="1:4" ht="14.25" outlineLevel="2">
      <c r="A22" s="366" t="s">
        <v>135</v>
      </c>
      <c r="B22" s="367">
        <f>VLOOKUP(A22,'Open Int.'!$A$4:$O$159,2,FALSE)</f>
        <v>2989000</v>
      </c>
      <c r="C22" s="367">
        <f>VLOOKUP(A22,'Open Int.'!$A$4:$O$159,3,FALSE)</f>
        <v>34300</v>
      </c>
      <c r="D22" s="368">
        <f aca="true" t="shared" si="2" ref="D22:D34">C22/(B22-C22)</f>
        <v>0.011608623548922056</v>
      </c>
    </row>
    <row r="23" spans="1:4" ht="14.25" outlineLevel="2">
      <c r="A23" s="366" t="s">
        <v>339</v>
      </c>
      <c r="B23" s="367">
        <f>VLOOKUP(A23,'Open Int.'!$A$4:$O$159,2,FALSE)</f>
        <v>2739300</v>
      </c>
      <c r="C23" s="367">
        <f>VLOOKUP(A23,'Open Int.'!$A$4:$O$159,3,FALSE)</f>
        <v>-16100</v>
      </c>
      <c r="D23" s="368">
        <f t="shared" si="2"/>
        <v>-0.005843071786310518</v>
      </c>
    </row>
    <row r="24" spans="1:4" ht="14.25" outlineLevel="2">
      <c r="A24" s="366" t="s">
        <v>340</v>
      </c>
      <c r="B24" s="367">
        <f>VLOOKUP(A24,'Open Int.'!$A$4:$O$159,2,FALSE)</f>
        <v>6125000</v>
      </c>
      <c r="C24" s="367">
        <f>VLOOKUP(A24,'Open Int.'!$A$4:$O$159,3,FALSE)</f>
        <v>249200</v>
      </c>
      <c r="D24" s="368">
        <f t="shared" si="2"/>
        <v>0.0424112461281868</v>
      </c>
    </row>
    <row r="25" spans="1:4" ht="14.25" outlineLevel="2">
      <c r="A25" s="366" t="s">
        <v>341</v>
      </c>
      <c r="B25" s="367">
        <f>VLOOKUP(A25,'Open Int.'!$A$4:$O$159,2,FALSE)</f>
        <v>4985600</v>
      </c>
      <c r="C25" s="367">
        <f>VLOOKUP(A25,'Open Int.'!$A$4:$O$159,3,FALSE)</f>
        <v>-663100</v>
      </c>
      <c r="D25" s="368">
        <f t="shared" si="2"/>
        <v>-0.11738984191052809</v>
      </c>
    </row>
    <row r="26" spans="1:4" ht="14.25" outlineLevel="2">
      <c r="A26" s="366" t="s">
        <v>342</v>
      </c>
      <c r="B26" s="367">
        <f>VLOOKUP(A26,'Open Int.'!$A$4:$O$159,2,FALSE)</f>
        <v>2617600</v>
      </c>
      <c r="C26" s="367">
        <f>VLOOKUP(A26,'Open Int.'!$A$4:$O$159,3,FALSE)</f>
        <v>-35200</v>
      </c>
      <c r="D26" s="368">
        <f t="shared" si="2"/>
        <v>-0.013268998793727383</v>
      </c>
    </row>
    <row r="27" spans="1:4" ht="14.25" outlineLevel="2">
      <c r="A27" s="366" t="s">
        <v>343</v>
      </c>
      <c r="B27" s="367">
        <f>VLOOKUP(A27,'Open Int.'!$A$4:$O$159,2,FALSE)</f>
        <v>589200</v>
      </c>
      <c r="C27" s="367">
        <f>VLOOKUP(A27,'Open Int.'!$A$4:$O$159,3,FALSE)</f>
        <v>9600</v>
      </c>
      <c r="D27" s="368">
        <f t="shared" si="2"/>
        <v>0.016563146997929608</v>
      </c>
    </row>
    <row r="28" spans="1:4" ht="14.25" outlineLevel="2">
      <c r="A28" s="366" t="s">
        <v>143</v>
      </c>
      <c r="B28" s="367">
        <f>VLOOKUP(A28,'Open Int.'!$A$4:$O$159,2,FALSE)</f>
        <v>737500</v>
      </c>
      <c r="C28" s="367">
        <f>VLOOKUP(A28,'Open Int.'!$A$4:$O$159,3,FALSE)</f>
        <v>56050</v>
      </c>
      <c r="D28" s="368">
        <f t="shared" si="2"/>
        <v>0.08225108225108226</v>
      </c>
    </row>
    <row r="29" spans="1:4" ht="14.25" outlineLevel="2">
      <c r="A29" s="366" t="s">
        <v>344</v>
      </c>
      <c r="B29" s="367">
        <f>VLOOKUP(A29,'Open Int.'!$A$4:$O$159,2,FALSE)</f>
        <v>3068400</v>
      </c>
      <c r="C29" s="367">
        <f>VLOOKUP(A29,'Open Int.'!$A$4:$O$159,3,FALSE)</f>
        <v>283200</v>
      </c>
      <c r="D29" s="368">
        <f t="shared" si="2"/>
        <v>0.1016803102111159</v>
      </c>
    </row>
    <row r="30" spans="1:4" ht="14.25" outlineLevel="2">
      <c r="A30" s="366" t="s">
        <v>81</v>
      </c>
      <c r="B30" s="367">
        <f>VLOOKUP(A30,'Open Int.'!$A$4:$O$159,2,FALSE)</f>
        <v>3888000</v>
      </c>
      <c r="C30" s="367">
        <f>VLOOKUP(A30,'Open Int.'!$A$4:$O$159,3,FALSE)</f>
        <v>289800</v>
      </c>
      <c r="D30" s="368">
        <f t="shared" si="2"/>
        <v>0.08054027013506754</v>
      </c>
    </row>
    <row r="31" spans="1:4" ht="14.25" outlineLevel="2">
      <c r="A31" s="366" t="s">
        <v>205</v>
      </c>
      <c r="B31" s="367">
        <f>VLOOKUP(A31,'Open Int.'!$A$4:$O$159,2,FALSE)</f>
        <v>5817750</v>
      </c>
      <c r="C31" s="367">
        <f>VLOOKUP(A31,'Open Int.'!$A$4:$O$159,3,FALSE)</f>
        <v>197250</v>
      </c>
      <c r="D31" s="368">
        <f t="shared" si="2"/>
        <v>0.035094742460635174</v>
      </c>
    </row>
    <row r="32" spans="1:4" ht="14.25" outlineLevel="2">
      <c r="A32" s="366" t="s">
        <v>345</v>
      </c>
      <c r="B32" s="367">
        <f>VLOOKUP(A32,'Open Int.'!$A$4:$O$159,2,FALSE)</f>
        <v>8306800</v>
      </c>
      <c r="C32" s="367">
        <f>VLOOKUP(A32,'Open Int.'!$A$4:$O$159,3,FALSE)</f>
        <v>-209000</v>
      </c>
      <c r="D32" s="368">
        <f t="shared" si="2"/>
        <v>-0.024542614904060688</v>
      </c>
    </row>
    <row r="33" spans="1:4" ht="14.25" outlineLevel="2">
      <c r="A33" s="366" t="s">
        <v>346</v>
      </c>
      <c r="B33" s="367">
        <f>VLOOKUP(A33,'Open Int.'!$A$4:$O$159,2,FALSE)</f>
        <v>9284100</v>
      </c>
      <c r="C33" s="367">
        <f>VLOOKUP(A33,'Open Int.'!$A$4:$O$159,3,FALSE)</f>
        <v>363300</v>
      </c>
      <c r="D33" s="368">
        <f t="shared" si="2"/>
        <v>0.040725047080979286</v>
      </c>
    </row>
    <row r="34" spans="1:4" ht="14.25" outlineLevel="2">
      <c r="A34" s="366" t="s">
        <v>347</v>
      </c>
      <c r="B34" s="367">
        <f>VLOOKUP(A34,'Open Int.'!$A$4:$O$159,2,FALSE)</f>
        <v>6044400</v>
      </c>
      <c r="C34" s="367">
        <f>VLOOKUP(A34,'Open Int.'!$A$4:$O$159,3,FALSE)</f>
        <v>-13800</v>
      </c>
      <c r="D34" s="368">
        <f t="shared" si="2"/>
        <v>-0.002277904328018223</v>
      </c>
    </row>
    <row r="35" spans="1:4" ht="15">
      <c r="A35" s="364" t="s">
        <v>246</v>
      </c>
      <c r="B35" s="364">
        <f>SUM(B36:B44)</f>
        <v>68680750</v>
      </c>
      <c r="C35" s="364">
        <f>SUM(C36:C44)</f>
        <v>-125750</v>
      </c>
      <c r="D35" s="369">
        <f>C35/(B35-C35)</f>
        <v>-0.0018275889632520183</v>
      </c>
    </row>
    <row r="36" spans="1:4" ht="14.25" outlineLevel="2">
      <c r="A36" s="366" t="s">
        <v>348</v>
      </c>
      <c r="B36" s="367">
        <f>VLOOKUP(A36,'Open Int.'!$A$4:$O$159,2,FALSE)</f>
        <v>471900</v>
      </c>
      <c r="C36" s="367">
        <f>VLOOKUP(A36,'Open Int.'!$A$4:$O$159,3,FALSE)</f>
        <v>-3900</v>
      </c>
      <c r="D36" s="368">
        <f aca="true" t="shared" si="3" ref="D36:D44">C36/(B36-C36)</f>
        <v>-0.00819672131147541</v>
      </c>
    </row>
    <row r="37" spans="1:4" ht="14.25" outlineLevel="2">
      <c r="A37" s="366" t="s">
        <v>322</v>
      </c>
      <c r="B37" s="367">
        <f>VLOOKUP(A37,'Open Int.'!$A$4:$O$159,2,FALSE)</f>
        <v>1174800</v>
      </c>
      <c r="C37" s="367">
        <f>VLOOKUP(A37,'Open Int.'!$A$4:$O$159,3,FALSE)</f>
        <v>35750</v>
      </c>
      <c r="D37" s="368">
        <f t="shared" si="3"/>
        <v>0.031385803959439885</v>
      </c>
    </row>
    <row r="38" spans="1:4" ht="14.25" outlineLevel="2">
      <c r="A38" s="366" t="s">
        <v>349</v>
      </c>
      <c r="B38" s="367">
        <f>VLOOKUP(A38,'Open Int.'!$A$4:$O$159,2,FALSE)</f>
        <v>1084800</v>
      </c>
      <c r="C38" s="367">
        <f>VLOOKUP(A38,'Open Int.'!$A$4:$O$159,3,FALSE)</f>
        <v>-23400</v>
      </c>
      <c r="D38" s="368">
        <f t="shared" si="3"/>
        <v>-0.021115322144017325</v>
      </c>
    </row>
    <row r="39" spans="1:4" ht="14.25" outlineLevel="2">
      <c r="A39" s="366" t="s">
        <v>308</v>
      </c>
      <c r="B39" s="367">
        <f>VLOOKUP(A39,'Open Int.'!$A$4:$O$159,2,FALSE)</f>
        <v>5815950</v>
      </c>
      <c r="C39" s="367">
        <f>VLOOKUP(A39,'Open Int.'!$A$4:$O$159,3,FALSE)</f>
        <v>432950</v>
      </c>
      <c r="D39" s="368">
        <f t="shared" si="3"/>
        <v>0.08042912873862158</v>
      </c>
    </row>
    <row r="40" spans="1:4" ht="14.25" outlineLevel="2">
      <c r="A40" s="366" t="s">
        <v>141</v>
      </c>
      <c r="B40" s="367">
        <f>VLOOKUP(A40,'Open Int.'!$A$4:$O$159,2,FALSE)</f>
        <v>39021600</v>
      </c>
      <c r="C40" s="367">
        <f>VLOOKUP(A40,'Open Int.'!$A$4:$O$159,3,FALSE)</f>
        <v>-254400</v>
      </c>
      <c r="D40" s="368">
        <f t="shared" si="3"/>
        <v>-0.0064772380079437825</v>
      </c>
    </row>
    <row r="41" spans="1:4" ht="14.25" outlineLevel="2">
      <c r="A41" s="366" t="s">
        <v>351</v>
      </c>
      <c r="B41" s="367">
        <f>VLOOKUP(A41,'Open Int.'!$A$4:$O$159,2,FALSE)</f>
        <v>18052650</v>
      </c>
      <c r="C41" s="367">
        <f>VLOOKUP(A41,'Open Int.'!$A$4:$O$159,3,FALSE)</f>
        <v>-231000</v>
      </c>
      <c r="D41" s="368">
        <f t="shared" si="3"/>
        <v>-0.012634238787113077</v>
      </c>
    </row>
    <row r="42" spans="1:4" ht="14.25" outlineLevel="2">
      <c r="A42" s="366" t="s">
        <v>350</v>
      </c>
      <c r="B42" s="367">
        <f>VLOOKUP(A42,'Open Int.'!$A$4:$O$159,2,FALSE)</f>
        <v>129900</v>
      </c>
      <c r="C42" s="367">
        <f>VLOOKUP(A42,'Open Int.'!$A$4:$O$159,3,FALSE)</f>
        <v>900</v>
      </c>
      <c r="D42" s="368">
        <f t="shared" si="3"/>
        <v>0.0069767441860465115</v>
      </c>
    </row>
    <row r="43" spans="1:4" ht="14.25" outlineLevel="2">
      <c r="A43" s="366" t="s">
        <v>352</v>
      </c>
      <c r="B43" s="367">
        <f>VLOOKUP(A43,'Open Int.'!$A$4:$O$159,2,FALSE)</f>
        <v>1843750</v>
      </c>
      <c r="C43" s="367">
        <f>VLOOKUP(A43,'Open Int.'!$A$4:$O$159,3,FALSE)</f>
        <v>-86250</v>
      </c>
      <c r="D43" s="368">
        <f t="shared" si="3"/>
        <v>-0.044689119170984455</v>
      </c>
    </row>
    <row r="44" spans="1:4" ht="14.25" outlineLevel="2">
      <c r="A44" s="366" t="s">
        <v>353</v>
      </c>
      <c r="B44" s="367">
        <f>VLOOKUP(A44,'Open Int.'!$A$4:$O$159,2,FALSE)</f>
        <v>1085400</v>
      </c>
      <c r="C44" s="367">
        <f>VLOOKUP(A44,'Open Int.'!$A$4:$O$159,3,FALSE)</f>
        <v>3600</v>
      </c>
      <c r="D44" s="368">
        <f t="shared" si="3"/>
        <v>0.0033277870216306157</v>
      </c>
    </row>
    <row r="45" spans="1:4" ht="15">
      <c r="A45" s="364" t="s">
        <v>247</v>
      </c>
      <c r="B45" s="364">
        <f>B35+B21</f>
        <v>125873400</v>
      </c>
      <c r="C45" s="364">
        <f>C35+C21</f>
        <v>419750</v>
      </c>
      <c r="D45" s="369">
        <f>C45/(B45-C45)</f>
        <v>0.003345857214995339</v>
      </c>
    </row>
    <row r="47" spans="1:4" ht="15" outlineLevel="1">
      <c r="A47" s="364" t="s">
        <v>248</v>
      </c>
      <c r="B47" s="364">
        <f>SUM(B48:B53)</f>
        <v>10453175</v>
      </c>
      <c r="C47" s="364">
        <f>SUM(C48:C53)</f>
        <v>-49550</v>
      </c>
      <c r="D47" s="369">
        <f>C47/(B47-C47)</f>
        <v>-0.004717823231589897</v>
      </c>
    </row>
    <row r="48" spans="1:4" ht="14.25">
      <c r="A48" s="366" t="s">
        <v>210</v>
      </c>
      <c r="B48" s="367">
        <f>VLOOKUP(A48,'Open Int.'!$A$4:$O$159,2,FALSE)</f>
        <v>1537400</v>
      </c>
      <c r="C48" s="367">
        <f>VLOOKUP(A48,'Open Int.'!$A$4:$O$159,3,FALSE)</f>
        <v>175800</v>
      </c>
      <c r="D48" s="368">
        <f aca="true" t="shared" si="4" ref="D48:D53">C48/(B48-C48)</f>
        <v>0.12911280846063455</v>
      </c>
    </row>
    <row r="49" spans="1:4" ht="14.25">
      <c r="A49" s="366" t="s">
        <v>354</v>
      </c>
      <c r="B49" s="367">
        <f>VLOOKUP(A49,'Open Int.'!$A$4:$O$159,2,FALSE)</f>
        <v>2951400</v>
      </c>
      <c r="C49" s="367">
        <f>VLOOKUP(A49,'Open Int.'!$A$4:$O$159,3,FALSE)</f>
        <v>-83700</v>
      </c>
      <c r="D49" s="368">
        <f t="shared" si="4"/>
        <v>-0.027577345062765643</v>
      </c>
    </row>
    <row r="50" spans="1:4" ht="14.25">
      <c r="A50" s="366" t="s">
        <v>329</v>
      </c>
      <c r="B50" s="367">
        <f>VLOOKUP(A50,'Open Int.'!$A$4:$O$159,2,FALSE)</f>
        <v>2976050</v>
      </c>
      <c r="C50" s="367">
        <f>VLOOKUP(A50,'Open Int.'!$A$4:$O$159,3,FALSE)</f>
        <v>-161700</v>
      </c>
      <c r="D50" s="368">
        <f t="shared" si="4"/>
        <v>-0.051533742331288344</v>
      </c>
    </row>
    <row r="51" spans="1:4" ht="14.25" outlineLevel="1">
      <c r="A51" s="366" t="s">
        <v>134</v>
      </c>
      <c r="B51" s="367">
        <f>VLOOKUP(A51,'Open Int.'!$A$4:$O$159,2,FALSE)</f>
        <v>224900</v>
      </c>
      <c r="C51" s="367">
        <f>VLOOKUP(A51,'Open Int.'!$A$4:$O$159,3,FALSE)</f>
        <v>-6400</v>
      </c>
      <c r="D51" s="368">
        <f t="shared" si="4"/>
        <v>-0.027669693039342844</v>
      </c>
    </row>
    <row r="52" spans="1:4" ht="14.25" outlineLevel="1">
      <c r="A52" s="366" t="s">
        <v>281</v>
      </c>
      <c r="B52" s="367">
        <f>VLOOKUP(A52,'Open Int.'!$A$4:$O$159,2,FALSE)</f>
        <v>420800</v>
      </c>
      <c r="C52" s="367">
        <f>VLOOKUP(A52,'Open Int.'!$A$4:$O$159,3,FALSE)</f>
        <v>3200</v>
      </c>
      <c r="D52" s="368">
        <f t="shared" si="4"/>
        <v>0.007662835249042145</v>
      </c>
    </row>
    <row r="53" spans="1:4" ht="14.25" outlineLevel="1">
      <c r="A53" s="366" t="s">
        <v>249</v>
      </c>
      <c r="B53" s="367">
        <f>VLOOKUP(A53,'Open Int.'!$A$4:$O$159,2,FALSE)</f>
        <v>2342625</v>
      </c>
      <c r="C53" s="367">
        <f>VLOOKUP(A53,'Open Int.'!$A$4:$O$159,3,FALSE)</f>
        <v>23250</v>
      </c>
      <c r="D53" s="368">
        <f t="shared" si="4"/>
        <v>0.010024252223120454</v>
      </c>
    </row>
    <row r="54" spans="1:4" ht="15" outlineLevel="1">
      <c r="A54" s="364" t="s">
        <v>250</v>
      </c>
      <c r="B54" s="364">
        <f>SUM(B55:B59)</f>
        <v>52397970</v>
      </c>
      <c r="C54" s="364">
        <f>SUM(C55:C59)</f>
        <v>-1474842</v>
      </c>
      <c r="D54" s="369">
        <f aca="true" t="shared" si="5" ref="D54:D60">C54/(B54-C54)</f>
        <v>-0.02737636936419803</v>
      </c>
    </row>
    <row r="55" spans="1:4" ht="14.25">
      <c r="A55" s="366" t="s">
        <v>0</v>
      </c>
      <c r="B55" s="367">
        <f>VLOOKUP(A55,'Open Int.'!$A$4:$O$159,2,FALSE)</f>
        <v>3290250</v>
      </c>
      <c r="C55" s="367">
        <f>VLOOKUP(A55,'Open Int.'!$A$4:$O$159,3,FALSE)</f>
        <v>-207000</v>
      </c>
      <c r="D55" s="368">
        <f t="shared" si="5"/>
        <v>-0.059189363070984345</v>
      </c>
    </row>
    <row r="56" spans="1:4" ht="14.25">
      <c r="A56" s="366" t="s">
        <v>330</v>
      </c>
      <c r="B56" s="367">
        <f>VLOOKUP(A56,'Open Int.'!$A$4:$O$159,2,FALSE)</f>
        <v>236400</v>
      </c>
      <c r="C56" s="367">
        <f>VLOOKUP(A56,'Open Int.'!$A$4:$O$159,3,FALSE)</f>
        <v>-27800</v>
      </c>
      <c r="D56" s="368">
        <f t="shared" si="5"/>
        <v>-0.10522331566994701</v>
      </c>
    </row>
    <row r="57" spans="1:4" ht="14.25" outlineLevel="1">
      <c r="A57" s="366" t="s">
        <v>356</v>
      </c>
      <c r="B57" s="367">
        <f>VLOOKUP(A57,'Open Int.'!$A$4:$O$159,2,FALSE)</f>
        <v>17882850</v>
      </c>
      <c r="C57" s="367">
        <f>VLOOKUP(A57,'Open Int.'!$A$4:$O$159,3,FALSE)</f>
        <v>-711950</v>
      </c>
      <c r="D57" s="368">
        <f t="shared" si="5"/>
        <v>-0.03828758577666875</v>
      </c>
    </row>
    <row r="58" spans="1:4" ht="14.25" outlineLevel="1">
      <c r="A58" s="366" t="s">
        <v>355</v>
      </c>
      <c r="B58" s="367">
        <f>VLOOKUP(A58,'Open Int.'!$A$4:$O$159,2,FALSE)</f>
        <v>30074270</v>
      </c>
      <c r="C58" s="367">
        <f>VLOOKUP(A58,'Open Int.'!$A$4:$O$159,3,FALSE)</f>
        <v>-496942</v>
      </c>
      <c r="D58" s="368">
        <f t="shared" si="5"/>
        <v>-0.016255227303385942</v>
      </c>
    </row>
    <row r="59" spans="1:4" ht="14.25" outlineLevel="1">
      <c r="A59" s="366" t="s">
        <v>223</v>
      </c>
      <c r="B59" s="367">
        <f>VLOOKUP(A59,'Open Int.'!$A$4:$O$159,2,FALSE)</f>
        <v>914200</v>
      </c>
      <c r="C59" s="367">
        <f>VLOOKUP(A59,'Open Int.'!$A$4:$O$159,3,FALSE)</f>
        <v>-31150</v>
      </c>
      <c r="D59" s="368">
        <f t="shared" si="5"/>
        <v>-0.03295075897815624</v>
      </c>
    </row>
    <row r="60" spans="1:4" ht="15" outlineLevel="1">
      <c r="A60" s="364" t="s">
        <v>251</v>
      </c>
      <c r="B60" s="364">
        <f>SUM(B61:B66)</f>
        <v>38461936</v>
      </c>
      <c r="C60" s="364">
        <f>SUM(C61:C66)</f>
        <v>2231033</v>
      </c>
      <c r="D60" s="369">
        <f t="shared" si="5"/>
        <v>0.0615781781646458</v>
      </c>
    </row>
    <row r="61" spans="1:4" ht="14.25">
      <c r="A61" s="366" t="s">
        <v>252</v>
      </c>
      <c r="B61" s="367">
        <f>VLOOKUP(A61,'Open Int.'!$A$4:$O$159,2,FALSE)</f>
        <v>1176000</v>
      </c>
      <c r="C61" s="367">
        <f>VLOOKUP(A61,'Open Int.'!$A$4:$O$159,3,FALSE)</f>
        <v>-129675</v>
      </c>
      <c r="D61" s="368">
        <f aca="true" t="shared" si="6" ref="D61:D66">C61/(B61-C61)</f>
        <v>-0.09931644551668677</v>
      </c>
    </row>
    <row r="62" spans="1:4" ht="14.25" outlineLevel="1">
      <c r="A62" s="366" t="s">
        <v>139</v>
      </c>
      <c r="B62" s="367">
        <f>VLOOKUP(A62,'Open Int.'!$A$4:$O$159,2,FALSE)</f>
        <v>5670000</v>
      </c>
      <c r="C62" s="367">
        <f>VLOOKUP(A62,'Open Int.'!$A$4:$O$159,3,FALSE)</f>
        <v>510300</v>
      </c>
      <c r="D62" s="368">
        <f t="shared" si="6"/>
        <v>0.0989010989010989</v>
      </c>
    </row>
    <row r="63" spans="1:4" ht="14.25" outlineLevel="1">
      <c r="A63" s="366" t="s">
        <v>357</v>
      </c>
      <c r="B63" s="367">
        <f>VLOOKUP(A63,'Open Int.'!$A$4:$O$159,2,FALSE)</f>
        <v>14443000</v>
      </c>
      <c r="C63" s="367">
        <f>VLOOKUP(A63,'Open Int.'!$A$4:$O$159,3,FALSE)</f>
        <v>1054000</v>
      </c>
      <c r="D63" s="368">
        <f t="shared" si="6"/>
        <v>0.07872133841212936</v>
      </c>
    </row>
    <row r="64" spans="1:4" ht="14.25" outlineLevel="1">
      <c r="A64" s="366" t="s">
        <v>6</v>
      </c>
      <c r="B64" s="367">
        <f>VLOOKUP(A64,'Open Int.'!$A$4:$O$159,2,FALSE)</f>
        <v>14625000</v>
      </c>
      <c r="C64" s="367">
        <f>VLOOKUP(A64,'Open Int.'!$A$4:$O$159,3,FALSE)</f>
        <v>757125</v>
      </c>
      <c r="D64" s="368">
        <f t="shared" si="6"/>
        <v>0.05459560314756226</v>
      </c>
    </row>
    <row r="65" spans="1:4" ht="14.25" outlineLevel="1">
      <c r="A65" s="366" t="s">
        <v>358</v>
      </c>
      <c r="B65" s="367">
        <f>VLOOKUP(A65,'Open Int.'!$A$4:$O$159,2,FALSE)</f>
        <v>944625</v>
      </c>
      <c r="C65" s="367">
        <f>VLOOKUP(A65,'Open Int.'!$A$4:$O$159,3,FALSE)</f>
        <v>27775</v>
      </c>
      <c r="D65" s="368">
        <f t="shared" si="6"/>
        <v>0.030293941211757647</v>
      </c>
    </row>
    <row r="66" spans="1:4" ht="14.25" outlineLevel="1">
      <c r="A66" s="366" t="s">
        <v>253</v>
      </c>
      <c r="B66" s="367">
        <f>VLOOKUP(A66,'Open Int.'!$A$4:$O$159,2,FALSE)</f>
        <v>1603311</v>
      </c>
      <c r="C66" s="367">
        <f>VLOOKUP(A66,'Open Int.'!$A$4:$O$159,3,FALSE)</f>
        <v>11508</v>
      </c>
      <c r="D66" s="368">
        <f t="shared" si="6"/>
        <v>0.007229537825974697</v>
      </c>
    </row>
    <row r="67" spans="1:4" ht="15" outlineLevel="1">
      <c r="A67" s="364" t="s">
        <v>254</v>
      </c>
      <c r="B67" s="364">
        <f>SUM(B68:B75)</f>
        <v>33264250</v>
      </c>
      <c r="C67" s="364">
        <f>SUM(C68:C75)</f>
        <v>756300</v>
      </c>
      <c r="D67" s="369">
        <f>C67/(B67-C67)</f>
        <v>0.02326507823470874</v>
      </c>
    </row>
    <row r="68" spans="1:4" ht="14.25">
      <c r="A68" s="366" t="s">
        <v>359</v>
      </c>
      <c r="B68" s="367">
        <f>VLOOKUP(A68,'Open Int.'!$A$4:$O$159,2,FALSE)</f>
        <v>2773550</v>
      </c>
      <c r="C68" s="367">
        <f>VLOOKUP(A68,'Open Int.'!$A$4:$O$159,3,FALSE)</f>
        <v>288600</v>
      </c>
      <c r="D68" s="368">
        <f aca="true" t="shared" si="7" ref="D68:D75">C68/(B68-C68)</f>
        <v>0.11613915772953178</v>
      </c>
    </row>
    <row r="69" spans="1:4" ht="14.25" outlineLevel="1">
      <c r="A69" s="366" t="s">
        <v>360</v>
      </c>
      <c r="B69" s="367">
        <f>VLOOKUP(A69,'Open Int.'!$A$4:$O$159,2,FALSE)</f>
        <v>2207300</v>
      </c>
      <c r="C69" s="367">
        <f>VLOOKUP(A69,'Open Int.'!$A$4:$O$159,3,FALSE)</f>
        <v>158000</v>
      </c>
      <c r="D69" s="368">
        <f t="shared" si="7"/>
        <v>0.07709949738935246</v>
      </c>
    </row>
    <row r="70" spans="1:4" ht="14.25" outlineLevel="1">
      <c r="A70" s="366" t="s">
        <v>255</v>
      </c>
      <c r="B70" s="367">
        <f>VLOOKUP(A70,'Open Int.'!$A$4:$O$159,2,FALSE)</f>
        <v>427700</v>
      </c>
      <c r="C70" s="367">
        <f>VLOOKUP(A70,'Open Int.'!$A$4:$O$159,3,FALSE)</f>
        <v>-83200</v>
      </c>
      <c r="D70" s="368">
        <f t="shared" si="7"/>
        <v>-0.1628498727735369</v>
      </c>
    </row>
    <row r="71" spans="1:4" ht="14.25" outlineLevel="1">
      <c r="A71" s="366" t="s">
        <v>256</v>
      </c>
      <c r="B71" s="367">
        <f>VLOOKUP(A71,'Open Int.'!$A$4:$O$159,2,FALSE)</f>
        <v>4683000</v>
      </c>
      <c r="C71" s="367">
        <f>VLOOKUP(A71,'Open Int.'!$A$4:$O$159,3,FALSE)</f>
        <v>-252000</v>
      </c>
      <c r="D71" s="368">
        <f t="shared" si="7"/>
        <v>-0.05106382978723404</v>
      </c>
    </row>
    <row r="72" spans="1:4" ht="14.25" outlineLevel="1">
      <c r="A72" s="366" t="s">
        <v>361</v>
      </c>
      <c r="B72" s="367">
        <f>VLOOKUP(A72,'Open Int.'!$A$4:$O$159,2,FALSE)</f>
        <v>7614600</v>
      </c>
      <c r="C72" s="367">
        <f>VLOOKUP(A72,'Open Int.'!$A$4:$O$159,3,FALSE)</f>
        <v>556800</v>
      </c>
      <c r="D72" s="368">
        <f t="shared" si="7"/>
        <v>0.0788914392586925</v>
      </c>
    </row>
    <row r="73" spans="1:4" ht="14.25" outlineLevel="1">
      <c r="A73" s="366" t="s">
        <v>118</v>
      </c>
      <c r="B73" s="367">
        <f>VLOOKUP(A73,'Open Int.'!$A$4:$O$159,2,FALSE)</f>
        <v>3014500</v>
      </c>
      <c r="C73" s="367">
        <f>VLOOKUP(A73,'Open Int.'!$A$4:$O$159,3,FALSE)</f>
        <v>445500</v>
      </c>
      <c r="D73" s="368">
        <f t="shared" si="7"/>
        <v>0.17341377968080965</v>
      </c>
    </row>
    <row r="74" spans="1:4" ht="14.25" outlineLevel="1">
      <c r="A74" s="366" t="s">
        <v>257</v>
      </c>
      <c r="B74" s="367">
        <f>VLOOKUP(A74,'Open Int.'!$A$4:$O$159,2,FALSE)</f>
        <v>3882000</v>
      </c>
      <c r="C74" s="367">
        <f>VLOOKUP(A74,'Open Int.'!$A$4:$O$159,3,FALSE)</f>
        <v>42600</v>
      </c>
      <c r="D74" s="368">
        <f t="shared" si="7"/>
        <v>0.011095483669323333</v>
      </c>
    </row>
    <row r="75" spans="1:4" ht="14.25" outlineLevel="1">
      <c r="A75" s="366" t="s">
        <v>279</v>
      </c>
      <c r="B75" s="367">
        <f>VLOOKUP(A75,'Open Int.'!$A$4:$O$159,2,FALSE)</f>
        <v>8661600</v>
      </c>
      <c r="C75" s="367">
        <f>VLOOKUP(A75,'Open Int.'!$A$4:$O$159,3,FALSE)</f>
        <v>-400000</v>
      </c>
      <c r="D75" s="368">
        <f t="shared" si="7"/>
        <v>-0.04414231482298932</v>
      </c>
    </row>
    <row r="76" spans="1:4" ht="15" outlineLevel="1">
      <c r="A76" s="364" t="s">
        <v>258</v>
      </c>
      <c r="B76" s="364">
        <f>SUM(B77:B89)</f>
        <v>28674055</v>
      </c>
      <c r="C76" s="364">
        <f>SUM(C77:C89)</f>
        <v>540800</v>
      </c>
      <c r="D76" s="369">
        <f>C76/(B76-C76)</f>
        <v>0.01922280233837144</v>
      </c>
    </row>
    <row r="77" spans="1:4" ht="14.25">
      <c r="A77" s="366" t="s">
        <v>362</v>
      </c>
      <c r="B77" s="367">
        <f>VLOOKUP(A77,'Open Int.'!$A$4:$O$159,2,FALSE)</f>
        <v>590800</v>
      </c>
      <c r="C77" s="367">
        <f>VLOOKUP(A77,'Open Int.'!$A$4:$O$159,3,FALSE)</f>
        <v>-9800</v>
      </c>
      <c r="D77" s="368">
        <f aca="true" t="shared" si="8" ref="D77:D89">C77/(B77-C77)</f>
        <v>-0.016317016317016316</v>
      </c>
    </row>
    <row r="78" spans="1:4" ht="14.25" outlineLevel="1">
      <c r="A78" s="366" t="s">
        <v>259</v>
      </c>
      <c r="B78" s="367">
        <f>VLOOKUP(A78,'Open Int.'!$A$4:$O$159,2,FALSE)</f>
        <v>2338750</v>
      </c>
      <c r="C78" s="367">
        <f>VLOOKUP(A78,'Open Int.'!$A$4:$O$159,3,FALSE)</f>
        <v>157500</v>
      </c>
      <c r="D78" s="368">
        <f t="shared" si="8"/>
        <v>0.07220630372492837</v>
      </c>
    </row>
    <row r="79" spans="1:4" ht="14.25" outlineLevel="1">
      <c r="A79" s="366" t="s">
        <v>307</v>
      </c>
      <c r="B79" s="367">
        <f>VLOOKUP(A79,'Open Int.'!$A$4:$O$159,2,FALSE)</f>
        <v>2612400</v>
      </c>
      <c r="C79" s="367">
        <f>VLOOKUP(A79,'Open Int.'!$A$4:$O$159,3,FALSE)</f>
        <v>-93600</v>
      </c>
      <c r="D79" s="368">
        <f t="shared" si="8"/>
        <v>-0.03458980044345898</v>
      </c>
    </row>
    <row r="80" spans="1:4" ht="14.25" outlineLevel="1">
      <c r="A80" s="366" t="s">
        <v>363</v>
      </c>
      <c r="B80" s="367">
        <f>VLOOKUP(A80,'Open Int.'!$A$4:$O$159,2,FALSE)</f>
        <v>869250</v>
      </c>
      <c r="C80" s="367">
        <f>VLOOKUP(A80,'Open Int.'!$A$4:$O$159,3,FALSE)</f>
        <v>-23250</v>
      </c>
      <c r="D80" s="368">
        <f t="shared" si="8"/>
        <v>-0.026050420168067228</v>
      </c>
    </row>
    <row r="81" spans="1:4" ht="14.25" outlineLevel="1">
      <c r="A81" s="366" t="s">
        <v>323</v>
      </c>
      <c r="B81" s="367">
        <f>VLOOKUP(A81,'Open Int.'!$A$4:$O$159,2,FALSE)</f>
        <v>1319150</v>
      </c>
      <c r="C81" s="367">
        <f>VLOOKUP(A81,'Open Int.'!$A$4:$O$159,3,FALSE)</f>
        <v>9450</v>
      </c>
      <c r="D81" s="368">
        <f t="shared" si="8"/>
        <v>0.007215392838054517</v>
      </c>
    </row>
    <row r="82" spans="1:4" ht="14.25" outlineLevel="1">
      <c r="A82" s="366" t="s">
        <v>140</v>
      </c>
      <c r="B82" s="367">
        <f>VLOOKUP(A82,'Open Int.'!$A$4:$O$159,2,FALSE)</f>
        <v>416100</v>
      </c>
      <c r="C82" s="367">
        <f>VLOOKUP(A82,'Open Int.'!$A$4:$O$159,3,FALSE)</f>
        <v>-15000</v>
      </c>
      <c r="D82" s="368">
        <f t="shared" si="8"/>
        <v>-0.03479471120389701</v>
      </c>
    </row>
    <row r="83" spans="1:4" ht="14.25" outlineLevel="1">
      <c r="A83" s="366" t="s">
        <v>364</v>
      </c>
      <c r="B83" s="367">
        <f>VLOOKUP(A83,'Open Int.'!$A$4:$O$159,2,FALSE)</f>
        <v>5553750</v>
      </c>
      <c r="C83" s="367">
        <f>VLOOKUP(A83,'Open Int.'!$A$4:$O$159,3,FALSE)</f>
        <v>60000</v>
      </c>
      <c r="D83" s="368">
        <f t="shared" si="8"/>
        <v>0.010921501706484642</v>
      </c>
    </row>
    <row r="84" spans="1:4" ht="14.25" outlineLevel="1">
      <c r="A84" s="366" t="s">
        <v>365</v>
      </c>
      <c r="B84" s="367">
        <f>VLOOKUP(A84,'Open Int.'!$A$4:$O$159,2,FALSE)</f>
        <v>4213650</v>
      </c>
      <c r="C84" s="367">
        <f>VLOOKUP(A84,'Open Int.'!$A$4:$O$159,3,FALSE)</f>
        <v>555450</v>
      </c>
      <c r="D84" s="368">
        <f t="shared" si="8"/>
        <v>0.1518369690011481</v>
      </c>
    </row>
    <row r="85" spans="1:4" ht="14.25" outlineLevel="1">
      <c r="A85" s="366" t="s">
        <v>366</v>
      </c>
      <c r="B85" s="367">
        <f>VLOOKUP(A85,'Open Int.'!$A$4:$O$159,2,FALSE)</f>
        <v>1028280</v>
      </c>
      <c r="C85" s="367">
        <f>VLOOKUP(A85,'Open Int.'!$A$4:$O$159,3,FALSE)</f>
        <v>-5225</v>
      </c>
      <c r="D85" s="368">
        <f t="shared" si="8"/>
        <v>-0.005055611729019211</v>
      </c>
    </row>
    <row r="86" spans="1:4" ht="14.25" outlineLevel="1">
      <c r="A86" s="366" t="s">
        <v>23</v>
      </c>
      <c r="B86" s="367">
        <f>VLOOKUP(A86,'Open Int.'!$A$4:$O$159,2,FALSE)</f>
        <v>6620800</v>
      </c>
      <c r="C86" s="367">
        <f>VLOOKUP(A86,'Open Int.'!$A$4:$O$159,3,FALSE)</f>
        <v>48000</v>
      </c>
      <c r="D86" s="368">
        <f t="shared" si="8"/>
        <v>0.007302823758519961</v>
      </c>
    </row>
    <row r="87" spans="1:4" ht="14.25" outlineLevel="1">
      <c r="A87" s="366" t="s">
        <v>181</v>
      </c>
      <c r="B87" s="367">
        <f>VLOOKUP(A87,'Open Int.'!$A$4:$O$159,2,FALSE)</f>
        <v>223550</v>
      </c>
      <c r="C87" s="367">
        <f>VLOOKUP(A87,'Open Int.'!$A$4:$O$159,3,FALSE)</f>
        <v>22950</v>
      </c>
      <c r="D87" s="368">
        <f t="shared" si="8"/>
        <v>0.11440677966101695</v>
      </c>
    </row>
    <row r="88" spans="1:4" ht="14.25" outlineLevel="1">
      <c r="A88" s="366" t="s">
        <v>367</v>
      </c>
      <c r="B88" s="367">
        <f>VLOOKUP(A88,'Open Int.'!$A$4:$O$159,2,FALSE)</f>
        <v>2010375</v>
      </c>
      <c r="C88" s="367">
        <f>VLOOKUP(A88,'Open Int.'!$A$4:$O$159,3,FALSE)</f>
        <v>22725</v>
      </c>
      <c r="D88" s="368">
        <f t="shared" si="8"/>
        <v>0.011433099388725379</v>
      </c>
    </row>
    <row r="89" spans="1:4" ht="14.25" outlineLevel="1">
      <c r="A89" s="366" t="s">
        <v>368</v>
      </c>
      <c r="B89" s="367">
        <f>VLOOKUP(A89,'Open Int.'!$A$4:$O$159,2,FALSE)</f>
        <v>877200</v>
      </c>
      <c r="C89" s="367">
        <f>VLOOKUP(A89,'Open Int.'!$A$4:$O$159,3,FALSE)</f>
        <v>-188400</v>
      </c>
      <c r="D89" s="368">
        <f t="shared" si="8"/>
        <v>-0.1768018018018018</v>
      </c>
    </row>
    <row r="90" spans="1:4" ht="15" outlineLevel="1">
      <c r="A90" s="364" t="s">
        <v>260</v>
      </c>
      <c r="B90" s="364">
        <f>SUM(B91:B94)</f>
        <v>35054775</v>
      </c>
      <c r="C90" s="364">
        <f>SUM(C91:C94)</f>
        <v>-439225</v>
      </c>
      <c r="D90" s="369">
        <f aca="true" t="shared" si="9" ref="D90:D95">C90/(B90-C90)</f>
        <v>-0.012374626697469995</v>
      </c>
    </row>
    <row r="91" spans="1:4" ht="14.25">
      <c r="A91" s="366" t="s">
        <v>369</v>
      </c>
      <c r="B91" s="367">
        <f>VLOOKUP(A91,'Open Int.'!$A$4:$O$159,2,FALSE)</f>
        <v>8435300</v>
      </c>
      <c r="C91" s="367">
        <f>VLOOKUP(A91,'Open Int.'!$A$4:$O$159,3,FALSE)</f>
        <v>-90450</v>
      </c>
      <c r="D91" s="368">
        <f t="shared" si="9"/>
        <v>-0.010609037328094302</v>
      </c>
    </row>
    <row r="92" spans="1:4" ht="14.25">
      <c r="A92" s="366" t="s">
        <v>317</v>
      </c>
      <c r="B92" s="367">
        <f>VLOOKUP(A92,'Open Int.'!$A$4:$O$159,2,FALSE)</f>
        <v>553200</v>
      </c>
      <c r="C92" s="367">
        <f>VLOOKUP(A92,'Open Int.'!$A$4:$O$159,3,FALSE)</f>
        <v>900</v>
      </c>
      <c r="D92" s="368">
        <f t="shared" si="9"/>
        <v>0.0016295491580662683</v>
      </c>
    </row>
    <row r="93" spans="1:4" ht="14.25" outlineLevel="1">
      <c r="A93" s="366" t="s">
        <v>370</v>
      </c>
      <c r="B93" s="367">
        <f>VLOOKUP(A93,'Open Int.'!$A$4:$O$159,2,FALSE)</f>
        <v>18619000</v>
      </c>
      <c r="C93" s="367">
        <f>VLOOKUP(A93,'Open Int.'!$A$4:$O$159,3,FALSE)</f>
        <v>8600</v>
      </c>
      <c r="D93" s="368">
        <f t="shared" si="9"/>
        <v>0.0004621072088724584</v>
      </c>
    </row>
    <row r="94" spans="1:4" ht="14.25" outlineLevel="1">
      <c r="A94" s="366" t="s">
        <v>371</v>
      </c>
      <c r="B94" s="367">
        <f>VLOOKUP(A94,'Open Int.'!$A$4:$O$159,2,FALSE)</f>
        <v>7447275</v>
      </c>
      <c r="C94" s="367">
        <f>VLOOKUP(A94,'Open Int.'!$A$4:$O$159,3,FALSE)</f>
        <v>-358275</v>
      </c>
      <c r="D94" s="368">
        <f t="shared" si="9"/>
        <v>-0.045900032669062396</v>
      </c>
    </row>
    <row r="95" spans="1:4" ht="15" outlineLevel="1">
      <c r="A95" s="364" t="s">
        <v>261</v>
      </c>
      <c r="B95" s="364">
        <f>SUM(B96:B108)</f>
        <v>111696550</v>
      </c>
      <c r="C95" s="364">
        <f>SUM(C96:C108)</f>
        <v>425675</v>
      </c>
      <c r="D95" s="369">
        <f t="shared" si="9"/>
        <v>0.0038255743023500083</v>
      </c>
    </row>
    <row r="96" spans="1:4" ht="14.25">
      <c r="A96" s="366" t="s">
        <v>372</v>
      </c>
      <c r="B96" s="367">
        <f>VLOOKUP(A96,'Open Int.'!$A$4:$O$159,2,FALSE)</f>
        <v>2605500</v>
      </c>
      <c r="C96" s="367">
        <f>VLOOKUP(A96,'Open Int.'!$A$4:$O$159,3,FALSE)</f>
        <v>-18000</v>
      </c>
      <c r="D96" s="368">
        <f aca="true" t="shared" si="10" ref="D96:D108">C96/(B96-C96)</f>
        <v>-0.00686106346483705</v>
      </c>
    </row>
    <row r="97" spans="1:4" ht="14.25" outlineLevel="1">
      <c r="A97" s="366" t="s">
        <v>2</v>
      </c>
      <c r="B97" s="367">
        <f>VLOOKUP(A97,'Open Int.'!$A$4:$O$159,2,FALSE)</f>
        <v>1846900</v>
      </c>
      <c r="C97" s="367">
        <f>VLOOKUP(A97,'Open Int.'!$A$4:$O$159,3,FALSE)</f>
        <v>177100</v>
      </c>
      <c r="D97" s="368">
        <f t="shared" si="10"/>
        <v>0.10606060606060606</v>
      </c>
    </row>
    <row r="98" spans="1:4" ht="14.25" outlineLevel="1">
      <c r="A98" s="366" t="s">
        <v>394</v>
      </c>
      <c r="B98" s="367">
        <f>VLOOKUP(A98,'Open Int.'!$A$4:$O$159,2,FALSE)</f>
        <v>4207500</v>
      </c>
      <c r="C98" s="367">
        <f>VLOOKUP(A98,'Open Int.'!$A$4:$O$159,3,FALSE)</f>
        <v>115000</v>
      </c>
      <c r="D98" s="368">
        <f t="shared" si="10"/>
        <v>0.028100183262064753</v>
      </c>
    </row>
    <row r="99" spans="1:4" ht="14.25" outlineLevel="1">
      <c r="A99" s="366" t="s">
        <v>396</v>
      </c>
      <c r="B99" s="367">
        <f>VLOOKUP(A99,'Open Int.'!$A$4:$O$159,2,FALSE)</f>
        <v>11700</v>
      </c>
      <c r="C99" s="367">
        <f>VLOOKUP(A99,'Open Int.'!$A$4:$O$159,3,FALSE)</f>
        <v>-32400</v>
      </c>
      <c r="D99" s="368">
        <f>C99/(B99-C99)</f>
        <v>-0.7346938775510204</v>
      </c>
    </row>
    <row r="100" spans="1:4" ht="14.25" outlineLevel="1">
      <c r="A100" s="366" t="s">
        <v>373</v>
      </c>
      <c r="B100" s="367">
        <f>VLOOKUP(A100,'Open Int.'!$A$4:$O$159,2,FALSE)</f>
        <v>22238400</v>
      </c>
      <c r="C100" s="367">
        <f>VLOOKUP(A100,'Open Int.'!$A$4:$O$159,3,FALSE)</f>
        <v>237300</v>
      </c>
      <c r="D100" s="368">
        <f t="shared" si="10"/>
        <v>0.01078582434514638</v>
      </c>
    </row>
    <row r="101" spans="1:4" ht="14.25" outlineLevel="1">
      <c r="A101" s="366" t="s">
        <v>89</v>
      </c>
      <c r="B101" s="367">
        <f>VLOOKUP(A101,'Open Int.'!$A$4:$O$159,2,FALSE)</f>
        <v>6253500</v>
      </c>
      <c r="C101" s="367">
        <f>VLOOKUP(A101,'Open Int.'!$A$4:$O$159,3,FALSE)</f>
        <v>84000</v>
      </c>
      <c r="D101" s="368">
        <f t="shared" si="10"/>
        <v>0.01361536591295891</v>
      </c>
    </row>
    <row r="102" spans="1:4" ht="14.25" outlineLevel="1">
      <c r="A102" s="366" t="s">
        <v>374</v>
      </c>
      <c r="B102" s="367">
        <f>VLOOKUP(A102,'Open Int.'!$A$4:$O$159,2,FALSE)</f>
        <v>2892500</v>
      </c>
      <c r="C102" s="367">
        <f>VLOOKUP(A102,'Open Int.'!$A$4:$O$159,3,FALSE)</f>
        <v>163800</v>
      </c>
      <c r="D102" s="368">
        <f t="shared" si="10"/>
        <v>0.06002858504049548</v>
      </c>
    </row>
    <row r="103" spans="1:4" ht="14.25" outlineLevel="1">
      <c r="A103" s="366" t="s">
        <v>36</v>
      </c>
      <c r="B103" s="367">
        <f>VLOOKUP(A103,'Open Int.'!$A$4:$O$159,2,FALSE)</f>
        <v>5238900</v>
      </c>
      <c r="C103" s="367">
        <f>VLOOKUP(A103,'Open Int.'!$A$4:$O$159,3,FALSE)</f>
        <v>398925</v>
      </c>
      <c r="D103" s="368">
        <f t="shared" si="10"/>
        <v>0.08242294639951653</v>
      </c>
    </row>
    <row r="104" spans="1:4" ht="14.25" outlineLevel="1">
      <c r="A104" s="366" t="s">
        <v>90</v>
      </c>
      <c r="B104" s="367">
        <f>VLOOKUP(A104,'Open Int.'!$A$4:$O$159,2,FALSE)</f>
        <v>1195800</v>
      </c>
      <c r="C104" s="367">
        <f>VLOOKUP(A104,'Open Int.'!$A$4:$O$159,3,FALSE)</f>
        <v>-18600</v>
      </c>
      <c r="D104" s="368">
        <f t="shared" si="10"/>
        <v>-0.015316205533596838</v>
      </c>
    </row>
    <row r="105" spans="1:4" ht="14.25" outlineLevel="1">
      <c r="A105" s="366" t="s">
        <v>35</v>
      </c>
      <c r="B105" s="367">
        <f>VLOOKUP(A105,'Open Int.'!$A$4:$O$159,2,FALSE)</f>
        <v>7614200</v>
      </c>
      <c r="C105" s="367">
        <f>VLOOKUP(A105,'Open Int.'!$A$4:$O$159,3,FALSE)</f>
        <v>-493900</v>
      </c>
      <c r="D105" s="368">
        <f t="shared" si="10"/>
        <v>-0.06091439424772758</v>
      </c>
    </row>
    <row r="106" spans="1:4" ht="14.25" outlineLevel="1">
      <c r="A106" s="366" t="s">
        <v>146</v>
      </c>
      <c r="B106" s="367">
        <f>VLOOKUP(A106,'Open Int.'!$A$4:$O$159,2,FALSE)</f>
        <v>8490600</v>
      </c>
      <c r="C106" s="367">
        <f>VLOOKUP(A106,'Open Int.'!$A$4:$O$159,3,FALSE)</f>
        <v>-80100</v>
      </c>
      <c r="D106" s="368">
        <f t="shared" si="10"/>
        <v>-0.009345794392523364</v>
      </c>
    </row>
    <row r="107" spans="1:4" ht="14.25" outlineLevel="1">
      <c r="A107" s="366" t="s">
        <v>262</v>
      </c>
      <c r="B107" s="367">
        <f>VLOOKUP(A107,'Open Int.'!$A$4:$O$159,2,FALSE)</f>
        <v>11983050</v>
      </c>
      <c r="C107" s="367">
        <f>VLOOKUP(A107,'Open Int.'!$A$4:$O$159,3,FALSE)</f>
        <v>-124200</v>
      </c>
      <c r="D107" s="368">
        <f t="shared" si="10"/>
        <v>-0.010258316298085858</v>
      </c>
    </row>
    <row r="108" spans="1:4" ht="14.25" outlineLevel="1">
      <c r="A108" s="366" t="s">
        <v>217</v>
      </c>
      <c r="B108" s="367">
        <f>VLOOKUP(A108,'Open Int.'!$A$4:$O$159,2,FALSE)</f>
        <v>37118000</v>
      </c>
      <c r="C108" s="367">
        <f>VLOOKUP(A108,'Open Int.'!$A$4:$O$159,3,FALSE)</f>
        <v>16750</v>
      </c>
      <c r="D108" s="368">
        <f t="shared" si="10"/>
        <v>0.0004514672686230248</v>
      </c>
    </row>
    <row r="109" spans="1:4" ht="15" outlineLevel="1">
      <c r="A109" s="364" t="s">
        <v>263</v>
      </c>
      <c r="B109" s="364">
        <f>SUM(B110:B120)</f>
        <v>100025435</v>
      </c>
      <c r="C109" s="364">
        <f>SUM(C110:C120)</f>
        <v>892265</v>
      </c>
      <c r="D109" s="369">
        <f>C109/(B109-C109)</f>
        <v>0.00900067051220091</v>
      </c>
    </row>
    <row r="110" spans="1:4" ht="14.25">
      <c r="A110" s="366" t="s">
        <v>5</v>
      </c>
      <c r="B110" s="367">
        <f>VLOOKUP(A110,'Open Int.'!$A$4:$O$159,2,FALSE)</f>
        <v>30365610</v>
      </c>
      <c r="C110" s="367">
        <f>VLOOKUP(A110,'Open Int.'!$A$4:$O$159,3,FALSE)</f>
        <v>59015</v>
      </c>
      <c r="D110" s="368">
        <f aca="true" t="shared" si="11" ref="D110:D120">C110/(B110-C110)</f>
        <v>0.0019472659333719278</v>
      </c>
    </row>
    <row r="111" spans="1:4" ht="14.25" outlineLevel="1">
      <c r="A111" s="366" t="s">
        <v>375</v>
      </c>
      <c r="B111" s="367">
        <f>VLOOKUP(A111,'Open Int.'!$A$4:$O$159,2,FALSE)</f>
        <v>6740000</v>
      </c>
      <c r="C111" s="367">
        <f>VLOOKUP(A111,'Open Int.'!$A$4:$O$159,3,FALSE)</f>
        <v>-216000</v>
      </c>
      <c r="D111" s="368">
        <f t="shared" si="11"/>
        <v>-0.03105232892466935</v>
      </c>
    </row>
    <row r="112" spans="1:4" ht="14.25" outlineLevel="1">
      <c r="A112" s="366" t="s">
        <v>328</v>
      </c>
      <c r="B112" s="367">
        <f>VLOOKUP(A112,'Open Int.'!$A$4:$O$159,2,FALSE)</f>
        <v>1675500</v>
      </c>
      <c r="C112" s="367">
        <f>VLOOKUP(A112,'Open Int.'!$A$4:$O$159,3,FALSE)</f>
        <v>32100</v>
      </c>
      <c r="D112" s="368">
        <f t="shared" si="11"/>
        <v>0.019532676159182184</v>
      </c>
    </row>
    <row r="113" spans="1:4" ht="14.25" outlineLevel="1">
      <c r="A113" s="366" t="s">
        <v>321</v>
      </c>
      <c r="B113" s="367">
        <f>VLOOKUP(A113,'Open Int.'!$A$4:$O$159,2,FALSE)</f>
        <v>3933600</v>
      </c>
      <c r="C113" s="367">
        <f>VLOOKUP(A113,'Open Int.'!$A$4:$O$159,3,FALSE)</f>
        <v>1100</v>
      </c>
      <c r="D113" s="368">
        <f t="shared" si="11"/>
        <v>0.0002797202797202797</v>
      </c>
    </row>
    <row r="114" spans="1:4" ht="14.25" outlineLevel="1">
      <c r="A114" s="366" t="s">
        <v>376</v>
      </c>
      <c r="B114" s="367">
        <f>VLOOKUP(A114,'Open Int.'!$A$4:$O$159,2,FALSE)</f>
        <v>320250</v>
      </c>
      <c r="C114" s="367">
        <f>VLOOKUP(A114,'Open Int.'!$A$4:$O$159,3,FALSE)</f>
        <v>-4500</v>
      </c>
      <c r="D114" s="368">
        <f t="shared" si="11"/>
        <v>-0.013856812933025405</v>
      </c>
    </row>
    <row r="115" spans="1:4" ht="14.25" outlineLevel="1">
      <c r="A115" s="366" t="s">
        <v>377</v>
      </c>
      <c r="B115" s="367">
        <f>VLOOKUP(A115,'Open Int.'!$A$4:$O$159,2,FALSE)</f>
        <v>2145000</v>
      </c>
      <c r="C115" s="367">
        <f>VLOOKUP(A115,'Open Int.'!$A$4:$O$159,3,FALSE)</f>
        <v>-7800</v>
      </c>
      <c r="D115" s="368">
        <f t="shared" si="11"/>
        <v>-0.0036231884057971015</v>
      </c>
    </row>
    <row r="116" spans="1:4" ht="14.25" outlineLevel="1">
      <c r="A116" s="366" t="s">
        <v>378</v>
      </c>
      <c r="B116" s="367">
        <f>VLOOKUP(A116,'Open Int.'!$A$4:$O$159,2,FALSE)</f>
        <v>2623150</v>
      </c>
      <c r="C116" s="367">
        <f>VLOOKUP(A116,'Open Int.'!$A$4:$O$159,3,FALSE)</f>
        <v>230000</v>
      </c>
      <c r="D116" s="368">
        <f t="shared" si="11"/>
        <v>0.09610764055742431</v>
      </c>
    </row>
    <row r="117" spans="1:4" ht="14.25" outlineLevel="1">
      <c r="A117" s="366" t="s">
        <v>379</v>
      </c>
      <c r="B117" s="367">
        <f>VLOOKUP(A117,'Open Int.'!$A$4:$O$159,2,FALSE)</f>
        <v>4071000</v>
      </c>
      <c r="C117" s="367">
        <f>VLOOKUP(A117,'Open Int.'!$A$4:$O$159,3,FALSE)</f>
        <v>-23600</v>
      </c>
      <c r="D117" s="368">
        <f t="shared" si="11"/>
        <v>-0.005763688760806916</v>
      </c>
    </row>
    <row r="118" spans="1:4" ht="14.25" outlineLevel="1">
      <c r="A118" s="366" t="s">
        <v>236</v>
      </c>
      <c r="B118" s="367">
        <f>VLOOKUP(A118,'Open Int.'!$A$4:$O$159,2,FALSE)</f>
        <v>18405900</v>
      </c>
      <c r="C118" s="367">
        <f>VLOOKUP(A118,'Open Int.'!$A$4:$O$159,3,FALSE)</f>
        <v>1217700</v>
      </c>
      <c r="D118" s="368">
        <f t="shared" si="11"/>
        <v>0.07084511467169337</v>
      </c>
    </row>
    <row r="119" spans="1:4" ht="14.25" outlineLevel="1">
      <c r="A119" s="366" t="s">
        <v>380</v>
      </c>
      <c r="B119" s="367">
        <f>VLOOKUP(A119,'Open Int.'!$A$4:$O$159,2,FALSE)</f>
        <v>7017500</v>
      </c>
      <c r="C119" s="367">
        <f>VLOOKUP(A119,'Open Int.'!$A$4:$O$159,3,FALSE)</f>
        <v>-284375</v>
      </c>
      <c r="D119" s="368">
        <f t="shared" si="11"/>
        <v>-0.03894547633313361</v>
      </c>
    </row>
    <row r="120" spans="1:4" ht="14.25" outlineLevel="1">
      <c r="A120" s="366" t="s">
        <v>381</v>
      </c>
      <c r="B120" s="367">
        <f>VLOOKUP(A120,'Open Int.'!$A$4:$O$159,2,FALSE)</f>
        <v>22727925</v>
      </c>
      <c r="C120" s="367">
        <f>VLOOKUP(A120,'Open Int.'!$A$4:$O$159,3,FALSE)</f>
        <v>-111375</v>
      </c>
      <c r="D120" s="368">
        <f t="shared" si="11"/>
        <v>-0.004876462938881665</v>
      </c>
    </row>
    <row r="121" spans="1:4" ht="15" outlineLevel="1">
      <c r="A121" s="364" t="s">
        <v>264</v>
      </c>
      <c r="B121" s="364">
        <f>SUM(B122:B124)</f>
        <v>5066475</v>
      </c>
      <c r="C121" s="364">
        <f>SUM(C122:C124)</f>
        <v>194625</v>
      </c>
      <c r="D121" s="369">
        <f>C121/(B121-C121)</f>
        <v>0.03994889005203362</v>
      </c>
    </row>
    <row r="122" spans="1:4" ht="14.25">
      <c r="A122" s="366" t="s">
        <v>171</v>
      </c>
      <c r="B122" s="367">
        <f>VLOOKUP(A122,'Open Int.'!$A$4:$O$159,2,FALSE)</f>
        <v>2987600</v>
      </c>
      <c r="C122" s="367">
        <f>VLOOKUP(A122,'Open Int.'!$A$4:$O$159,3,FALSE)</f>
        <v>64900</v>
      </c>
      <c r="D122" s="368">
        <f>C122/(B122-C122)</f>
        <v>0.02220549491908167</v>
      </c>
    </row>
    <row r="123" spans="1:4" ht="14.25" outlineLevel="1">
      <c r="A123" s="366" t="s">
        <v>382</v>
      </c>
      <c r="B123" s="367">
        <f>VLOOKUP(A123,'Open Int.'!$A$4:$O$159,2,FALSE)</f>
        <v>664875</v>
      </c>
      <c r="C123" s="367">
        <f>VLOOKUP(A123,'Open Int.'!$A$4:$O$159,3,FALSE)</f>
        <v>-1875</v>
      </c>
      <c r="D123" s="368">
        <f>C123/(B123-C123)</f>
        <v>-0.00281214848143982</v>
      </c>
    </row>
    <row r="124" spans="1:4" ht="14.25" outlineLevel="1">
      <c r="A124" s="366" t="s">
        <v>211</v>
      </c>
      <c r="B124" s="367">
        <f>VLOOKUP(A124,'Open Int.'!$A$4:$O$159,2,FALSE)</f>
        <v>1414000</v>
      </c>
      <c r="C124" s="367">
        <f>VLOOKUP(A124,'Open Int.'!$A$4:$O$159,3,FALSE)</f>
        <v>131600</v>
      </c>
      <c r="D124" s="368">
        <f>C124/(B124-C124)</f>
        <v>0.10262008733624454</v>
      </c>
    </row>
    <row r="125" spans="1:4" ht="15" outlineLevel="1">
      <c r="A125" s="364" t="s">
        <v>265</v>
      </c>
      <c r="B125" s="364">
        <f>SUM(B126:B132)</f>
        <v>34593175</v>
      </c>
      <c r="C125" s="364">
        <f>SUM(C126:C132)</f>
        <v>261825</v>
      </c>
      <c r="D125" s="369">
        <f>C125/(B125-C125)</f>
        <v>0.007626411428621362</v>
      </c>
    </row>
    <row r="126" spans="1:4" ht="14.25">
      <c r="A126" s="366" t="s">
        <v>34</v>
      </c>
      <c r="B126" s="367">
        <f>VLOOKUP(A126,'Open Int.'!$A$4:$O$159,2,FALSE)</f>
        <v>478225</v>
      </c>
      <c r="C126" s="367">
        <f>VLOOKUP(A126,'Open Int.'!$A$4:$O$159,3,FALSE)</f>
        <v>-43725</v>
      </c>
      <c r="D126" s="368">
        <f aca="true" t="shared" si="12" ref="D126:D132">C126/(B126-C126)</f>
        <v>-0.08377239199157008</v>
      </c>
    </row>
    <row r="127" spans="1:4" ht="14.25" outlineLevel="1">
      <c r="A127" s="366" t="s">
        <v>1</v>
      </c>
      <c r="B127" s="367">
        <f>VLOOKUP(A127,'Open Int.'!$A$4:$O$159,2,FALSE)</f>
        <v>1431000</v>
      </c>
      <c r="C127" s="367">
        <f>VLOOKUP(A127,'Open Int.'!$A$4:$O$159,3,FALSE)</f>
        <v>48450</v>
      </c>
      <c r="D127" s="368">
        <f t="shared" si="12"/>
        <v>0.03504394054464576</v>
      </c>
    </row>
    <row r="128" spans="1:4" ht="14.25" outlineLevel="1">
      <c r="A128" s="366" t="s">
        <v>160</v>
      </c>
      <c r="B128" s="367">
        <f>VLOOKUP(A128,'Open Int.'!$A$4:$O$159,2,FALSE)</f>
        <v>889900</v>
      </c>
      <c r="C128" s="367">
        <f>VLOOKUP(A128,'Open Int.'!$A$4:$O$159,3,FALSE)</f>
        <v>82500</v>
      </c>
      <c r="D128" s="368">
        <f t="shared" si="12"/>
        <v>0.10217983651226158</v>
      </c>
    </row>
    <row r="129" spans="1:4" ht="14.25" outlineLevel="1">
      <c r="A129" s="366" t="s">
        <v>98</v>
      </c>
      <c r="B129" s="367">
        <f>VLOOKUP(A129,'Open Int.'!$A$4:$O$159,2,FALSE)</f>
        <v>5251950</v>
      </c>
      <c r="C129" s="367">
        <f>VLOOKUP(A129,'Open Int.'!$A$4:$O$159,3,FALSE)</f>
        <v>132000</v>
      </c>
      <c r="D129" s="368">
        <f t="shared" si="12"/>
        <v>0.025781501772478246</v>
      </c>
    </row>
    <row r="130" spans="1:4" ht="14.25" outlineLevel="1">
      <c r="A130" s="366" t="s">
        <v>383</v>
      </c>
      <c r="B130" s="367">
        <f>VLOOKUP(A130,'Open Int.'!$A$4:$O$159,2,FALSE)</f>
        <v>23662500</v>
      </c>
      <c r="C130" s="367">
        <f>VLOOKUP(A130,'Open Int.'!$A$4:$O$159,3,FALSE)</f>
        <v>0</v>
      </c>
      <c r="D130" s="368">
        <f t="shared" si="12"/>
        <v>0</v>
      </c>
    </row>
    <row r="131" spans="1:4" ht="14.25" outlineLevel="1">
      <c r="A131" s="366" t="s">
        <v>266</v>
      </c>
      <c r="B131" s="367">
        <f>VLOOKUP(A131,'Open Int.'!$A$4:$O$159,2,FALSE)</f>
        <v>1818400</v>
      </c>
      <c r="C131" s="367">
        <f>VLOOKUP(A131,'Open Int.'!$A$4:$O$159,3,FALSE)</f>
        <v>-70600</v>
      </c>
      <c r="D131" s="368">
        <f t="shared" si="12"/>
        <v>-0.03737427210164108</v>
      </c>
    </row>
    <row r="132" spans="1:4" ht="14.25" outlineLevel="1">
      <c r="A132" s="366" t="s">
        <v>310</v>
      </c>
      <c r="B132" s="367">
        <f>VLOOKUP(A132,'Open Int.'!$A$4:$O$159,2,FALSE)</f>
        <v>1061200</v>
      </c>
      <c r="C132" s="367">
        <f>VLOOKUP(A132,'Open Int.'!$A$4:$O$159,3,FALSE)</f>
        <v>113200</v>
      </c>
      <c r="D132" s="368">
        <f t="shared" si="12"/>
        <v>0.11940928270042193</v>
      </c>
    </row>
    <row r="133" spans="1:4" ht="15" outlineLevel="1">
      <c r="A133" s="364" t="s">
        <v>267</v>
      </c>
      <c r="B133" s="364">
        <f>SUM(B134:B139)</f>
        <v>89564875</v>
      </c>
      <c r="C133" s="364">
        <f>SUM(C134:C139)</f>
        <v>-280900</v>
      </c>
      <c r="D133" s="369">
        <f>C133/(B133-C133)</f>
        <v>-0.003126468662549797</v>
      </c>
    </row>
    <row r="134" spans="1:4" ht="14.25">
      <c r="A134" s="366" t="s">
        <v>384</v>
      </c>
      <c r="B134" s="367">
        <f>VLOOKUP(A134,'Open Int.'!$A$4:$O$159,2,FALSE)</f>
        <v>8348500</v>
      </c>
      <c r="C134" s="367">
        <f>VLOOKUP(A134,'Open Int.'!$A$4:$O$159,3,FALSE)</f>
        <v>660000</v>
      </c>
      <c r="D134" s="368">
        <f aca="true" t="shared" si="13" ref="D134:D139">C134/(B134-C134)</f>
        <v>0.08584249203355661</v>
      </c>
    </row>
    <row r="135" spans="1:4" ht="14.25" outlineLevel="1">
      <c r="A135" s="366" t="s">
        <v>8</v>
      </c>
      <c r="B135" s="367">
        <f>VLOOKUP(A135,'Open Int.'!$A$4:$O$159,2,FALSE)</f>
        <v>25268800</v>
      </c>
      <c r="C135" s="367">
        <f>VLOOKUP(A135,'Open Int.'!$A$4:$O$159,3,FALSE)</f>
        <v>72000</v>
      </c>
      <c r="D135" s="368">
        <f t="shared" si="13"/>
        <v>0.00285750571501143</v>
      </c>
    </row>
    <row r="136" spans="1:4" ht="14.25" outlineLevel="1">
      <c r="A136" s="381" t="s">
        <v>290</v>
      </c>
      <c r="B136" s="367">
        <f>VLOOKUP(A136,'Open Int.'!$A$4:$O$159,2,FALSE)</f>
        <v>2369250</v>
      </c>
      <c r="C136" s="367">
        <f>VLOOKUP(A136,'Open Int.'!$A$4:$O$159,3,FALSE)</f>
        <v>750</v>
      </c>
      <c r="D136" s="368">
        <f t="shared" si="13"/>
        <v>0.00031665611146295124</v>
      </c>
    </row>
    <row r="137" spans="1:4" ht="14.25" outlineLevel="1">
      <c r="A137" s="381" t="s">
        <v>304</v>
      </c>
      <c r="B137" s="367">
        <f>VLOOKUP(A137,'Open Int.'!$A$4:$O$159,2,FALSE)</f>
        <v>35446400</v>
      </c>
      <c r="C137" s="367">
        <f>VLOOKUP(A137,'Open Int.'!$A$4:$O$159,3,FALSE)</f>
        <v>-1159950</v>
      </c>
      <c r="D137" s="368">
        <f t="shared" si="13"/>
        <v>-0.031687125321153295</v>
      </c>
    </row>
    <row r="138" spans="1:4" ht="14.25" outlineLevel="1">
      <c r="A138" s="366" t="s">
        <v>235</v>
      </c>
      <c r="B138" s="367">
        <f>VLOOKUP(A138,'Open Int.'!$A$4:$O$159,2,FALSE)</f>
        <v>15479100</v>
      </c>
      <c r="C138" s="367">
        <f>VLOOKUP(A138,'Open Int.'!$A$4:$O$159,3,FALSE)</f>
        <v>72800</v>
      </c>
      <c r="D138" s="368">
        <f t="shared" si="13"/>
        <v>0.004725339633786178</v>
      </c>
    </row>
    <row r="139" spans="1:4" ht="14.25" outlineLevel="1">
      <c r="A139" s="366" t="s">
        <v>155</v>
      </c>
      <c r="B139" s="367">
        <f>VLOOKUP(A139,'Open Int.'!$A$4:$O$159,2,FALSE)</f>
        <v>2652825</v>
      </c>
      <c r="C139" s="367">
        <f>VLOOKUP(A139,'Open Int.'!$A$4:$O$159,3,FALSE)</f>
        <v>73500</v>
      </c>
      <c r="D139" s="368">
        <f t="shared" si="13"/>
        <v>0.028495827396702627</v>
      </c>
    </row>
    <row r="140" spans="1:4" ht="15" outlineLevel="1">
      <c r="A140" s="364" t="s">
        <v>268</v>
      </c>
      <c r="B140" s="364">
        <f>SUM(B141:B145)</f>
        <v>49346950</v>
      </c>
      <c r="C140" s="364">
        <f>SUM(C141:C145)</f>
        <v>204050</v>
      </c>
      <c r="D140" s="369">
        <f aca="true" t="shared" si="14" ref="D140:D156">C140/(B140-C140)</f>
        <v>0.004152176611473885</v>
      </c>
    </row>
    <row r="141" spans="1:4" ht="14.25">
      <c r="A141" s="366" t="s">
        <v>385</v>
      </c>
      <c r="B141" s="367">
        <f>VLOOKUP(A141,'Open Int.'!$A$4:$O$159,2,FALSE)</f>
        <v>5968500</v>
      </c>
      <c r="C141" s="367">
        <f>VLOOKUP(A141,'Open Int.'!$A$4:$O$159,3,FALSE)</f>
        <v>-69000</v>
      </c>
      <c r="D141" s="368">
        <f t="shared" si="14"/>
        <v>-0.011428571428571429</v>
      </c>
    </row>
    <row r="142" spans="1:4" ht="14.25">
      <c r="A142" s="366" t="s">
        <v>319</v>
      </c>
      <c r="B142" s="367">
        <f>VLOOKUP(A142,'Open Int.'!$A$4:$O$159,2,FALSE)</f>
        <v>1555400</v>
      </c>
      <c r="C142" s="367">
        <f>VLOOKUP(A142,'Open Int.'!$A$4:$O$159,3,FALSE)</f>
        <v>77000</v>
      </c>
      <c r="D142" s="368">
        <f t="shared" si="14"/>
        <v>0.052083333333333336</v>
      </c>
    </row>
    <row r="143" spans="1:4" ht="14.25" outlineLevel="1">
      <c r="A143" s="366" t="s">
        <v>166</v>
      </c>
      <c r="B143" s="367">
        <f>VLOOKUP(A143,'Open Int.'!$A$4:$O$159,2,FALSE)</f>
        <v>4076900</v>
      </c>
      <c r="C143" s="367">
        <f>VLOOKUP(A143,'Open Int.'!$A$4:$O$159,3,FALSE)</f>
        <v>67850</v>
      </c>
      <c r="D143" s="368">
        <f t="shared" si="14"/>
        <v>0.01692420897718911</v>
      </c>
    </row>
    <row r="144" spans="1:4" ht="14.25" outlineLevel="1">
      <c r="A144" s="366" t="s">
        <v>386</v>
      </c>
      <c r="B144" s="367">
        <f>VLOOKUP(A144,'Open Int.'!$A$4:$O$159,2,FALSE)</f>
        <v>36330000</v>
      </c>
      <c r="C144" s="367">
        <f>VLOOKUP(A144,'Open Int.'!$A$4:$O$159,3,FALSE)</f>
        <v>112000</v>
      </c>
      <c r="D144" s="368">
        <f t="shared" si="14"/>
        <v>0.0030923850019327404</v>
      </c>
    </row>
    <row r="145" spans="1:4" ht="14.25" outlineLevel="1">
      <c r="A145" s="366" t="s">
        <v>387</v>
      </c>
      <c r="B145" s="367">
        <f>VLOOKUP(A145,'Open Int.'!$A$4:$O$159,2,FALSE)</f>
        <v>1416150</v>
      </c>
      <c r="C145" s="367">
        <f>VLOOKUP(A145,'Open Int.'!$A$4:$O$159,3,FALSE)</f>
        <v>16200</v>
      </c>
      <c r="D145" s="368">
        <f t="shared" si="14"/>
        <v>0.011571841851494697</v>
      </c>
    </row>
    <row r="146" spans="1:4" ht="15" outlineLevel="1">
      <c r="A146" s="364" t="s">
        <v>269</v>
      </c>
      <c r="B146" s="364">
        <f>SUM(B147:B152)</f>
        <v>126840325</v>
      </c>
      <c r="C146" s="364">
        <f>SUM(C147:C152)</f>
        <v>535150</v>
      </c>
      <c r="D146" s="369">
        <f t="shared" si="14"/>
        <v>0.004236960203728786</v>
      </c>
    </row>
    <row r="147" spans="1:4" ht="14.25">
      <c r="A147" s="366" t="s">
        <v>4</v>
      </c>
      <c r="B147" s="367">
        <f>VLOOKUP(A147,'Open Int.'!$A$4:$O$159,2,FALSE)</f>
        <v>766650</v>
      </c>
      <c r="C147" s="367">
        <f>VLOOKUP(A147,'Open Int.'!$A$4:$O$159,3,FALSE)</f>
        <v>47100</v>
      </c>
      <c r="D147" s="368">
        <f t="shared" si="14"/>
        <v>0.0654575776526996</v>
      </c>
    </row>
    <row r="148" spans="1:4" ht="14.25" outlineLevel="1">
      <c r="A148" s="366" t="s">
        <v>184</v>
      </c>
      <c r="B148" s="367">
        <f>VLOOKUP(A148,'Open Int.'!$A$4:$O$159,2,FALSE)</f>
        <v>25417200</v>
      </c>
      <c r="C148" s="367">
        <f>VLOOKUP(A148,'Open Int.'!$A$4:$O$159,3,FALSE)</f>
        <v>-120950</v>
      </c>
      <c r="D148" s="368">
        <f t="shared" si="14"/>
        <v>-0.004736051750028878</v>
      </c>
    </row>
    <row r="149" spans="1:4" ht="14.25" outlineLevel="1">
      <c r="A149" s="366" t="s">
        <v>175</v>
      </c>
      <c r="B149" s="367">
        <f>VLOOKUP(A149,'Open Int.'!$A$4:$O$159,2,FALSE)</f>
        <v>88160625</v>
      </c>
      <c r="C149" s="367">
        <f>VLOOKUP(A149,'Open Int.'!$A$4:$O$159,3,FALSE)</f>
        <v>425250</v>
      </c>
      <c r="D149" s="368">
        <f t="shared" si="14"/>
        <v>0.004846961673099363</v>
      </c>
    </row>
    <row r="150" spans="1:4" ht="14.25" outlineLevel="1">
      <c r="A150" s="366" t="s">
        <v>388</v>
      </c>
      <c r="B150" s="367">
        <f>VLOOKUP(A150,'Open Int.'!$A$4:$O$159,2,FALSE)</f>
        <v>2529600</v>
      </c>
      <c r="C150" s="367">
        <f>VLOOKUP(A150,'Open Int.'!$A$4:$O$159,3,FALSE)</f>
        <v>-6800</v>
      </c>
      <c r="D150" s="368">
        <f t="shared" si="14"/>
        <v>-0.002680965147453083</v>
      </c>
    </row>
    <row r="151" spans="1:4" ht="14.25" outlineLevel="1">
      <c r="A151" s="366" t="s">
        <v>404</v>
      </c>
      <c r="B151" s="367">
        <f>VLOOKUP(A151,'Open Int.'!$A$4:$O$159,2,FALSE)</f>
        <v>6715200</v>
      </c>
      <c r="C151" s="367">
        <f>VLOOKUP(A151,'Open Int.'!$A$4:$O$159,3,FALSE)</f>
        <v>115200</v>
      </c>
      <c r="D151" s="368">
        <f t="shared" si="14"/>
        <v>0.017454545454545455</v>
      </c>
    </row>
    <row r="152" spans="1:4" ht="14.25" outlineLevel="1">
      <c r="A152" s="366" t="s">
        <v>389</v>
      </c>
      <c r="B152" s="367">
        <f>VLOOKUP(A152,'Open Int.'!$A$4:$O$159,2,FALSE)</f>
        <v>3251050</v>
      </c>
      <c r="C152" s="367">
        <f>VLOOKUP(A152,'Open Int.'!$A$4:$O$159,3,FALSE)</f>
        <v>75350</v>
      </c>
      <c r="D152" s="368">
        <f t="shared" si="14"/>
        <v>0.023727052303429166</v>
      </c>
    </row>
    <row r="153" spans="1:4" ht="15" outlineLevel="1">
      <c r="A153" s="364" t="s">
        <v>315</v>
      </c>
      <c r="B153" s="364">
        <f>SUM(B154:B155)</f>
        <v>2243800</v>
      </c>
      <c r="C153" s="364">
        <f>SUM(C154:C155)</f>
        <v>-93000</v>
      </c>
      <c r="D153" s="369">
        <f t="shared" si="14"/>
        <v>-0.039798014378637454</v>
      </c>
    </row>
    <row r="154" spans="1:4" ht="14.25">
      <c r="A154" s="366" t="s">
        <v>37</v>
      </c>
      <c r="B154" s="367">
        <f>VLOOKUP(A154,'Open Int.'!$A$4:$O$159,2,FALSE)</f>
        <v>1163200</v>
      </c>
      <c r="C154" s="367">
        <f>VLOOKUP(A154,'Open Int.'!$A$4:$O$159,3,FALSE)</f>
        <v>-76800</v>
      </c>
      <c r="D154" s="368">
        <f t="shared" si="14"/>
        <v>-0.06193548387096774</v>
      </c>
    </row>
    <row r="155" spans="1:4" ht="14.25">
      <c r="A155" s="366" t="s">
        <v>272</v>
      </c>
      <c r="B155" s="367">
        <f>VLOOKUP(A155,'Open Int.'!$A$4:$O$159,2,FALSE)</f>
        <v>1080600</v>
      </c>
      <c r="C155" s="367">
        <f>VLOOKUP(A155,'Open Int.'!$A$4:$O$159,3,FALSE)</f>
        <v>-16200</v>
      </c>
      <c r="D155" s="368">
        <f t="shared" si="14"/>
        <v>-0.01477024070021882</v>
      </c>
    </row>
    <row r="156" spans="1:4" ht="15">
      <c r="A156" s="364" t="s">
        <v>270</v>
      </c>
      <c r="B156" s="364">
        <f>SUM(B157:B166)</f>
        <v>21812400</v>
      </c>
      <c r="C156" s="364">
        <f>SUM(C157:C166)</f>
        <v>-406050</v>
      </c>
      <c r="D156" s="369">
        <f t="shared" si="14"/>
        <v>-0.018275352241042916</v>
      </c>
    </row>
    <row r="157" spans="1:4" ht="14.25">
      <c r="A157" s="366" t="s">
        <v>390</v>
      </c>
      <c r="B157" s="367">
        <f>VLOOKUP(A157,'Open Int.'!$A$4:$O$159,2,FALSE)</f>
        <v>6273750</v>
      </c>
      <c r="C157" s="367">
        <f>VLOOKUP(A157,'Open Int.'!$A$4:$O$159,3,FALSE)</f>
        <v>-178500</v>
      </c>
      <c r="D157" s="368">
        <f aca="true" t="shared" si="15" ref="D157:D166">C157/(B157-C157)</f>
        <v>-0.027664768104149716</v>
      </c>
    </row>
    <row r="158" spans="1:4" ht="14.25">
      <c r="A158" s="366" t="s">
        <v>331</v>
      </c>
      <c r="B158" s="367">
        <f>VLOOKUP(A158,'Open Int.'!$A$4:$O$159,2,FALSE)</f>
        <v>2514600</v>
      </c>
      <c r="C158" s="367">
        <f>VLOOKUP(A158,'Open Int.'!$A$4:$O$159,3,FALSE)</f>
        <v>-174600</v>
      </c>
      <c r="D158" s="368">
        <f t="shared" si="15"/>
        <v>-0.06492637215528782</v>
      </c>
    </row>
    <row r="159" spans="1:4" ht="14.25">
      <c r="A159" s="366" t="s">
        <v>318</v>
      </c>
      <c r="B159" s="367">
        <f>VLOOKUP(A159,'Open Int.'!$A$4:$O$159,2,FALSE)</f>
        <v>672000</v>
      </c>
      <c r="C159" s="367">
        <f>VLOOKUP(A159,'Open Int.'!$A$4:$O$159,3,FALSE)</f>
        <v>-14000</v>
      </c>
      <c r="D159" s="368">
        <f t="shared" si="15"/>
        <v>-0.02040816326530612</v>
      </c>
    </row>
    <row r="160" spans="1:4" ht="14.25">
      <c r="A160" s="366" t="s">
        <v>289</v>
      </c>
      <c r="B160" s="367">
        <f>VLOOKUP(A160,'Open Int.'!$A$4:$O$159,2,FALSE)</f>
        <v>1972000</v>
      </c>
      <c r="C160" s="367">
        <f>VLOOKUP(A160,'Open Int.'!$A$4:$O$159,3,FALSE)</f>
        <v>8000</v>
      </c>
      <c r="D160" s="368">
        <f t="shared" si="15"/>
        <v>0.004073319755600814</v>
      </c>
    </row>
    <row r="161" spans="1:4" ht="14.25">
      <c r="A161" s="366" t="s">
        <v>324</v>
      </c>
      <c r="B161" s="367">
        <f>VLOOKUP(A161,'Open Int.'!$A$4:$O$159,2,FALSE)</f>
        <v>497500</v>
      </c>
      <c r="C161" s="367">
        <f>VLOOKUP(A161,'Open Int.'!$A$4:$O$159,3,FALSE)</f>
        <v>0</v>
      </c>
      <c r="D161" s="368">
        <f t="shared" si="15"/>
        <v>0</v>
      </c>
    </row>
    <row r="162" spans="1:4" ht="14.25">
      <c r="A162" s="366" t="s">
        <v>320</v>
      </c>
      <c r="B162" s="367">
        <f>VLOOKUP(A162,'Open Int.'!$A$4:$O$159,2,FALSE)</f>
        <v>991800</v>
      </c>
      <c r="C162" s="367">
        <f>VLOOKUP(A162,'Open Int.'!$A$4:$O$159,3,FALSE)</f>
        <v>-59700</v>
      </c>
      <c r="D162" s="368">
        <f t="shared" si="15"/>
        <v>-0.056776034236804565</v>
      </c>
    </row>
    <row r="163" spans="1:4" ht="14.25">
      <c r="A163" s="366" t="s">
        <v>326</v>
      </c>
      <c r="B163" s="367">
        <f>VLOOKUP(A163,'Open Int.'!$A$4:$O$159,2,FALSE)</f>
        <v>5161200</v>
      </c>
      <c r="C163" s="367">
        <f>VLOOKUP(A163,'Open Int.'!$A$4:$O$159,3,FALSE)</f>
        <v>-42900</v>
      </c>
      <c r="D163" s="368">
        <f t="shared" si="15"/>
        <v>-0.008243500317057704</v>
      </c>
    </row>
    <row r="164" spans="1:4" ht="14.25">
      <c r="A164" s="366" t="s">
        <v>293</v>
      </c>
      <c r="B164" s="367">
        <f>VLOOKUP(A164,'Open Int.'!$A$4:$O$159,2,FALSE)</f>
        <v>680700</v>
      </c>
      <c r="C164" s="367">
        <f>VLOOKUP(A164,'Open Int.'!$A$4:$O$159,3,FALSE)</f>
        <v>3900</v>
      </c>
      <c r="D164" s="368">
        <f t="shared" si="15"/>
        <v>0.00576241134751773</v>
      </c>
    </row>
    <row r="165" spans="1:4" ht="14.25">
      <c r="A165" s="366" t="s">
        <v>391</v>
      </c>
      <c r="B165" s="367">
        <f>VLOOKUP(A165,'Open Int.'!$A$4:$O$159,2,FALSE)</f>
        <v>1649200</v>
      </c>
      <c r="C165" s="367">
        <f>VLOOKUP(A165,'Open Int.'!$A$4:$O$159,3,FALSE)</f>
        <v>2400</v>
      </c>
      <c r="D165" s="368">
        <f t="shared" si="15"/>
        <v>0.0014573718727228565</v>
      </c>
    </row>
    <row r="166" spans="1:4" ht="14.25">
      <c r="A166" s="366" t="s">
        <v>316</v>
      </c>
      <c r="B166" s="367">
        <f>VLOOKUP(A166,'Open Int.'!$A$4:$O$159,2,FALSE)</f>
        <v>1399650</v>
      </c>
      <c r="C166" s="367">
        <f>VLOOKUP(A166,'Open Int.'!$A$4:$O$159,3,FALSE)</f>
        <v>49350</v>
      </c>
      <c r="D166" s="368">
        <f t="shared" si="15"/>
        <v>0.03654743390357698</v>
      </c>
    </row>
    <row r="167" spans="1:4" ht="15">
      <c r="A167" s="364" t="s">
        <v>274</v>
      </c>
      <c r="B167" s="364">
        <f>SUM(B168:B174)</f>
        <v>31166850</v>
      </c>
      <c r="C167" s="364">
        <f>SUM(C168:C174)</f>
        <v>-981300</v>
      </c>
      <c r="D167" s="369">
        <f>C167/(B167-C167)</f>
        <v>-0.030524306997447754</v>
      </c>
    </row>
    <row r="168" spans="1:4" ht="14.25">
      <c r="A168" s="366" t="s">
        <v>392</v>
      </c>
      <c r="B168" s="367">
        <f>VLOOKUP(A168,'Open Int.'!$A$4:$O$159,2,FALSE)</f>
        <v>7798500</v>
      </c>
      <c r="C168" s="367">
        <f>VLOOKUP(A168,'Open Int.'!$A$4:$O$159,3,FALSE)</f>
        <v>-255500</v>
      </c>
      <c r="D168" s="368">
        <f aca="true" t="shared" si="16" ref="D168:D174">C168/(B168-C168)</f>
        <v>-0.03172336727092128</v>
      </c>
    </row>
    <row r="169" spans="1:4" ht="14.25">
      <c r="A169" s="366" t="s">
        <v>393</v>
      </c>
      <c r="B169" s="367">
        <f>VLOOKUP(A169,'Open Int.'!$A$4:$O$159,2,FALSE)</f>
        <v>3848000</v>
      </c>
      <c r="C169" s="367">
        <f>VLOOKUP(A169,'Open Int.'!$A$4:$O$159,3,FALSE)</f>
        <v>-50000</v>
      </c>
      <c r="D169" s="368">
        <f t="shared" si="16"/>
        <v>-0.012827090815802977</v>
      </c>
    </row>
    <row r="170" spans="1:4" ht="14.25">
      <c r="A170" s="366" t="s">
        <v>273</v>
      </c>
      <c r="B170" s="367">
        <f>VLOOKUP(A170,'Open Int.'!$A$4:$O$159,2,FALSE)</f>
        <v>4764250</v>
      </c>
      <c r="C170" s="367">
        <f>VLOOKUP(A170,'Open Int.'!$A$4:$O$159,3,FALSE)</f>
        <v>-84150</v>
      </c>
      <c r="D170" s="368">
        <f t="shared" si="16"/>
        <v>-0.0173562412342216</v>
      </c>
    </row>
    <row r="171" spans="1:4" ht="14.25">
      <c r="A171" s="366" t="s">
        <v>325</v>
      </c>
      <c r="B171" s="367">
        <f>VLOOKUP(A171,'Open Int.'!$A$4:$O$159,2,FALSE)</f>
        <v>2448000</v>
      </c>
      <c r="C171" s="367">
        <f>VLOOKUP(A171,'Open Int.'!$A$4:$O$159,3,FALSE)</f>
        <v>-137000</v>
      </c>
      <c r="D171" s="368">
        <f t="shared" si="16"/>
        <v>-0.05299806576402321</v>
      </c>
    </row>
    <row r="172" spans="1:4" ht="14.25">
      <c r="A172" s="366" t="s">
        <v>292</v>
      </c>
      <c r="B172" s="367">
        <f>VLOOKUP(A172,'Open Int.'!$A$4:$O$159,2,FALSE)</f>
        <v>5987800</v>
      </c>
      <c r="C172" s="367">
        <f>VLOOKUP(A172,'Open Int.'!$A$4:$O$159,3,FALSE)</f>
        <v>-397600</v>
      </c>
      <c r="D172" s="368">
        <f t="shared" si="16"/>
        <v>-0.062267046700285024</v>
      </c>
    </row>
    <row r="173" spans="1:4" ht="14.25">
      <c r="A173" s="366" t="s">
        <v>275</v>
      </c>
      <c r="B173" s="367">
        <f>VLOOKUP(A173,'Open Int.'!$A$4:$O$159,2,FALSE)</f>
        <v>5296900</v>
      </c>
      <c r="C173" s="367">
        <f>VLOOKUP(A173,'Open Int.'!$A$4:$O$159,3,FALSE)</f>
        <v>-78400</v>
      </c>
      <c r="D173" s="368">
        <f t="shared" si="16"/>
        <v>-0.014585232452142206</v>
      </c>
    </row>
    <row r="174" spans="1:4" ht="14.25">
      <c r="A174" s="366" t="s">
        <v>277</v>
      </c>
      <c r="B174" s="367">
        <f>VLOOKUP(A174,'Open Int.'!$A$4:$O$159,2,FALSE)</f>
        <v>1023400</v>
      </c>
      <c r="C174" s="367">
        <f>VLOOKUP(A174,'Open Int.'!$A$4:$O$159,3,FALSE)</f>
        <v>21350</v>
      </c>
      <c r="D174" s="368">
        <f t="shared" si="16"/>
        <v>0.021306322039818373</v>
      </c>
    </row>
    <row r="175" spans="1:4" ht="15">
      <c r="A175" s="364" t="s">
        <v>312</v>
      </c>
      <c r="B175" s="364">
        <f>SUM(B176:B178)</f>
        <v>19106000</v>
      </c>
      <c r="C175" s="364">
        <f>SUM(C176:C178)</f>
        <v>-490450</v>
      </c>
      <c r="D175" s="369">
        <f aca="true" t="shared" si="17" ref="D175:D182">C175/(B175-C175)</f>
        <v>-0.025027492224356962</v>
      </c>
    </row>
    <row r="176" spans="1:4" ht="14.25">
      <c r="A176" s="366" t="s">
        <v>313</v>
      </c>
      <c r="B176" s="367">
        <f>VLOOKUP(A176,'Open Int.'!$A$4:$O$159,2,FALSE)</f>
        <v>5401700</v>
      </c>
      <c r="C176" s="367">
        <f>VLOOKUP(A176,'Open Int.'!$A$4:$O$159,3,FALSE)</f>
        <v>-344850</v>
      </c>
      <c r="D176" s="368">
        <f t="shared" si="17"/>
        <v>-0.060009918994875185</v>
      </c>
    </row>
    <row r="177" spans="1:4" ht="14.25">
      <c r="A177" s="366" t="s">
        <v>327</v>
      </c>
      <c r="B177" s="367">
        <f>VLOOKUP(A177,'Open Int.'!$A$4:$O$159,2,FALSE)</f>
        <v>871500</v>
      </c>
      <c r="C177" s="367">
        <f>VLOOKUP(A177,'Open Int.'!$A$4:$O$159,3,FALSE)</f>
        <v>-28000</v>
      </c>
      <c r="D177" s="368">
        <f t="shared" si="17"/>
        <v>-0.0311284046692607</v>
      </c>
    </row>
    <row r="178" spans="1:4" ht="14.25">
      <c r="A178" s="366" t="s">
        <v>314</v>
      </c>
      <c r="B178" s="367">
        <f>VLOOKUP(A178,'Open Int.'!$A$4:$O$159,2,FALSE)</f>
        <v>12832800</v>
      </c>
      <c r="C178" s="367">
        <f>VLOOKUP(A178,'Open Int.'!$A$4:$O$159,3,FALSE)</f>
        <v>-117600</v>
      </c>
      <c r="D178" s="368">
        <f t="shared" si="17"/>
        <v>-0.009080800593031875</v>
      </c>
    </row>
    <row r="179" spans="1:4" ht="15">
      <c r="A179" s="364" t="s">
        <v>271</v>
      </c>
      <c r="B179" s="364">
        <f>SUM(B180:B182)</f>
        <v>36049550</v>
      </c>
      <c r="C179" s="364">
        <f>SUM(C180:C182)</f>
        <v>2284450</v>
      </c>
      <c r="D179" s="369">
        <f t="shared" si="17"/>
        <v>0.0676571371031035</v>
      </c>
    </row>
    <row r="180" spans="1:4" ht="14.25">
      <c r="A180" s="366" t="s">
        <v>182</v>
      </c>
      <c r="B180" s="367">
        <f>VLOOKUP(A180,'Open Int.'!$A$4:$O$159,2,FALSE)</f>
        <v>153850</v>
      </c>
      <c r="C180" s="367">
        <f>VLOOKUP(A180,'Open Int.'!$A$4:$O$159,3,FALSE)</f>
        <v>49950</v>
      </c>
      <c r="D180" s="368">
        <f t="shared" si="17"/>
        <v>0.4807507218479307</v>
      </c>
    </row>
    <row r="181" spans="1:4" ht="14.25">
      <c r="A181" s="366" t="s">
        <v>74</v>
      </c>
      <c r="B181" s="367">
        <f>VLOOKUP(A181,'Open Int.'!$A$4:$O$159,2,FALSE)</f>
        <v>11150</v>
      </c>
      <c r="C181" s="367">
        <f>VLOOKUP(A181,'Open Int.'!$A$4:$O$159,3,FALSE)</f>
        <v>1400</v>
      </c>
      <c r="D181" s="368">
        <f t="shared" si="17"/>
        <v>0.14358974358974358</v>
      </c>
    </row>
    <row r="182" spans="1:4" ht="14.25">
      <c r="A182" s="366" t="s">
        <v>9</v>
      </c>
      <c r="B182" s="367">
        <f>VLOOKUP(A182,'Open Int.'!$A$4:$O$159,2,FALSE)</f>
        <v>35884550</v>
      </c>
      <c r="C182" s="367">
        <f>VLOOKUP(A182,'Open Int.'!$A$4:$O$159,3,FALSE)</f>
        <v>2233100</v>
      </c>
      <c r="D182" s="368">
        <f t="shared" si="17"/>
        <v>0.06635969623894364</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203"/>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E201" sqref="E201"/>
    </sheetView>
  </sheetViews>
  <sheetFormatPr defaultColWidth="9.140625" defaultRowHeight="12.75"/>
  <cols>
    <col min="1" max="1" width="14.8515625" style="3" customWidth="1"/>
    <col min="2" max="2" width="11.57421875" style="6" customWidth="1"/>
    <col min="3" max="3" width="10.421875" style="6" customWidth="1"/>
    <col min="4" max="4" width="10.7109375" style="376" customWidth="1"/>
    <col min="5" max="5" width="10.57421875" style="6" bestFit="1" customWidth="1"/>
    <col min="6" max="6" width="9.8515625" style="6" customWidth="1"/>
    <col min="7" max="7" width="9.28125" style="374" bestFit="1" customWidth="1"/>
    <col min="8" max="8" width="10.57421875" style="6" bestFit="1" customWidth="1"/>
    <col min="9" max="9" width="8.7109375" style="6" customWidth="1"/>
    <col min="10" max="10" width="9.8515625" style="374" customWidth="1"/>
    <col min="11" max="11" width="12.7109375" style="6" customWidth="1"/>
    <col min="12" max="12" width="11.421875" style="6" customWidth="1"/>
    <col min="13" max="13" width="8.421875" style="374" customWidth="1"/>
    <col min="14" max="14" width="10.5742187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400" t="s">
        <v>53</v>
      </c>
      <c r="B1" s="400"/>
      <c r="C1" s="400"/>
      <c r="D1" s="401"/>
      <c r="E1" s="124"/>
      <c r="F1" s="124"/>
      <c r="G1" s="82"/>
      <c r="H1" s="124"/>
      <c r="I1" s="124"/>
      <c r="J1" s="82"/>
      <c r="K1" s="124"/>
      <c r="L1" s="124"/>
      <c r="M1" s="82"/>
      <c r="N1" s="81"/>
      <c r="O1" s="81" t="s">
        <v>115</v>
      </c>
      <c r="P1" s="52"/>
      <c r="Q1" s="52"/>
      <c r="R1" s="52"/>
      <c r="S1" s="52"/>
      <c r="T1" s="53"/>
      <c r="U1" s="52"/>
      <c r="V1" s="52"/>
      <c r="W1" s="52"/>
      <c r="X1" s="52"/>
      <c r="Y1" s="52"/>
      <c r="Z1" s="87"/>
      <c r="AA1" s="74" t="s">
        <v>115</v>
      </c>
    </row>
    <row r="2" spans="1:27" s="58" customFormat="1" ht="16.5" customHeight="1" thickBot="1">
      <c r="A2" s="195"/>
      <c r="B2" s="405" t="s">
        <v>10</v>
      </c>
      <c r="C2" s="406"/>
      <c r="D2" s="384"/>
      <c r="E2" s="403" t="s">
        <v>47</v>
      </c>
      <c r="F2" s="385"/>
      <c r="G2" s="383"/>
      <c r="H2" s="403" t="s">
        <v>48</v>
      </c>
      <c r="I2" s="385"/>
      <c r="J2" s="383"/>
      <c r="K2" s="403" t="s">
        <v>49</v>
      </c>
      <c r="L2" s="407"/>
      <c r="M2" s="408"/>
      <c r="N2" s="403" t="s">
        <v>51</v>
      </c>
      <c r="O2" s="404"/>
      <c r="P2" s="83"/>
      <c r="Q2" s="54"/>
      <c r="R2" s="402"/>
      <c r="S2" s="402"/>
      <c r="T2" s="55"/>
      <c r="U2" s="56"/>
      <c r="V2" s="56"/>
      <c r="W2" s="56"/>
      <c r="X2" s="56"/>
      <c r="Y2" s="85"/>
      <c r="Z2" s="398" t="s">
        <v>96</v>
      </c>
      <c r="AA2" s="75"/>
    </row>
    <row r="3" spans="1:27" s="58" customFormat="1" ht="15.75" thickBot="1">
      <c r="A3" s="102" t="s">
        <v>45</v>
      </c>
      <c r="B3" s="263" t="s">
        <v>41</v>
      </c>
      <c r="C3" s="264" t="s">
        <v>70</v>
      </c>
      <c r="D3" s="262" t="s">
        <v>46</v>
      </c>
      <c r="E3" s="263" t="s">
        <v>41</v>
      </c>
      <c r="F3" s="264" t="s">
        <v>70</v>
      </c>
      <c r="G3" s="281" t="s">
        <v>46</v>
      </c>
      <c r="H3" s="263" t="s">
        <v>41</v>
      </c>
      <c r="I3" s="264" t="s">
        <v>70</v>
      </c>
      <c r="J3" s="262" t="s">
        <v>46</v>
      </c>
      <c r="K3" s="263" t="s">
        <v>41</v>
      </c>
      <c r="L3" s="264" t="s">
        <v>70</v>
      </c>
      <c r="M3" s="262" t="s">
        <v>46</v>
      </c>
      <c r="N3" s="33" t="s">
        <v>41</v>
      </c>
      <c r="O3" s="282" t="s">
        <v>50</v>
      </c>
      <c r="P3" s="84" t="s">
        <v>95</v>
      </c>
      <c r="Q3" s="57" t="s">
        <v>218</v>
      </c>
      <c r="R3" s="46" t="s">
        <v>97</v>
      </c>
      <c r="S3" s="57" t="s">
        <v>54</v>
      </c>
      <c r="T3" s="80" t="s">
        <v>55</v>
      </c>
      <c r="U3" s="57" t="s">
        <v>56</v>
      </c>
      <c r="V3" s="57" t="s">
        <v>10</v>
      </c>
      <c r="W3" s="57" t="s">
        <v>63</v>
      </c>
      <c r="X3" s="57" t="s">
        <v>64</v>
      </c>
      <c r="Y3" s="86" t="s">
        <v>83</v>
      </c>
      <c r="Z3" s="399"/>
      <c r="AA3" s="75"/>
    </row>
    <row r="4" spans="1:28" s="58" customFormat="1" ht="15">
      <c r="A4" s="102" t="s">
        <v>182</v>
      </c>
      <c r="B4" s="283">
        <v>153850</v>
      </c>
      <c r="C4" s="284">
        <v>49950</v>
      </c>
      <c r="D4" s="265">
        <v>0.48</v>
      </c>
      <c r="E4" s="283">
        <v>0</v>
      </c>
      <c r="F4" s="285">
        <v>0</v>
      </c>
      <c r="G4" s="265">
        <v>0</v>
      </c>
      <c r="H4" s="283">
        <v>0</v>
      </c>
      <c r="I4" s="285">
        <v>0</v>
      </c>
      <c r="J4" s="265">
        <v>0</v>
      </c>
      <c r="K4" s="283">
        <v>153850</v>
      </c>
      <c r="L4" s="285">
        <v>49950</v>
      </c>
      <c r="M4" s="357">
        <v>0.48</v>
      </c>
      <c r="N4" s="286">
        <v>151600</v>
      </c>
      <c r="O4" s="325">
        <f>N4/K4</f>
        <v>0.9853753656158596</v>
      </c>
      <c r="P4" s="109">
        <f>Volume!K4</f>
        <v>5533.75</v>
      </c>
      <c r="Q4" s="69">
        <f>Volume!J4</f>
        <v>5464.65</v>
      </c>
      <c r="R4" s="239">
        <f>Q4*K4/10000000</f>
        <v>84.07364025</v>
      </c>
      <c r="S4" s="104">
        <f>Q4*N4/10000000</f>
        <v>82.844094</v>
      </c>
      <c r="T4" s="110">
        <f>K4-L4</f>
        <v>103900</v>
      </c>
      <c r="U4" s="104">
        <f>L4/T4*100</f>
        <v>48.07507218479307</v>
      </c>
      <c r="V4" s="104">
        <f>Q4*B4/10000000</f>
        <v>84.07364025</v>
      </c>
      <c r="W4" s="104">
        <f>Q4*E4/10000000</f>
        <v>0</v>
      </c>
      <c r="X4" s="104">
        <f>Q4*H4/10000000</f>
        <v>0</v>
      </c>
      <c r="Y4" s="104">
        <f>(T4*P4)/10000000</f>
        <v>57.4956625</v>
      </c>
      <c r="Z4" s="239">
        <f>R4-Y4</f>
        <v>26.577977749999995</v>
      </c>
      <c r="AA4" s="78"/>
      <c r="AB4" s="77"/>
    </row>
    <row r="5" spans="1:28" s="58" customFormat="1" ht="15">
      <c r="A5" s="196" t="s">
        <v>74</v>
      </c>
      <c r="B5" s="165">
        <v>11150</v>
      </c>
      <c r="C5" s="163">
        <v>1400</v>
      </c>
      <c r="D5" s="171">
        <v>0.14</v>
      </c>
      <c r="E5" s="165">
        <v>0</v>
      </c>
      <c r="F5" s="113">
        <v>0</v>
      </c>
      <c r="G5" s="171">
        <v>0</v>
      </c>
      <c r="H5" s="165">
        <v>0</v>
      </c>
      <c r="I5" s="113">
        <v>0</v>
      </c>
      <c r="J5" s="171">
        <v>0</v>
      </c>
      <c r="K5" s="165">
        <v>11150</v>
      </c>
      <c r="L5" s="113">
        <v>1400</v>
      </c>
      <c r="M5" s="128">
        <v>0.14</v>
      </c>
      <c r="N5" s="174">
        <v>11150</v>
      </c>
      <c r="O5" s="175">
        <f aca="true" t="shared" si="0" ref="O5:O68">N5/K5</f>
        <v>1</v>
      </c>
      <c r="P5" s="109">
        <f>Volume!K5</f>
        <v>5521.6</v>
      </c>
      <c r="Q5" s="69">
        <f>Volume!J5</f>
        <v>5446.1</v>
      </c>
      <c r="R5" s="240">
        <f aca="true" t="shared" si="1" ref="R5:R68">Q5*K5/10000000</f>
        <v>6.072401500000001</v>
      </c>
      <c r="S5" s="104">
        <f aca="true" t="shared" si="2" ref="S5:S68">Q5*N5/10000000</f>
        <v>6.072401500000001</v>
      </c>
      <c r="T5" s="110">
        <f aca="true" t="shared" si="3" ref="T5:T68">K5-L5</f>
        <v>9750</v>
      </c>
      <c r="U5" s="104">
        <f aca="true" t="shared" si="4" ref="U5:U68">L5/T5*100</f>
        <v>14.358974358974358</v>
      </c>
      <c r="V5" s="104">
        <f aca="true" t="shared" si="5" ref="V5:V68">Q5*B5/10000000</f>
        <v>6.072401500000001</v>
      </c>
      <c r="W5" s="104">
        <f aca="true" t="shared" si="6" ref="W5:W68">Q5*E5/10000000</f>
        <v>0</v>
      </c>
      <c r="X5" s="104">
        <f aca="true" t="shared" si="7" ref="X5:X68">Q5*H5/10000000</f>
        <v>0</v>
      </c>
      <c r="Y5" s="104">
        <f aca="true" t="shared" si="8" ref="Y5:Y68">(T5*P5)/10000000</f>
        <v>5.38356</v>
      </c>
      <c r="Z5" s="240">
        <f aca="true" t="shared" si="9" ref="Z5:Z68">R5-Y5</f>
        <v>0.6888415000000006</v>
      </c>
      <c r="AA5" s="78"/>
      <c r="AB5" s="77"/>
    </row>
    <row r="6" spans="1:28" s="58" customFormat="1" ht="15">
      <c r="A6" s="196" t="s">
        <v>9</v>
      </c>
      <c r="B6" s="165">
        <v>35884550</v>
      </c>
      <c r="C6" s="163">
        <v>2233100</v>
      </c>
      <c r="D6" s="171">
        <v>0.07</v>
      </c>
      <c r="E6" s="165">
        <v>11303350</v>
      </c>
      <c r="F6" s="113">
        <v>1835650</v>
      </c>
      <c r="G6" s="171">
        <v>0.19</v>
      </c>
      <c r="H6" s="165">
        <v>13723100</v>
      </c>
      <c r="I6" s="113">
        <v>918750</v>
      </c>
      <c r="J6" s="171">
        <v>0.07</v>
      </c>
      <c r="K6" s="165">
        <v>60911000</v>
      </c>
      <c r="L6" s="113">
        <v>4987500</v>
      </c>
      <c r="M6" s="128">
        <v>0.09</v>
      </c>
      <c r="N6" s="174">
        <v>58536000</v>
      </c>
      <c r="O6" s="175">
        <f t="shared" si="0"/>
        <v>0.9610086848024166</v>
      </c>
      <c r="P6" s="109">
        <f>Volume!K6</f>
        <v>3942</v>
      </c>
      <c r="Q6" s="69">
        <f>Volume!J6</f>
        <v>3893.9</v>
      </c>
      <c r="R6" s="240">
        <f t="shared" si="1"/>
        <v>23718.13429</v>
      </c>
      <c r="S6" s="104">
        <f t="shared" si="2"/>
        <v>22793.33304</v>
      </c>
      <c r="T6" s="110">
        <f t="shared" si="3"/>
        <v>55923500</v>
      </c>
      <c r="U6" s="104">
        <f t="shared" si="4"/>
        <v>8.918433216805099</v>
      </c>
      <c r="V6" s="104">
        <f t="shared" si="5"/>
        <v>13973.0849245</v>
      </c>
      <c r="W6" s="104">
        <f t="shared" si="6"/>
        <v>4401.4114565</v>
      </c>
      <c r="X6" s="104">
        <f t="shared" si="7"/>
        <v>5343.637909</v>
      </c>
      <c r="Y6" s="104">
        <f t="shared" si="8"/>
        <v>22045.0437</v>
      </c>
      <c r="Z6" s="240">
        <f t="shared" si="9"/>
        <v>1673.0905900000034</v>
      </c>
      <c r="AA6" s="78"/>
      <c r="AB6" s="77"/>
    </row>
    <row r="7" spans="1:28" s="7" customFormat="1" ht="15">
      <c r="A7" s="196" t="s">
        <v>281</v>
      </c>
      <c r="B7" s="165">
        <v>420800</v>
      </c>
      <c r="C7" s="163">
        <v>3200</v>
      </c>
      <c r="D7" s="171">
        <v>0.01</v>
      </c>
      <c r="E7" s="165">
        <v>2600</v>
      </c>
      <c r="F7" s="113">
        <v>1000</v>
      </c>
      <c r="G7" s="171">
        <v>0.63</v>
      </c>
      <c r="H7" s="165">
        <v>0</v>
      </c>
      <c r="I7" s="113">
        <v>0</v>
      </c>
      <c r="J7" s="171">
        <v>0</v>
      </c>
      <c r="K7" s="165">
        <v>423400</v>
      </c>
      <c r="L7" s="113">
        <v>4200</v>
      </c>
      <c r="M7" s="128">
        <v>0.01</v>
      </c>
      <c r="N7" s="174">
        <v>422200</v>
      </c>
      <c r="O7" s="175">
        <f t="shared" si="0"/>
        <v>0.9971658006613132</v>
      </c>
      <c r="P7" s="109">
        <f>Volume!K7</f>
        <v>1865.8</v>
      </c>
      <c r="Q7" s="69">
        <f>Volume!J7</f>
        <v>1853.45</v>
      </c>
      <c r="R7" s="240">
        <f t="shared" si="1"/>
        <v>78.475073</v>
      </c>
      <c r="S7" s="104">
        <f t="shared" si="2"/>
        <v>78.252659</v>
      </c>
      <c r="T7" s="110">
        <f t="shared" si="3"/>
        <v>419200</v>
      </c>
      <c r="U7" s="104">
        <f t="shared" si="4"/>
        <v>1.0019083969465647</v>
      </c>
      <c r="V7" s="104">
        <f t="shared" si="5"/>
        <v>77.993176</v>
      </c>
      <c r="W7" s="104">
        <f t="shared" si="6"/>
        <v>0.481897</v>
      </c>
      <c r="X7" s="104">
        <f t="shared" si="7"/>
        <v>0</v>
      </c>
      <c r="Y7" s="104">
        <f t="shared" si="8"/>
        <v>78.214336</v>
      </c>
      <c r="Z7" s="240">
        <f t="shared" si="9"/>
        <v>0.2607369999999918</v>
      </c>
      <c r="AB7" s="77"/>
    </row>
    <row r="8" spans="1:28" s="58" customFormat="1" ht="15">
      <c r="A8" s="196" t="s">
        <v>134</v>
      </c>
      <c r="B8" s="165">
        <v>224900</v>
      </c>
      <c r="C8" s="163">
        <v>-6400</v>
      </c>
      <c r="D8" s="171">
        <v>-0.03</v>
      </c>
      <c r="E8" s="165">
        <v>1400</v>
      </c>
      <c r="F8" s="113">
        <v>200</v>
      </c>
      <c r="G8" s="171">
        <v>0.17</v>
      </c>
      <c r="H8" s="165">
        <v>0</v>
      </c>
      <c r="I8" s="113">
        <v>0</v>
      </c>
      <c r="J8" s="171">
        <v>0</v>
      </c>
      <c r="K8" s="165">
        <v>226300</v>
      </c>
      <c r="L8" s="113">
        <v>-6200</v>
      </c>
      <c r="M8" s="128">
        <v>-0.03</v>
      </c>
      <c r="N8" s="174">
        <v>224900</v>
      </c>
      <c r="O8" s="175">
        <f t="shared" si="0"/>
        <v>0.993813521873619</v>
      </c>
      <c r="P8" s="109">
        <f>Volume!K8</f>
        <v>3691.65</v>
      </c>
      <c r="Q8" s="69">
        <f>Volume!J8</f>
        <v>3696.5</v>
      </c>
      <c r="R8" s="240">
        <f t="shared" si="1"/>
        <v>83.651795</v>
      </c>
      <c r="S8" s="104">
        <f t="shared" si="2"/>
        <v>83.134285</v>
      </c>
      <c r="T8" s="110">
        <f t="shared" si="3"/>
        <v>232500</v>
      </c>
      <c r="U8" s="104">
        <f t="shared" si="4"/>
        <v>-2.666666666666667</v>
      </c>
      <c r="V8" s="104">
        <f t="shared" si="5"/>
        <v>83.134285</v>
      </c>
      <c r="W8" s="104">
        <f t="shared" si="6"/>
        <v>0.51751</v>
      </c>
      <c r="X8" s="104">
        <f t="shared" si="7"/>
        <v>0</v>
      </c>
      <c r="Y8" s="104">
        <f t="shared" si="8"/>
        <v>85.8308625</v>
      </c>
      <c r="Z8" s="240">
        <f t="shared" si="9"/>
        <v>-2.179067499999988</v>
      </c>
      <c r="AA8" s="78"/>
      <c r="AB8" s="77"/>
    </row>
    <row r="9" spans="1:28" s="7" customFormat="1" ht="15">
      <c r="A9" s="196" t="s">
        <v>0</v>
      </c>
      <c r="B9" s="165">
        <v>3290250</v>
      </c>
      <c r="C9" s="164">
        <v>-207000</v>
      </c>
      <c r="D9" s="171">
        <v>-0.06</v>
      </c>
      <c r="E9" s="165">
        <v>60000</v>
      </c>
      <c r="F9" s="113">
        <v>9375</v>
      </c>
      <c r="G9" s="171">
        <v>0.19</v>
      </c>
      <c r="H9" s="165">
        <v>7500</v>
      </c>
      <c r="I9" s="113">
        <v>375</v>
      </c>
      <c r="J9" s="171">
        <v>0.05</v>
      </c>
      <c r="K9" s="165">
        <v>3357750</v>
      </c>
      <c r="L9" s="113">
        <v>-197250</v>
      </c>
      <c r="M9" s="128">
        <v>-0.06</v>
      </c>
      <c r="N9" s="174">
        <v>3346500</v>
      </c>
      <c r="O9" s="175">
        <f t="shared" si="0"/>
        <v>0.9966495421040875</v>
      </c>
      <c r="P9" s="109">
        <f>Volume!K9</f>
        <v>942.55</v>
      </c>
      <c r="Q9" s="69">
        <f>Volume!J9</f>
        <v>960.85</v>
      </c>
      <c r="R9" s="240">
        <f t="shared" si="1"/>
        <v>322.62940875</v>
      </c>
      <c r="S9" s="104">
        <f t="shared" si="2"/>
        <v>321.5484525</v>
      </c>
      <c r="T9" s="110">
        <f t="shared" si="3"/>
        <v>3555000</v>
      </c>
      <c r="U9" s="104">
        <f t="shared" si="4"/>
        <v>-5.548523206751055</v>
      </c>
      <c r="V9" s="104">
        <f t="shared" si="5"/>
        <v>316.14367125</v>
      </c>
      <c r="W9" s="104">
        <f t="shared" si="6"/>
        <v>5.7651</v>
      </c>
      <c r="X9" s="104">
        <f t="shared" si="7"/>
        <v>0.7206375</v>
      </c>
      <c r="Y9" s="104">
        <f t="shared" si="8"/>
        <v>335.076525</v>
      </c>
      <c r="Z9" s="240">
        <f t="shared" si="9"/>
        <v>-12.447116250000022</v>
      </c>
      <c r="AB9" s="77"/>
    </row>
    <row r="10" spans="1:28" s="7" customFormat="1" ht="15">
      <c r="A10" s="196" t="s">
        <v>135</v>
      </c>
      <c r="B10" s="287">
        <v>2989000</v>
      </c>
      <c r="C10" s="164">
        <v>34300</v>
      </c>
      <c r="D10" s="172">
        <v>0.01</v>
      </c>
      <c r="E10" s="173">
        <v>39200</v>
      </c>
      <c r="F10" s="168">
        <v>14700</v>
      </c>
      <c r="G10" s="172">
        <v>0.6</v>
      </c>
      <c r="H10" s="166">
        <v>0</v>
      </c>
      <c r="I10" s="169">
        <v>0</v>
      </c>
      <c r="J10" s="172">
        <v>0</v>
      </c>
      <c r="K10" s="165">
        <v>3028200</v>
      </c>
      <c r="L10" s="113">
        <v>49000</v>
      </c>
      <c r="M10" s="358">
        <v>0.02</v>
      </c>
      <c r="N10" s="176">
        <v>3013500</v>
      </c>
      <c r="O10" s="175">
        <f t="shared" si="0"/>
        <v>0.9951456310679612</v>
      </c>
      <c r="P10" s="109">
        <f>Volume!K10</f>
        <v>78.4</v>
      </c>
      <c r="Q10" s="69">
        <f>Volume!J10</f>
        <v>77.3</v>
      </c>
      <c r="R10" s="240">
        <f t="shared" si="1"/>
        <v>23.407986</v>
      </c>
      <c r="S10" s="104">
        <f t="shared" si="2"/>
        <v>23.294355</v>
      </c>
      <c r="T10" s="110">
        <f t="shared" si="3"/>
        <v>2979200</v>
      </c>
      <c r="U10" s="104">
        <f t="shared" si="4"/>
        <v>1.644736842105263</v>
      </c>
      <c r="V10" s="104">
        <f t="shared" si="5"/>
        <v>23.10497</v>
      </c>
      <c r="W10" s="104">
        <f t="shared" si="6"/>
        <v>0.303016</v>
      </c>
      <c r="X10" s="104">
        <f t="shared" si="7"/>
        <v>0</v>
      </c>
      <c r="Y10" s="104">
        <f t="shared" si="8"/>
        <v>23.356928000000003</v>
      </c>
      <c r="Z10" s="240">
        <f t="shared" si="9"/>
        <v>0.051057999999997605</v>
      </c>
      <c r="AB10" s="77"/>
    </row>
    <row r="11" spans="1:28" s="58" customFormat="1" ht="15">
      <c r="A11" s="196" t="s">
        <v>174</v>
      </c>
      <c r="B11" s="165">
        <v>8435300</v>
      </c>
      <c r="C11" s="163">
        <v>-90450</v>
      </c>
      <c r="D11" s="171">
        <v>-0.01</v>
      </c>
      <c r="E11" s="165">
        <v>257950</v>
      </c>
      <c r="F11" s="113">
        <v>33500</v>
      </c>
      <c r="G11" s="171">
        <v>0.15</v>
      </c>
      <c r="H11" s="165">
        <v>16750</v>
      </c>
      <c r="I11" s="113">
        <v>0</v>
      </c>
      <c r="J11" s="171">
        <v>0</v>
      </c>
      <c r="K11" s="165">
        <v>8710000</v>
      </c>
      <c r="L11" s="113">
        <v>-56950</v>
      </c>
      <c r="M11" s="128">
        <v>-0.01</v>
      </c>
      <c r="N11" s="174">
        <v>8683200</v>
      </c>
      <c r="O11" s="175">
        <f t="shared" si="0"/>
        <v>0.9969230769230769</v>
      </c>
      <c r="P11" s="109">
        <f>Volume!K11</f>
        <v>60.2</v>
      </c>
      <c r="Q11" s="69">
        <f>Volume!J11</f>
        <v>60.9</v>
      </c>
      <c r="R11" s="240">
        <f t="shared" si="1"/>
        <v>53.0439</v>
      </c>
      <c r="S11" s="104">
        <f t="shared" si="2"/>
        <v>52.880688</v>
      </c>
      <c r="T11" s="110">
        <f t="shared" si="3"/>
        <v>8766950</v>
      </c>
      <c r="U11" s="104">
        <f t="shared" si="4"/>
        <v>-0.6495987772258311</v>
      </c>
      <c r="V11" s="104">
        <f t="shared" si="5"/>
        <v>51.370977</v>
      </c>
      <c r="W11" s="104">
        <f t="shared" si="6"/>
        <v>1.5709155</v>
      </c>
      <c r="X11" s="104">
        <f t="shared" si="7"/>
        <v>0.1020075</v>
      </c>
      <c r="Y11" s="104">
        <f t="shared" si="8"/>
        <v>52.777039</v>
      </c>
      <c r="Z11" s="240">
        <f t="shared" si="9"/>
        <v>0.2668609999999987</v>
      </c>
      <c r="AA11" s="78"/>
      <c r="AB11" s="77"/>
    </row>
    <row r="12" spans="1:28" s="58" customFormat="1" ht="15">
      <c r="A12" s="196" t="s">
        <v>282</v>
      </c>
      <c r="B12" s="165">
        <v>1255800</v>
      </c>
      <c r="C12" s="163">
        <v>-1800</v>
      </c>
      <c r="D12" s="171">
        <v>0</v>
      </c>
      <c r="E12" s="165">
        <v>0</v>
      </c>
      <c r="F12" s="113">
        <v>0</v>
      </c>
      <c r="G12" s="171">
        <v>0</v>
      </c>
      <c r="H12" s="165">
        <v>0</v>
      </c>
      <c r="I12" s="113">
        <v>0</v>
      </c>
      <c r="J12" s="171">
        <v>0</v>
      </c>
      <c r="K12" s="165">
        <v>1255800</v>
      </c>
      <c r="L12" s="113">
        <v>-1800</v>
      </c>
      <c r="M12" s="128">
        <v>0</v>
      </c>
      <c r="N12" s="174">
        <v>1253400</v>
      </c>
      <c r="O12" s="175">
        <f t="shared" si="0"/>
        <v>0.998088867654085</v>
      </c>
      <c r="P12" s="109">
        <f>Volume!K12</f>
        <v>384.5</v>
      </c>
      <c r="Q12" s="69">
        <f>Volume!J12</f>
        <v>385.35</v>
      </c>
      <c r="R12" s="240">
        <f t="shared" si="1"/>
        <v>48.392253</v>
      </c>
      <c r="S12" s="104">
        <f t="shared" si="2"/>
        <v>48.299769</v>
      </c>
      <c r="T12" s="110">
        <f t="shared" si="3"/>
        <v>1257600</v>
      </c>
      <c r="U12" s="104">
        <f t="shared" si="4"/>
        <v>-0.1431297709923664</v>
      </c>
      <c r="V12" s="104">
        <f t="shared" si="5"/>
        <v>48.392253</v>
      </c>
      <c r="W12" s="104">
        <f t="shared" si="6"/>
        <v>0</v>
      </c>
      <c r="X12" s="104">
        <f t="shared" si="7"/>
        <v>0</v>
      </c>
      <c r="Y12" s="104">
        <f t="shared" si="8"/>
        <v>48.35472</v>
      </c>
      <c r="Z12" s="240">
        <f t="shared" si="9"/>
        <v>0.037532999999996264</v>
      </c>
      <c r="AA12" s="78"/>
      <c r="AB12" s="77"/>
    </row>
    <row r="13" spans="1:28" s="7" customFormat="1" ht="15">
      <c r="A13" s="196" t="s">
        <v>75</v>
      </c>
      <c r="B13" s="165">
        <v>2739300</v>
      </c>
      <c r="C13" s="163">
        <v>-16100</v>
      </c>
      <c r="D13" s="171">
        <v>-0.01</v>
      </c>
      <c r="E13" s="165">
        <v>41400</v>
      </c>
      <c r="F13" s="113">
        <v>20700</v>
      </c>
      <c r="G13" s="171">
        <v>1</v>
      </c>
      <c r="H13" s="165">
        <v>2300</v>
      </c>
      <c r="I13" s="113">
        <v>0</v>
      </c>
      <c r="J13" s="171">
        <v>0</v>
      </c>
      <c r="K13" s="165">
        <v>2783000</v>
      </c>
      <c r="L13" s="113">
        <v>4600</v>
      </c>
      <c r="M13" s="128">
        <v>0</v>
      </c>
      <c r="N13" s="174">
        <v>2776100</v>
      </c>
      <c r="O13" s="175">
        <f t="shared" si="0"/>
        <v>0.9975206611570248</v>
      </c>
      <c r="P13" s="109">
        <f>Volume!K13</f>
        <v>78.9</v>
      </c>
      <c r="Q13" s="69">
        <f>Volume!J13</f>
        <v>78.35</v>
      </c>
      <c r="R13" s="240">
        <f t="shared" si="1"/>
        <v>21.804804999999998</v>
      </c>
      <c r="S13" s="104">
        <f t="shared" si="2"/>
        <v>21.7507435</v>
      </c>
      <c r="T13" s="110">
        <f t="shared" si="3"/>
        <v>2778400</v>
      </c>
      <c r="U13" s="104">
        <f t="shared" si="4"/>
        <v>0.16556291390728478</v>
      </c>
      <c r="V13" s="104">
        <f t="shared" si="5"/>
        <v>21.4624155</v>
      </c>
      <c r="W13" s="104">
        <f t="shared" si="6"/>
        <v>0.32436899999999996</v>
      </c>
      <c r="X13" s="104">
        <f t="shared" si="7"/>
        <v>0.0180205</v>
      </c>
      <c r="Y13" s="104">
        <f t="shared" si="8"/>
        <v>21.921576</v>
      </c>
      <c r="Z13" s="240">
        <f t="shared" si="9"/>
        <v>-0.11677100000000351</v>
      </c>
      <c r="AB13" s="77"/>
    </row>
    <row r="14" spans="1:28" s="7" customFormat="1" ht="15">
      <c r="A14" s="196" t="s">
        <v>88</v>
      </c>
      <c r="B14" s="287">
        <v>18619000</v>
      </c>
      <c r="C14" s="164">
        <v>8600</v>
      </c>
      <c r="D14" s="172">
        <v>0</v>
      </c>
      <c r="E14" s="173">
        <v>1423300</v>
      </c>
      <c r="F14" s="168">
        <v>193500</v>
      </c>
      <c r="G14" s="172">
        <v>0.16</v>
      </c>
      <c r="H14" s="166">
        <v>270900</v>
      </c>
      <c r="I14" s="169">
        <v>17200</v>
      </c>
      <c r="J14" s="172">
        <v>0.07</v>
      </c>
      <c r="K14" s="165">
        <v>20313200</v>
      </c>
      <c r="L14" s="113">
        <v>219300</v>
      </c>
      <c r="M14" s="358">
        <v>0.01</v>
      </c>
      <c r="N14" s="176">
        <v>20214300</v>
      </c>
      <c r="O14" s="175">
        <f t="shared" si="0"/>
        <v>0.9951312447078747</v>
      </c>
      <c r="P14" s="109">
        <f>Volume!K14</f>
        <v>51.55</v>
      </c>
      <c r="Q14" s="69">
        <f>Volume!J14</f>
        <v>51.2</v>
      </c>
      <c r="R14" s="240">
        <f t="shared" si="1"/>
        <v>104.003584</v>
      </c>
      <c r="S14" s="104">
        <f t="shared" si="2"/>
        <v>103.497216</v>
      </c>
      <c r="T14" s="110">
        <f t="shared" si="3"/>
        <v>20093900</v>
      </c>
      <c r="U14" s="104">
        <f t="shared" si="4"/>
        <v>1.091375989728226</v>
      </c>
      <c r="V14" s="104">
        <f t="shared" si="5"/>
        <v>95.32928</v>
      </c>
      <c r="W14" s="104">
        <f t="shared" si="6"/>
        <v>7.287296</v>
      </c>
      <c r="X14" s="104">
        <f t="shared" si="7"/>
        <v>1.387008</v>
      </c>
      <c r="Y14" s="104">
        <f t="shared" si="8"/>
        <v>103.5840545</v>
      </c>
      <c r="Z14" s="240">
        <f t="shared" si="9"/>
        <v>0.4195295000000101</v>
      </c>
      <c r="AB14" s="77"/>
    </row>
    <row r="15" spans="1:28" s="58" customFormat="1" ht="15">
      <c r="A15" s="196" t="s">
        <v>136</v>
      </c>
      <c r="B15" s="165">
        <v>38137925</v>
      </c>
      <c r="C15" s="163">
        <v>-448850</v>
      </c>
      <c r="D15" s="171">
        <v>-0.01</v>
      </c>
      <c r="E15" s="165">
        <v>4593550</v>
      </c>
      <c r="F15" s="113">
        <v>487050</v>
      </c>
      <c r="G15" s="171">
        <v>0.12</v>
      </c>
      <c r="H15" s="165">
        <v>792650</v>
      </c>
      <c r="I15" s="113">
        <v>38200</v>
      </c>
      <c r="J15" s="171">
        <v>0.05</v>
      </c>
      <c r="K15" s="165">
        <v>43524125</v>
      </c>
      <c r="L15" s="113">
        <v>76400</v>
      </c>
      <c r="M15" s="128">
        <v>0</v>
      </c>
      <c r="N15" s="174">
        <v>43013200</v>
      </c>
      <c r="O15" s="175">
        <f t="shared" si="0"/>
        <v>0.9882611080636313</v>
      </c>
      <c r="P15" s="109">
        <f>Volume!K15</f>
        <v>42.1</v>
      </c>
      <c r="Q15" s="69">
        <f>Volume!J15</f>
        <v>42.2</v>
      </c>
      <c r="R15" s="240">
        <f t="shared" si="1"/>
        <v>183.67180750000003</v>
      </c>
      <c r="S15" s="104">
        <f t="shared" si="2"/>
        <v>181.51570400000003</v>
      </c>
      <c r="T15" s="110">
        <f t="shared" si="3"/>
        <v>43447725</v>
      </c>
      <c r="U15" s="104">
        <f t="shared" si="4"/>
        <v>0.17584349928563578</v>
      </c>
      <c r="V15" s="104">
        <f t="shared" si="5"/>
        <v>160.9420435</v>
      </c>
      <c r="W15" s="104">
        <f t="shared" si="6"/>
        <v>19.384781</v>
      </c>
      <c r="X15" s="104">
        <f t="shared" si="7"/>
        <v>3.3449830000000005</v>
      </c>
      <c r="Y15" s="104">
        <f t="shared" si="8"/>
        <v>182.91492225</v>
      </c>
      <c r="Z15" s="240">
        <f t="shared" si="9"/>
        <v>0.7568852500000389</v>
      </c>
      <c r="AA15" s="78"/>
      <c r="AB15" s="77"/>
    </row>
    <row r="16" spans="1:28" s="58" customFormat="1" ht="15">
      <c r="A16" s="196" t="s">
        <v>157</v>
      </c>
      <c r="B16" s="165">
        <v>590800</v>
      </c>
      <c r="C16" s="163">
        <v>-9800</v>
      </c>
      <c r="D16" s="171">
        <v>-0.02</v>
      </c>
      <c r="E16" s="165">
        <v>0</v>
      </c>
      <c r="F16" s="113">
        <v>0</v>
      </c>
      <c r="G16" s="171">
        <v>0</v>
      </c>
      <c r="H16" s="165">
        <v>0</v>
      </c>
      <c r="I16" s="113">
        <v>0</v>
      </c>
      <c r="J16" s="171">
        <v>0</v>
      </c>
      <c r="K16" s="165">
        <v>590800</v>
      </c>
      <c r="L16" s="113">
        <v>-9800</v>
      </c>
      <c r="M16" s="128">
        <v>-0.02</v>
      </c>
      <c r="N16" s="174">
        <v>590450</v>
      </c>
      <c r="O16" s="175">
        <f t="shared" si="0"/>
        <v>0.9994075829383886</v>
      </c>
      <c r="P16" s="109">
        <f>Volume!K16</f>
        <v>667.65</v>
      </c>
      <c r="Q16" s="69">
        <f>Volume!J16</f>
        <v>664.85</v>
      </c>
      <c r="R16" s="240">
        <f t="shared" si="1"/>
        <v>39.279338</v>
      </c>
      <c r="S16" s="104">
        <f t="shared" si="2"/>
        <v>39.25606825</v>
      </c>
      <c r="T16" s="110">
        <f t="shared" si="3"/>
        <v>600600</v>
      </c>
      <c r="U16" s="104">
        <f t="shared" si="4"/>
        <v>-1.6317016317016315</v>
      </c>
      <c r="V16" s="104">
        <f t="shared" si="5"/>
        <v>39.279338</v>
      </c>
      <c r="W16" s="104">
        <f t="shared" si="6"/>
        <v>0</v>
      </c>
      <c r="X16" s="104">
        <f t="shared" si="7"/>
        <v>0</v>
      </c>
      <c r="Y16" s="104">
        <f t="shared" si="8"/>
        <v>40.099059</v>
      </c>
      <c r="Z16" s="240">
        <f t="shared" si="9"/>
        <v>-0.8197209999999941</v>
      </c>
      <c r="AA16" s="78"/>
      <c r="AB16" s="77"/>
    </row>
    <row r="17" spans="1:28" s="58" customFormat="1" ht="15">
      <c r="A17" s="196" t="s">
        <v>193</v>
      </c>
      <c r="B17" s="165">
        <v>783600</v>
      </c>
      <c r="C17" s="163">
        <v>-13500</v>
      </c>
      <c r="D17" s="171">
        <v>-0.02</v>
      </c>
      <c r="E17" s="165">
        <v>6400</v>
      </c>
      <c r="F17" s="113">
        <v>5600</v>
      </c>
      <c r="G17" s="171">
        <v>7</v>
      </c>
      <c r="H17" s="165">
        <v>0</v>
      </c>
      <c r="I17" s="113">
        <v>0</v>
      </c>
      <c r="J17" s="171">
        <v>0</v>
      </c>
      <c r="K17" s="165">
        <v>790000</v>
      </c>
      <c r="L17" s="113">
        <v>-7900</v>
      </c>
      <c r="M17" s="128">
        <v>-0.01</v>
      </c>
      <c r="N17" s="174">
        <v>788300</v>
      </c>
      <c r="O17" s="175">
        <f t="shared" si="0"/>
        <v>0.9978481012658228</v>
      </c>
      <c r="P17" s="109">
        <f>Volume!K17</f>
        <v>2813.1</v>
      </c>
      <c r="Q17" s="69">
        <f>Volume!J17</f>
        <v>2727.7</v>
      </c>
      <c r="R17" s="240">
        <f t="shared" si="1"/>
        <v>215.4883</v>
      </c>
      <c r="S17" s="104">
        <f t="shared" si="2"/>
        <v>215.024591</v>
      </c>
      <c r="T17" s="110">
        <f t="shared" si="3"/>
        <v>797900</v>
      </c>
      <c r="U17" s="104">
        <f t="shared" si="4"/>
        <v>-0.9900990099009901</v>
      </c>
      <c r="V17" s="104">
        <f t="shared" si="5"/>
        <v>213.74257199999997</v>
      </c>
      <c r="W17" s="104">
        <f t="shared" si="6"/>
        <v>1.745728</v>
      </c>
      <c r="X17" s="104">
        <f t="shared" si="7"/>
        <v>0</v>
      </c>
      <c r="Y17" s="104">
        <f t="shared" si="8"/>
        <v>224.457249</v>
      </c>
      <c r="Z17" s="240">
        <f t="shared" si="9"/>
        <v>-8.96894899999998</v>
      </c>
      <c r="AA17" s="78"/>
      <c r="AB17" s="77"/>
    </row>
    <row r="18" spans="1:28" s="58" customFormat="1" ht="15">
      <c r="A18" s="196" t="s">
        <v>283</v>
      </c>
      <c r="B18" s="165">
        <v>5401700</v>
      </c>
      <c r="C18" s="163">
        <v>-344850</v>
      </c>
      <c r="D18" s="171">
        <v>-0.06</v>
      </c>
      <c r="E18" s="165">
        <v>265050</v>
      </c>
      <c r="F18" s="113">
        <v>46550</v>
      </c>
      <c r="G18" s="171">
        <v>0.21</v>
      </c>
      <c r="H18" s="165">
        <v>76950</v>
      </c>
      <c r="I18" s="113">
        <v>10450</v>
      </c>
      <c r="J18" s="171">
        <v>0.16</v>
      </c>
      <c r="K18" s="165">
        <v>5743700</v>
      </c>
      <c r="L18" s="113">
        <v>-287850</v>
      </c>
      <c r="M18" s="128">
        <v>-0.05</v>
      </c>
      <c r="N18" s="174">
        <v>5625900</v>
      </c>
      <c r="O18" s="175">
        <f t="shared" si="0"/>
        <v>0.9794905722791929</v>
      </c>
      <c r="P18" s="109">
        <f>Volume!K18</f>
        <v>168.9</v>
      </c>
      <c r="Q18" s="69">
        <f>Volume!J18</f>
        <v>175.3</v>
      </c>
      <c r="R18" s="240">
        <f t="shared" si="1"/>
        <v>100.68706100000001</v>
      </c>
      <c r="S18" s="104">
        <f t="shared" si="2"/>
        <v>98.62202700000002</v>
      </c>
      <c r="T18" s="110">
        <f t="shared" si="3"/>
        <v>6031550</v>
      </c>
      <c r="U18" s="104">
        <f t="shared" si="4"/>
        <v>-4.772405103165853</v>
      </c>
      <c r="V18" s="104">
        <f t="shared" si="5"/>
        <v>94.69180100000001</v>
      </c>
      <c r="W18" s="104">
        <f t="shared" si="6"/>
        <v>4.6463265</v>
      </c>
      <c r="X18" s="104">
        <f t="shared" si="7"/>
        <v>1.3489335</v>
      </c>
      <c r="Y18" s="104">
        <f t="shared" si="8"/>
        <v>101.8728795</v>
      </c>
      <c r="Z18" s="240">
        <f t="shared" si="9"/>
        <v>-1.1858184999999821</v>
      </c>
      <c r="AA18" s="78"/>
      <c r="AB18" s="77"/>
    </row>
    <row r="19" spans="1:28" s="8" customFormat="1" ht="15">
      <c r="A19" s="196" t="s">
        <v>284</v>
      </c>
      <c r="B19" s="165">
        <v>12832800</v>
      </c>
      <c r="C19" s="163">
        <v>-117600</v>
      </c>
      <c r="D19" s="171">
        <v>-0.01</v>
      </c>
      <c r="E19" s="165">
        <v>1008000</v>
      </c>
      <c r="F19" s="113">
        <v>117600</v>
      </c>
      <c r="G19" s="171">
        <v>0.13</v>
      </c>
      <c r="H19" s="165">
        <v>122400</v>
      </c>
      <c r="I19" s="113">
        <v>24000</v>
      </c>
      <c r="J19" s="171">
        <v>0.24</v>
      </c>
      <c r="K19" s="165">
        <v>13963200</v>
      </c>
      <c r="L19" s="113">
        <v>24000</v>
      </c>
      <c r="M19" s="128">
        <v>0</v>
      </c>
      <c r="N19" s="174">
        <v>13610400</v>
      </c>
      <c r="O19" s="175">
        <f t="shared" si="0"/>
        <v>0.9747335854245445</v>
      </c>
      <c r="P19" s="109">
        <f>Volume!K19</f>
        <v>57.75</v>
      </c>
      <c r="Q19" s="69">
        <f>Volume!J19</f>
        <v>58.7</v>
      </c>
      <c r="R19" s="240">
        <f t="shared" si="1"/>
        <v>81.963984</v>
      </c>
      <c r="S19" s="104">
        <f t="shared" si="2"/>
        <v>79.893048</v>
      </c>
      <c r="T19" s="110">
        <f t="shared" si="3"/>
        <v>13939200</v>
      </c>
      <c r="U19" s="104">
        <f t="shared" si="4"/>
        <v>0.17217630853994492</v>
      </c>
      <c r="V19" s="104">
        <f t="shared" si="5"/>
        <v>75.328536</v>
      </c>
      <c r="W19" s="104">
        <f t="shared" si="6"/>
        <v>5.91696</v>
      </c>
      <c r="X19" s="104">
        <f t="shared" si="7"/>
        <v>0.718488</v>
      </c>
      <c r="Y19" s="104">
        <f t="shared" si="8"/>
        <v>80.49888</v>
      </c>
      <c r="Z19" s="240">
        <f t="shared" si="9"/>
        <v>1.4651039999999966</v>
      </c>
      <c r="AB19" s="77"/>
    </row>
    <row r="20" spans="1:28" s="8" customFormat="1" ht="15">
      <c r="A20" s="196" t="s">
        <v>76</v>
      </c>
      <c r="B20" s="165">
        <v>6125000</v>
      </c>
      <c r="C20" s="163">
        <v>249200</v>
      </c>
      <c r="D20" s="171">
        <v>0.04</v>
      </c>
      <c r="E20" s="165">
        <v>67200</v>
      </c>
      <c r="F20" s="113">
        <v>33600</v>
      </c>
      <c r="G20" s="171">
        <v>1</v>
      </c>
      <c r="H20" s="165">
        <v>4200</v>
      </c>
      <c r="I20" s="113">
        <v>-1400</v>
      </c>
      <c r="J20" s="171">
        <v>-0.25</v>
      </c>
      <c r="K20" s="165">
        <v>6196400</v>
      </c>
      <c r="L20" s="113">
        <v>281400</v>
      </c>
      <c r="M20" s="128">
        <v>0.05</v>
      </c>
      <c r="N20" s="174">
        <v>6185200</v>
      </c>
      <c r="O20" s="175">
        <f t="shared" si="0"/>
        <v>0.9981924988703118</v>
      </c>
      <c r="P20" s="109">
        <f>Volume!K20</f>
        <v>218.35</v>
      </c>
      <c r="Q20" s="69">
        <f>Volume!J20</f>
        <v>223.75</v>
      </c>
      <c r="R20" s="240">
        <f t="shared" si="1"/>
        <v>138.64445</v>
      </c>
      <c r="S20" s="104">
        <f t="shared" si="2"/>
        <v>138.39385</v>
      </c>
      <c r="T20" s="110">
        <f t="shared" si="3"/>
        <v>5915000</v>
      </c>
      <c r="U20" s="104">
        <f t="shared" si="4"/>
        <v>4.757396449704141</v>
      </c>
      <c r="V20" s="104">
        <f t="shared" si="5"/>
        <v>137.046875</v>
      </c>
      <c r="W20" s="104">
        <f t="shared" si="6"/>
        <v>1.5036</v>
      </c>
      <c r="X20" s="104">
        <f t="shared" si="7"/>
        <v>0.093975</v>
      </c>
      <c r="Y20" s="104">
        <f t="shared" si="8"/>
        <v>129.154025</v>
      </c>
      <c r="Z20" s="240">
        <f t="shared" si="9"/>
        <v>9.490425000000016</v>
      </c>
      <c r="AB20" s="77"/>
    </row>
    <row r="21" spans="1:28" s="58" customFormat="1" ht="15">
      <c r="A21" s="196" t="s">
        <v>77</v>
      </c>
      <c r="B21" s="165">
        <v>4985600</v>
      </c>
      <c r="C21" s="163">
        <v>-663100</v>
      </c>
      <c r="D21" s="171">
        <v>-0.12</v>
      </c>
      <c r="E21" s="165">
        <v>110200</v>
      </c>
      <c r="F21" s="113">
        <v>28500</v>
      </c>
      <c r="G21" s="171">
        <v>0.35</v>
      </c>
      <c r="H21" s="165">
        <v>39900</v>
      </c>
      <c r="I21" s="113">
        <v>17100</v>
      </c>
      <c r="J21" s="171">
        <v>0.75</v>
      </c>
      <c r="K21" s="165">
        <v>5135700</v>
      </c>
      <c r="L21" s="113">
        <v>-617500</v>
      </c>
      <c r="M21" s="128">
        <v>-0.11</v>
      </c>
      <c r="N21" s="174">
        <v>5101500</v>
      </c>
      <c r="O21" s="175">
        <f t="shared" si="0"/>
        <v>0.9933407325194229</v>
      </c>
      <c r="P21" s="109">
        <f>Volume!K21</f>
        <v>163.75</v>
      </c>
      <c r="Q21" s="69">
        <f>Volume!J21</f>
        <v>167.55</v>
      </c>
      <c r="R21" s="240">
        <f t="shared" si="1"/>
        <v>86.0486535</v>
      </c>
      <c r="S21" s="104">
        <f t="shared" si="2"/>
        <v>85.4756325</v>
      </c>
      <c r="T21" s="110">
        <f t="shared" si="3"/>
        <v>5753200</v>
      </c>
      <c r="U21" s="104">
        <f t="shared" si="4"/>
        <v>-10.733157199471599</v>
      </c>
      <c r="V21" s="104">
        <f t="shared" si="5"/>
        <v>83.533728</v>
      </c>
      <c r="W21" s="104">
        <f t="shared" si="6"/>
        <v>1.846401</v>
      </c>
      <c r="X21" s="104">
        <f t="shared" si="7"/>
        <v>0.6685245</v>
      </c>
      <c r="Y21" s="104">
        <f t="shared" si="8"/>
        <v>94.20865</v>
      </c>
      <c r="Z21" s="240">
        <f t="shared" si="9"/>
        <v>-8.159996500000005</v>
      </c>
      <c r="AA21" s="78"/>
      <c r="AB21" s="77"/>
    </row>
    <row r="22" spans="1:28" s="7" customFormat="1" ht="15">
      <c r="A22" s="196" t="s">
        <v>285</v>
      </c>
      <c r="B22" s="287">
        <v>1399650</v>
      </c>
      <c r="C22" s="164">
        <v>49350</v>
      </c>
      <c r="D22" s="172">
        <v>0.04</v>
      </c>
      <c r="E22" s="173">
        <v>0</v>
      </c>
      <c r="F22" s="168">
        <v>0</v>
      </c>
      <c r="G22" s="172">
        <v>0</v>
      </c>
      <c r="H22" s="166">
        <v>0</v>
      </c>
      <c r="I22" s="169">
        <v>0</v>
      </c>
      <c r="J22" s="172">
        <v>0</v>
      </c>
      <c r="K22" s="165">
        <v>1399650</v>
      </c>
      <c r="L22" s="113">
        <v>49350</v>
      </c>
      <c r="M22" s="358">
        <v>0.04</v>
      </c>
      <c r="N22" s="176">
        <v>1396500</v>
      </c>
      <c r="O22" s="175">
        <f t="shared" si="0"/>
        <v>0.9977494373593399</v>
      </c>
      <c r="P22" s="109">
        <f>Volume!K22</f>
        <v>165.6</v>
      </c>
      <c r="Q22" s="69">
        <f>Volume!J22</f>
        <v>163.6</v>
      </c>
      <c r="R22" s="240">
        <f t="shared" si="1"/>
        <v>22.898274</v>
      </c>
      <c r="S22" s="104">
        <f t="shared" si="2"/>
        <v>22.84674</v>
      </c>
      <c r="T22" s="110">
        <f t="shared" si="3"/>
        <v>1350300</v>
      </c>
      <c r="U22" s="104">
        <f t="shared" si="4"/>
        <v>3.654743390357698</v>
      </c>
      <c r="V22" s="104">
        <f t="shared" si="5"/>
        <v>22.898274</v>
      </c>
      <c r="W22" s="104">
        <f t="shared" si="6"/>
        <v>0</v>
      </c>
      <c r="X22" s="104">
        <f t="shared" si="7"/>
        <v>0</v>
      </c>
      <c r="Y22" s="104">
        <f t="shared" si="8"/>
        <v>22.360968</v>
      </c>
      <c r="Z22" s="240">
        <f t="shared" si="9"/>
        <v>0.537306000000001</v>
      </c>
      <c r="AB22" s="77"/>
    </row>
    <row r="23" spans="1:28" s="7" customFormat="1" ht="15">
      <c r="A23" s="196" t="s">
        <v>34</v>
      </c>
      <c r="B23" s="287">
        <v>478225</v>
      </c>
      <c r="C23" s="164">
        <v>-43725</v>
      </c>
      <c r="D23" s="172">
        <v>-0.08</v>
      </c>
      <c r="E23" s="173">
        <v>6050</v>
      </c>
      <c r="F23" s="168">
        <v>0</v>
      </c>
      <c r="G23" s="172">
        <v>0</v>
      </c>
      <c r="H23" s="166">
        <v>0</v>
      </c>
      <c r="I23" s="169">
        <v>0</v>
      </c>
      <c r="J23" s="172">
        <v>0</v>
      </c>
      <c r="K23" s="165">
        <v>484275</v>
      </c>
      <c r="L23" s="113">
        <v>-43725</v>
      </c>
      <c r="M23" s="358">
        <v>-0.08</v>
      </c>
      <c r="N23" s="176">
        <v>484275</v>
      </c>
      <c r="O23" s="175">
        <f t="shared" si="0"/>
        <v>1</v>
      </c>
      <c r="P23" s="109">
        <f>Volume!K23</f>
        <v>1554.3</v>
      </c>
      <c r="Q23" s="69">
        <f>Volume!J23</f>
        <v>1606.55</v>
      </c>
      <c r="R23" s="240">
        <f t="shared" si="1"/>
        <v>77.801200125</v>
      </c>
      <c r="S23" s="104">
        <f t="shared" si="2"/>
        <v>77.801200125</v>
      </c>
      <c r="T23" s="110">
        <f t="shared" si="3"/>
        <v>528000</v>
      </c>
      <c r="U23" s="104">
        <f t="shared" si="4"/>
        <v>-8.28125</v>
      </c>
      <c r="V23" s="104">
        <f t="shared" si="5"/>
        <v>76.829237375</v>
      </c>
      <c r="W23" s="104">
        <f t="shared" si="6"/>
        <v>0.97196275</v>
      </c>
      <c r="X23" s="104">
        <f t="shared" si="7"/>
        <v>0</v>
      </c>
      <c r="Y23" s="104">
        <f t="shared" si="8"/>
        <v>82.06704</v>
      </c>
      <c r="Z23" s="240">
        <f t="shared" si="9"/>
        <v>-4.265839875000012</v>
      </c>
      <c r="AB23" s="77"/>
    </row>
    <row r="24" spans="1:28" s="58" customFormat="1" ht="15">
      <c r="A24" s="196" t="s">
        <v>286</v>
      </c>
      <c r="B24" s="165">
        <v>209500</v>
      </c>
      <c r="C24" s="163">
        <v>-10750</v>
      </c>
      <c r="D24" s="171">
        <v>-0.05</v>
      </c>
      <c r="E24" s="165">
        <v>750</v>
      </c>
      <c r="F24" s="113">
        <v>-4250</v>
      </c>
      <c r="G24" s="171">
        <v>-0.85</v>
      </c>
      <c r="H24" s="165">
        <v>0</v>
      </c>
      <c r="I24" s="113">
        <v>0</v>
      </c>
      <c r="J24" s="171">
        <v>0</v>
      </c>
      <c r="K24" s="165">
        <v>210250</v>
      </c>
      <c r="L24" s="113">
        <v>-15000</v>
      </c>
      <c r="M24" s="128">
        <v>-0.07</v>
      </c>
      <c r="N24" s="174">
        <v>210000</v>
      </c>
      <c r="O24" s="175">
        <f t="shared" si="0"/>
        <v>0.9988109393579072</v>
      </c>
      <c r="P24" s="109">
        <f>Volume!K24</f>
        <v>1127.75</v>
      </c>
      <c r="Q24" s="69">
        <f>Volume!J24</f>
        <v>1123.8</v>
      </c>
      <c r="R24" s="240">
        <f t="shared" si="1"/>
        <v>23.627895</v>
      </c>
      <c r="S24" s="104">
        <f t="shared" si="2"/>
        <v>23.5998</v>
      </c>
      <c r="T24" s="110">
        <f t="shared" si="3"/>
        <v>225250</v>
      </c>
      <c r="U24" s="104">
        <f t="shared" si="4"/>
        <v>-6.659267480577137</v>
      </c>
      <c r="V24" s="104">
        <f t="shared" si="5"/>
        <v>23.54361</v>
      </c>
      <c r="W24" s="104">
        <f t="shared" si="6"/>
        <v>0.084285</v>
      </c>
      <c r="X24" s="104">
        <f t="shared" si="7"/>
        <v>0</v>
      </c>
      <c r="Y24" s="104">
        <f t="shared" si="8"/>
        <v>25.40256875</v>
      </c>
      <c r="Z24" s="240">
        <f t="shared" si="9"/>
        <v>-1.7746737500000016</v>
      </c>
      <c r="AA24" s="78"/>
      <c r="AB24" s="77"/>
    </row>
    <row r="25" spans="1:28" s="58" customFormat="1" ht="15">
      <c r="A25" s="196" t="s">
        <v>137</v>
      </c>
      <c r="B25" s="165">
        <v>4853000</v>
      </c>
      <c r="C25" s="163">
        <v>-132000</v>
      </c>
      <c r="D25" s="171">
        <v>-0.03</v>
      </c>
      <c r="E25" s="165">
        <v>1000</v>
      </c>
      <c r="F25" s="113">
        <v>0</v>
      </c>
      <c r="G25" s="171">
        <v>0</v>
      </c>
      <c r="H25" s="165">
        <v>1000</v>
      </c>
      <c r="I25" s="113">
        <v>0</v>
      </c>
      <c r="J25" s="171">
        <v>0</v>
      </c>
      <c r="K25" s="165">
        <v>4855000</v>
      </c>
      <c r="L25" s="113">
        <v>-132000</v>
      </c>
      <c r="M25" s="128">
        <v>-0.03</v>
      </c>
      <c r="N25" s="174">
        <v>4852000</v>
      </c>
      <c r="O25" s="175">
        <f t="shared" si="0"/>
        <v>0.9993820803295571</v>
      </c>
      <c r="P25" s="109">
        <f>Volume!K25</f>
        <v>334.55</v>
      </c>
      <c r="Q25" s="69">
        <f>Volume!J25</f>
        <v>337.75</v>
      </c>
      <c r="R25" s="240">
        <f t="shared" si="1"/>
        <v>163.977625</v>
      </c>
      <c r="S25" s="104">
        <f t="shared" si="2"/>
        <v>163.8763</v>
      </c>
      <c r="T25" s="110">
        <f t="shared" si="3"/>
        <v>4987000</v>
      </c>
      <c r="U25" s="104">
        <f t="shared" si="4"/>
        <v>-2.6468818929215963</v>
      </c>
      <c r="V25" s="104">
        <f t="shared" si="5"/>
        <v>163.910075</v>
      </c>
      <c r="W25" s="104">
        <f t="shared" si="6"/>
        <v>0.033775</v>
      </c>
      <c r="X25" s="104">
        <f t="shared" si="7"/>
        <v>0.033775</v>
      </c>
      <c r="Y25" s="104">
        <f t="shared" si="8"/>
        <v>166.840085</v>
      </c>
      <c r="Z25" s="240">
        <f t="shared" si="9"/>
        <v>-2.8624599999999987</v>
      </c>
      <c r="AA25" s="78"/>
      <c r="AB25" s="77"/>
    </row>
    <row r="26" spans="1:28" s="7" customFormat="1" ht="15">
      <c r="A26" s="196" t="s">
        <v>233</v>
      </c>
      <c r="B26" s="165">
        <v>8348500</v>
      </c>
      <c r="C26" s="163">
        <v>660000</v>
      </c>
      <c r="D26" s="171">
        <v>0.09</v>
      </c>
      <c r="E26" s="165">
        <v>234000</v>
      </c>
      <c r="F26" s="113">
        <v>58000</v>
      </c>
      <c r="G26" s="171">
        <v>0.33</v>
      </c>
      <c r="H26" s="165">
        <v>34500</v>
      </c>
      <c r="I26" s="113">
        <v>19000</v>
      </c>
      <c r="J26" s="171">
        <v>1.23</v>
      </c>
      <c r="K26" s="165">
        <v>8617000</v>
      </c>
      <c r="L26" s="113">
        <v>737000</v>
      </c>
      <c r="M26" s="128">
        <v>0.09</v>
      </c>
      <c r="N26" s="174">
        <v>8561500</v>
      </c>
      <c r="O26" s="175">
        <f t="shared" si="0"/>
        <v>0.9935592433561564</v>
      </c>
      <c r="P26" s="109">
        <f>Volume!K26</f>
        <v>731.9</v>
      </c>
      <c r="Q26" s="69">
        <f>Volume!J26</f>
        <v>723.2</v>
      </c>
      <c r="R26" s="240">
        <f t="shared" si="1"/>
        <v>623.18144</v>
      </c>
      <c r="S26" s="104">
        <f t="shared" si="2"/>
        <v>619.16768</v>
      </c>
      <c r="T26" s="110">
        <f t="shared" si="3"/>
        <v>7880000</v>
      </c>
      <c r="U26" s="104">
        <f t="shared" si="4"/>
        <v>9.352791878172589</v>
      </c>
      <c r="V26" s="104">
        <f t="shared" si="5"/>
        <v>603.76352</v>
      </c>
      <c r="W26" s="104">
        <f t="shared" si="6"/>
        <v>16.92288</v>
      </c>
      <c r="X26" s="104">
        <f t="shared" si="7"/>
        <v>2.49504</v>
      </c>
      <c r="Y26" s="104">
        <f t="shared" si="8"/>
        <v>576.7372</v>
      </c>
      <c r="Z26" s="240">
        <f t="shared" si="9"/>
        <v>46.44423999999992</v>
      </c>
      <c r="AB26" s="77"/>
    </row>
    <row r="27" spans="1:28" s="7" customFormat="1" ht="15">
      <c r="A27" s="196" t="s">
        <v>1</v>
      </c>
      <c r="B27" s="287">
        <v>1431000</v>
      </c>
      <c r="C27" s="164">
        <v>48450</v>
      </c>
      <c r="D27" s="172">
        <v>0.04</v>
      </c>
      <c r="E27" s="173">
        <v>14550</v>
      </c>
      <c r="F27" s="168">
        <v>3900</v>
      </c>
      <c r="G27" s="172">
        <v>0.37</v>
      </c>
      <c r="H27" s="166">
        <v>1350</v>
      </c>
      <c r="I27" s="169">
        <v>0</v>
      </c>
      <c r="J27" s="172">
        <v>0</v>
      </c>
      <c r="K27" s="165">
        <v>1446900</v>
      </c>
      <c r="L27" s="113">
        <v>52350</v>
      </c>
      <c r="M27" s="358">
        <v>0.04</v>
      </c>
      <c r="N27" s="176">
        <v>1442700</v>
      </c>
      <c r="O27" s="175">
        <f t="shared" si="0"/>
        <v>0.9970972423802612</v>
      </c>
      <c r="P27" s="109">
        <f>Volume!K27</f>
        <v>2259.95</v>
      </c>
      <c r="Q27" s="69">
        <f>Volume!J27</f>
        <v>2225.4</v>
      </c>
      <c r="R27" s="240">
        <f t="shared" si="1"/>
        <v>321.993126</v>
      </c>
      <c r="S27" s="104">
        <f t="shared" si="2"/>
        <v>321.058458</v>
      </c>
      <c r="T27" s="110">
        <f t="shared" si="3"/>
        <v>1394550</v>
      </c>
      <c r="U27" s="104">
        <f t="shared" si="4"/>
        <v>3.7538991072388943</v>
      </c>
      <c r="V27" s="104">
        <f t="shared" si="5"/>
        <v>318.45474</v>
      </c>
      <c r="W27" s="104">
        <f t="shared" si="6"/>
        <v>3.237957</v>
      </c>
      <c r="X27" s="104">
        <f t="shared" si="7"/>
        <v>0.300429</v>
      </c>
      <c r="Y27" s="104">
        <f t="shared" si="8"/>
        <v>315.16132724999994</v>
      </c>
      <c r="Z27" s="240">
        <f t="shared" si="9"/>
        <v>6.831798750000075</v>
      </c>
      <c r="AB27" s="77"/>
    </row>
    <row r="28" spans="1:28" s="7" customFormat="1" ht="15">
      <c r="A28" s="196" t="s">
        <v>158</v>
      </c>
      <c r="B28" s="287">
        <v>2546000</v>
      </c>
      <c r="C28" s="164">
        <v>-57000</v>
      </c>
      <c r="D28" s="172">
        <v>-0.02</v>
      </c>
      <c r="E28" s="173">
        <v>72200</v>
      </c>
      <c r="F28" s="168">
        <v>19000</v>
      </c>
      <c r="G28" s="172">
        <v>0.36</v>
      </c>
      <c r="H28" s="166">
        <v>0</v>
      </c>
      <c r="I28" s="169">
        <v>0</v>
      </c>
      <c r="J28" s="172">
        <v>0</v>
      </c>
      <c r="K28" s="165">
        <v>2618200</v>
      </c>
      <c r="L28" s="113">
        <v>-38000</v>
      </c>
      <c r="M28" s="358">
        <v>-0.01</v>
      </c>
      <c r="N28" s="176">
        <v>2616300</v>
      </c>
      <c r="O28" s="175">
        <f t="shared" si="0"/>
        <v>0.9992743105950653</v>
      </c>
      <c r="P28" s="109">
        <f>Volume!K28</f>
        <v>112.35</v>
      </c>
      <c r="Q28" s="69">
        <f>Volume!J28</f>
        <v>112.8</v>
      </c>
      <c r="R28" s="240">
        <f t="shared" si="1"/>
        <v>29.533296</v>
      </c>
      <c r="S28" s="104">
        <f t="shared" si="2"/>
        <v>29.511864</v>
      </c>
      <c r="T28" s="110">
        <f t="shared" si="3"/>
        <v>2656200</v>
      </c>
      <c r="U28" s="104">
        <f t="shared" si="4"/>
        <v>-1.4306151645207439</v>
      </c>
      <c r="V28" s="104">
        <f t="shared" si="5"/>
        <v>28.71888</v>
      </c>
      <c r="W28" s="104">
        <f t="shared" si="6"/>
        <v>0.814416</v>
      </c>
      <c r="X28" s="104">
        <f t="shared" si="7"/>
        <v>0</v>
      </c>
      <c r="Y28" s="104">
        <f t="shared" si="8"/>
        <v>29.842407</v>
      </c>
      <c r="Z28" s="240">
        <f t="shared" si="9"/>
        <v>-0.30911100000000147</v>
      </c>
      <c r="AB28" s="77"/>
    </row>
    <row r="29" spans="1:28" s="58" customFormat="1" ht="15">
      <c r="A29" s="196" t="s">
        <v>287</v>
      </c>
      <c r="B29" s="165">
        <v>553200</v>
      </c>
      <c r="C29" s="163">
        <v>900</v>
      </c>
      <c r="D29" s="171">
        <v>0</v>
      </c>
      <c r="E29" s="165">
        <v>0</v>
      </c>
      <c r="F29" s="113">
        <v>0</v>
      </c>
      <c r="G29" s="171">
        <v>0</v>
      </c>
      <c r="H29" s="165">
        <v>0</v>
      </c>
      <c r="I29" s="113">
        <v>0</v>
      </c>
      <c r="J29" s="171">
        <v>0</v>
      </c>
      <c r="K29" s="165">
        <v>553200</v>
      </c>
      <c r="L29" s="113">
        <v>900</v>
      </c>
      <c r="M29" s="128">
        <v>0</v>
      </c>
      <c r="N29" s="174">
        <v>552900</v>
      </c>
      <c r="O29" s="175">
        <f t="shared" si="0"/>
        <v>0.9994577006507592</v>
      </c>
      <c r="P29" s="109">
        <f>Volume!K29</f>
        <v>576.7</v>
      </c>
      <c r="Q29" s="69">
        <f>Volume!J29</f>
        <v>582.25</v>
      </c>
      <c r="R29" s="240">
        <f t="shared" si="1"/>
        <v>32.21007</v>
      </c>
      <c r="S29" s="104">
        <f t="shared" si="2"/>
        <v>32.1926025</v>
      </c>
      <c r="T29" s="110">
        <f t="shared" si="3"/>
        <v>552300</v>
      </c>
      <c r="U29" s="104">
        <f t="shared" si="4"/>
        <v>0.16295491580662683</v>
      </c>
      <c r="V29" s="104">
        <f t="shared" si="5"/>
        <v>32.21007</v>
      </c>
      <c r="W29" s="104">
        <f t="shared" si="6"/>
        <v>0</v>
      </c>
      <c r="X29" s="104">
        <f t="shared" si="7"/>
        <v>0</v>
      </c>
      <c r="Y29" s="104">
        <f t="shared" si="8"/>
        <v>31.851141</v>
      </c>
      <c r="Z29" s="240">
        <f t="shared" si="9"/>
        <v>0.3589290000000034</v>
      </c>
      <c r="AA29" s="78"/>
      <c r="AB29" s="77"/>
    </row>
    <row r="30" spans="1:28" s="7" customFormat="1" ht="15">
      <c r="A30" s="196" t="s">
        <v>159</v>
      </c>
      <c r="B30" s="165">
        <v>2605500</v>
      </c>
      <c r="C30" s="163">
        <v>-18000</v>
      </c>
      <c r="D30" s="171">
        <v>-0.01</v>
      </c>
      <c r="E30" s="165">
        <v>31500</v>
      </c>
      <c r="F30" s="113">
        <v>4500</v>
      </c>
      <c r="G30" s="171">
        <v>0.17</v>
      </c>
      <c r="H30" s="165">
        <v>0</v>
      </c>
      <c r="I30" s="113">
        <v>0</v>
      </c>
      <c r="J30" s="171">
        <v>0</v>
      </c>
      <c r="K30" s="165">
        <v>2637000</v>
      </c>
      <c r="L30" s="113">
        <v>-13500</v>
      </c>
      <c r="M30" s="128">
        <v>-0.01</v>
      </c>
      <c r="N30" s="174">
        <v>2623500</v>
      </c>
      <c r="O30" s="175">
        <f t="shared" si="0"/>
        <v>0.9948805460750854</v>
      </c>
      <c r="P30" s="109">
        <f>Volume!K30</f>
        <v>42.4</v>
      </c>
      <c r="Q30" s="69">
        <f>Volume!J30</f>
        <v>42.4</v>
      </c>
      <c r="R30" s="240">
        <f t="shared" si="1"/>
        <v>11.18088</v>
      </c>
      <c r="S30" s="104">
        <f t="shared" si="2"/>
        <v>11.12364</v>
      </c>
      <c r="T30" s="110">
        <f t="shared" si="3"/>
        <v>2650500</v>
      </c>
      <c r="U30" s="104">
        <f t="shared" si="4"/>
        <v>-0.5093378607809848</v>
      </c>
      <c r="V30" s="104">
        <f t="shared" si="5"/>
        <v>11.04732</v>
      </c>
      <c r="W30" s="104">
        <f t="shared" si="6"/>
        <v>0.13356</v>
      </c>
      <c r="X30" s="104">
        <f t="shared" si="7"/>
        <v>0</v>
      </c>
      <c r="Y30" s="104">
        <f t="shared" si="8"/>
        <v>11.23812</v>
      </c>
      <c r="Z30" s="240">
        <f t="shared" si="9"/>
        <v>-0.05724000000000018</v>
      </c>
      <c r="AB30" s="77"/>
    </row>
    <row r="31" spans="1:28" s="7" customFormat="1" ht="15">
      <c r="A31" s="196" t="s">
        <v>2</v>
      </c>
      <c r="B31" s="287">
        <v>1846900</v>
      </c>
      <c r="C31" s="164">
        <v>177100</v>
      </c>
      <c r="D31" s="172">
        <v>0.11</v>
      </c>
      <c r="E31" s="173">
        <v>15400</v>
      </c>
      <c r="F31" s="168">
        <v>4400</v>
      </c>
      <c r="G31" s="172">
        <v>0.4</v>
      </c>
      <c r="H31" s="166">
        <v>0</v>
      </c>
      <c r="I31" s="169">
        <v>0</v>
      </c>
      <c r="J31" s="172">
        <v>0</v>
      </c>
      <c r="K31" s="165">
        <v>1862300</v>
      </c>
      <c r="L31" s="113">
        <v>181500</v>
      </c>
      <c r="M31" s="358">
        <v>0.11</v>
      </c>
      <c r="N31" s="176">
        <v>1862300</v>
      </c>
      <c r="O31" s="175">
        <f t="shared" si="0"/>
        <v>1</v>
      </c>
      <c r="P31" s="109">
        <f>Volume!K31</f>
        <v>315.45</v>
      </c>
      <c r="Q31" s="69">
        <f>Volume!J31</f>
        <v>309.3</v>
      </c>
      <c r="R31" s="240">
        <f t="shared" si="1"/>
        <v>57.600939</v>
      </c>
      <c r="S31" s="104">
        <f t="shared" si="2"/>
        <v>57.600939</v>
      </c>
      <c r="T31" s="110">
        <f t="shared" si="3"/>
        <v>1680800</v>
      </c>
      <c r="U31" s="104">
        <f t="shared" si="4"/>
        <v>10.798429319371728</v>
      </c>
      <c r="V31" s="104">
        <f t="shared" si="5"/>
        <v>57.124617</v>
      </c>
      <c r="W31" s="104">
        <f t="shared" si="6"/>
        <v>0.476322</v>
      </c>
      <c r="X31" s="104">
        <f t="shared" si="7"/>
        <v>0</v>
      </c>
      <c r="Y31" s="104">
        <f t="shared" si="8"/>
        <v>53.020836</v>
      </c>
      <c r="Z31" s="240">
        <f t="shared" si="9"/>
        <v>4.580102999999994</v>
      </c>
      <c r="AB31" s="77"/>
    </row>
    <row r="32" spans="1:28" s="7" customFormat="1" ht="15">
      <c r="A32" s="196" t="s">
        <v>394</v>
      </c>
      <c r="B32" s="287">
        <v>4207500</v>
      </c>
      <c r="C32" s="164">
        <v>115000</v>
      </c>
      <c r="D32" s="172">
        <v>0.03</v>
      </c>
      <c r="E32" s="173">
        <v>146250</v>
      </c>
      <c r="F32" s="168">
        <v>28750</v>
      </c>
      <c r="G32" s="172">
        <v>0.24</v>
      </c>
      <c r="H32" s="166">
        <v>26250</v>
      </c>
      <c r="I32" s="169">
        <v>2500</v>
      </c>
      <c r="J32" s="172">
        <v>0.11</v>
      </c>
      <c r="K32" s="165">
        <v>4380000</v>
      </c>
      <c r="L32" s="113">
        <v>146250</v>
      </c>
      <c r="M32" s="358">
        <v>0.03</v>
      </c>
      <c r="N32" s="176">
        <v>4375000</v>
      </c>
      <c r="O32" s="175">
        <f t="shared" si="0"/>
        <v>0.9988584474885844</v>
      </c>
      <c r="P32" s="109">
        <f>Volume!K32</f>
        <v>125</v>
      </c>
      <c r="Q32" s="69">
        <f>Volume!J32</f>
        <v>122.7</v>
      </c>
      <c r="R32" s="240">
        <f t="shared" si="1"/>
        <v>53.7426</v>
      </c>
      <c r="S32" s="104">
        <f t="shared" si="2"/>
        <v>53.68125</v>
      </c>
      <c r="T32" s="110">
        <f t="shared" si="3"/>
        <v>4233750</v>
      </c>
      <c r="U32" s="104">
        <f t="shared" si="4"/>
        <v>3.454384410983171</v>
      </c>
      <c r="V32" s="104">
        <f t="shared" si="5"/>
        <v>51.626025</v>
      </c>
      <c r="W32" s="104">
        <f t="shared" si="6"/>
        <v>1.7944875</v>
      </c>
      <c r="X32" s="104">
        <f t="shared" si="7"/>
        <v>0.3220875</v>
      </c>
      <c r="Y32" s="104">
        <f t="shared" si="8"/>
        <v>52.921875</v>
      </c>
      <c r="Z32" s="240">
        <f t="shared" si="9"/>
        <v>0.820725000000003</v>
      </c>
      <c r="AB32" s="77"/>
    </row>
    <row r="33" spans="1:28" s="7" customFormat="1" ht="15">
      <c r="A33" s="196" t="s">
        <v>78</v>
      </c>
      <c r="B33" s="165">
        <v>2617600</v>
      </c>
      <c r="C33" s="163">
        <v>-35200</v>
      </c>
      <c r="D33" s="171">
        <v>-0.01</v>
      </c>
      <c r="E33" s="165">
        <v>11200</v>
      </c>
      <c r="F33" s="113">
        <v>6400</v>
      </c>
      <c r="G33" s="171">
        <v>1.33</v>
      </c>
      <c r="H33" s="165">
        <v>1600</v>
      </c>
      <c r="I33" s="113">
        <v>0</v>
      </c>
      <c r="J33" s="171">
        <v>0</v>
      </c>
      <c r="K33" s="165">
        <v>2630400</v>
      </c>
      <c r="L33" s="113">
        <v>-28800</v>
      </c>
      <c r="M33" s="128">
        <v>-0.01</v>
      </c>
      <c r="N33" s="174">
        <v>2627200</v>
      </c>
      <c r="O33" s="175">
        <f t="shared" si="0"/>
        <v>0.9987834549878345</v>
      </c>
      <c r="P33" s="109">
        <f>Volume!K33</f>
        <v>215.35</v>
      </c>
      <c r="Q33" s="69">
        <f>Volume!J33</f>
        <v>215.75</v>
      </c>
      <c r="R33" s="240">
        <f t="shared" si="1"/>
        <v>56.75088</v>
      </c>
      <c r="S33" s="104">
        <f t="shared" si="2"/>
        <v>56.68184</v>
      </c>
      <c r="T33" s="110">
        <f t="shared" si="3"/>
        <v>2659200</v>
      </c>
      <c r="U33" s="104">
        <f t="shared" si="4"/>
        <v>-1.083032490974729</v>
      </c>
      <c r="V33" s="104">
        <f t="shared" si="5"/>
        <v>56.47472</v>
      </c>
      <c r="W33" s="104">
        <f t="shared" si="6"/>
        <v>0.24164</v>
      </c>
      <c r="X33" s="104">
        <f t="shared" si="7"/>
        <v>0.03452</v>
      </c>
      <c r="Y33" s="104">
        <f t="shared" si="8"/>
        <v>57.265872</v>
      </c>
      <c r="Z33" s="240">
        <f t="shared" si="9"/>
        <v>-0.5149919999999995</v>
      </c>
      <c r="AB33" s="77"/>
    </row>
    <row r="34" spans="1:28" s="7" customFormat="1" ht="15">
      <c r="A34" s="196" t="s">
        <v>138</v>
      </c>
      <c r="B34" s="165">
        <v>7447275</v>
      </c>
      <c r="C34" s="163">
        <v>-358275</v>
      </c>
      <c r="D34" s="171">
        <v>-0.05</v>
      </c>
      <c r="E34" s="165">
        <v>48875</v>
      </c>
      <c r="F34" s="113">
        <v>9350</v>
      </c>
      <c r="G34" s="171">
        <v>0.24</v>
      </c>
      <c r="H34" s="165">
        <v>14025</v>
      </c>
      <c r="I34" s="113">
        <v>2125</v>
      </c>
      <c r="J34" s="171">
        <v>0.18</v>
      </c>
      <c r="K34" s="165">
        <v>7510175</v>
      </c>
      <c r="L34" s="113">
        <v>-346800</v>
      </c>
      <c r="M34" s="128">
        <v>-0.04</v>
      </c>
      <c r="N34" s="174">
        <v>7503375</v>
      </c>
      <c r="O34" s="175">
        <f t="shared" si="0"/>
        <v>0.9990945617112784</v>
      </c>
      <c r="P34" s="109">
        <f>Volume!K34</f>
        <v>580.3</v>
      </c>
      <c r="Q34" s="69">
        <f>Volume!J34</f>
        <v>585.4</v>
      </c>
      <c r="R34" s="240">
        <f t="shared" si="1"/>
        <v>439.6456445</v>
      </c>
      <c r="S34" s="104">
        <f t="shared" si="2"/>
        <v>439.2475725</v>
      </c>
      <c r="T34" s="110">
        <f t="shared" si="3"/>
        <v>7856975</v>
      </c>
      <c r="U34" s="104">
        <f t="shared" si="4"/>
        <v>-4.413912479039325</v>
      </c>
      <c r="V34" s="104">
        <f t="shared" si="5"/>
        <v>435.9634785</v>
      </c>
      <c r="W34" s="104">
        <f t="shared" si="6"/>
        <v>2.8611425</v>
      </c>
      <c r="X34" s="104">
        <f t="shared" si="7"/>
        <v>0.8210235</v>
      </c>
      <c r="Y34" s="104">
        <f t="shared" si="8"/>
        <v>455.94025925</v>
      </c>
      <c r="Z34" s="240">
        <f t="shared" si="9"/>
        <v>-16.294614749999994</v>
      </c>
      <c r="AB34" s="77"/>
    </row>
    <row r="35" spans="1:28" s="7" customFormat="1" ht="15">
      <c r="A35" s="196" t="s">
        <v>160</v>
      </c>
      <c r="B35" s="287">
        <v>889900</v>
      </c>
      <c r="C35" s="164">
        <v>82500</v>
      </c>
      <c r="D35" s="172">
        <v>0.1</v>
      </c>
      <c r="E35" s="173">
        <v>8250</v>
      </c>
      <c r="F35" s="168">
        <v>-1100</v>
      </c>
      <c r="G35" s="172">
        <v>-0.12</v>
      </c>
      <c r="H35" s="166">
        <v>0</v>
      </c>
      <c r="I35" s="169">
        <v>0</v>
      </c>
      <c r="J35" s="172">
        <v>0</v>
      </c>
      <c r="K35" s="165">
        <v>898150</v>
      </c>
      <c r="L35" s="113">
        <v>81400</v>
      </c>
      <c r="M35" s="358">
        <v>0.1</v>
      </c>
      <c r="N35" s="176">
        <v>897600</v>
      </c>
      <c r="O35" s="175">
        <f t="shared" si="0"/>
        <v>0.9993876301285977</v>
      </c>
      <c r="P35" s="109">
        <f>Volume!K35</f>
        <v>351.65</v>
      </c>
      <c r="Q35" s="69">
        <f>Volume!J35</f>
        <v>357.6</v>
      </c>
      <c r="R35" s="240">
        <f t="shared" si="1"/>
        <v>32.117844</v>
      </c>
      <c r="S35" s="104">
        <f t="shared" si="2"/>
        <v>32.098176</v>
      </c>
      <c r="T35" s="110">
        <f t="shared" si="3"/>
        <v>816750</v>
      </c>
      <c r="U35" s="104">
        <f t="shared" si="4"/>
        <v>9.966329966329965</v>
      </c>
      <c r="V35" s="104">
        <f t="shared" si="5"/>
        <v>31.822824</v>
      </c>
      <c r="W35" s="104">
        <f t="shared" si="6"/>
        <v>0.29502</v>
      </c>
      <c r="X35" s="104">
        <f t="shared" si="7"/>
        <v>0</v>
      </c>
      <c r="Y35" s="104">
        <f t="shared" si="8"/>
        <v>28.72101375</v>
      </c>
      <c r="Z35" s="240">
        <f t="shared" si="9"/>
        <v>3.396830249999997</v>
      </c>
      <c r="AB35" s="77"/>
    </row>
    <row r="36" spans="1:28" s="58" customFormat="1" ht="15">
      <c r="A36" s="196" t="s">
        <v>161</v>
      </c>
      <c r="B36" s="165">
        <v>5968500</v>
      </c>
      <c r="C36" s="163">
        <v>-69000</v>
      </c>
      <c r="D36" s="171">
        <v>-0.01</v>
      </c>
      <c r="E36" s="165">
        <v>1124700</v>
      </c>
      <c r="F36" s="113">
        <v>255300</v>
      </c>
      <c r="G36" s="171">
        <v>0.29</v>
      </c>
      <c r="H36" s="165">
        <v>20700</v>
      </c>
      <c r="I36" s="113">
        <v>6900</v>
      </c>
      <c r="J36" s="171">
        <v>0.5</v>
      </c>
      <c r="K36" s="165">
        <v>7113900</v>
      </c>
      <c r="L36" s="113">
        <v>193200</v>
      </c>
      <c r="M36" s="128">
        <v>0.03</v>
      </c>
      <c r="N36" s="174">
        <v>7113900</v>
      </c>
      <c r="O36" s="175">
        <f t="shared" si="0"/>
        <v>1</v>
      </c>
      <c r="P36" s="109">
        <f>Volume!K36</f>
        <v>34.95</v>
      </c>
      <c r="Q36" s="69">
        <f>Volume!J36</f>
        <v>35.65</v>
      </c>
      <c r="R36" s="240">
        <f t="shared" si="1"/>
        <v>25.3610535</v>
      </c>
      <c r="S36" s="104">
        <f t="shared" si="2"/>
        <v>25.3610535</v>
      </c>
      <c r="T36" s="110">
        <f t="shared" si="3"/>
        <v>6920700</v>
      </c>
      <c r="U36" s="104">
        <f t="shared" si="4"/>
        <v>2.7916251246261217</v>
      </c>
      <c r="V36" s="104">
        <f t="shared" si="5"/>
        <v>21.2777025</v>
      </c>
      <c r="W36" s="104">
        <f t="shared" si="6"/>
        <v>4.0095555</v>
      </c>
      <c r="X36" s="104">
        <f t="shared" si="7"/>
        <v>0.0737955</v>
      </c>
      <c r="Y36" s="104">
        <f t="shared" si="8"/>
        <v>24.187846500000003</v>
      </c>
      <c r="Z36" s="240">
        <f t="shared" si="9"/>
        <v>1.173206999999998</v>
      </c>
      <c r="AA36" s="78"/>
      <c r="AB36" s="77"/>
    </row>
    <row r="37" spans="1:28" s="58" customFormat="1" ht="15">
      <c r="A37" s="196" t="s">
        <v>396</v>
      </c>
      <c r="B37" s="165">
        <v>11700</v>
      </c>
      <c r="C37" s="163">
        <v>-32400</v>
      </c>
      <c r="D37" s="171">
        <v>-0.73</v>
      </c>
      <c r="E37" s="165">
        <v>0</v>
      </c>
      <c r="F37" s="113">
        <v>0</v>
      </c>
      <c r="G37" s="171">
        <v>0</v>
      </c>
      <c r="H37" s="165">
        <v>0</v>
      </c>
      <c r="I37" s="113">
        <v>0</v>
      </c>
      <c r="J37" s="171">
        <v>0</v>
      </c>
      <c r="K37" s="165">
        <v>11700</v>
      </c>
      <c r="L37" s="113">
        <v>-32400</v>
      </c>
      <c r="M37" s="128">
        <v>-0.73</v>
      </c>
      <c r="N37" s="174">
        <v>9900</v>
      </c>
      <c r="O37" s="175">
        <f t="shared" si="0"/>
        <v>0.8461538461538461</v>
      </c>
      <c r="P37" s="109">
        <f>Volume!K37</f>
        <v>191.25</v>
      </c>
      <c r="Q37" s="69">
        <f>Volume!J37</f>
        <v>190</v>
      </c>
      <c r="R37" s="240">
        <f t="shared" si="1"/>
        <v>0.2223</v>
      </c>
      <c r="S37" s="104">
        <f t="shared" si="2"/>
        <v>0.1881</v>
      </c>
      <c r="T37" s="110">
        <f t="shared" si="3"/>
        <v>44100</v>
      </c>
      <c r="U37" s="104">
        <f t="shared" si="4"/>
        <v>-73.46938775510205</v>
      </c>
      <c r="V37" s="104">
        <f t="shared" si="5"/>
        <v>0.2223</v>
      </c>
      <c r="W37" s="104">
        <f t="shared" si="6"/>
        <v>0</v>
      </c>
      <c r="X37" s="104">
        <f t="shared" si="7"/>
        <v>0</v>
      </c>
      <c r="Y37" s="104">
        <f t="shared" si="8"/>
        <v>0.8434125</v>
      </c>
      <c r="Z37" s="240">
        <f t="shared" si="9"/>
        <v>-0.6211125</v>
      </c>
      <c r="AA37" s="78"/>
      <c r="AB37" s="77"/>
    </row>
    <row r="38" spans="1:28" s="7" customFormat="1" ht="15">
      <c r="A38" s="196" t="s">
        <v>3</v>
      </c>
      <c r="B38" s="287">
        <v>2338750</v>
      </c>
      <c r="C38" s="164">
        <v>157500</v>
      </c>
      <c r="D38" s="172">
        <v>0.07</v>
      </c>
      <c r="E38" s="173">
        <v>21250</v>
      </c>
      <c r="F38" s="168">
        <v>5000</v>
      </c>
      <c r="G38" s="172">
        <v>0.31</v>
      </c>
      <c r="H38" s="166">
        <v>1250</v>
      </c>
      <c r="I38" s="169">
        <v>0</v>
      </c>
      <c r="J38" s="172">
        <v>0</v>
      </c>
      <c r="K38" s="165">
        <v>2361250</v>
      </c>
      <c r="L38" s="113">
        <v>162500</v>
      </c>
      <c r="M38" s="358">
        <v>0.07</v>
      </c>
      <c r="N38" s="176">
        <v>2352500</v>
      </c>
      <c r="O38" s="175">
        <f t="shared" si="0"/>
        <v>0.9962943356273161</v>
      </c>
      <c r="P38" s="109">
        <f>Volume!K38</f>
        <v>245</v>
      </c>
      <c r="Q38" s="69">
        <f>Volume!J38</f>
        <v>239.65</v>
      </c>
      <c r="R38" s="240">
        <f t="shared" si="1"/>
        <v>56.58735625</v>
      </c>
      <c r="S38" s="104">
        <f t="shared" si="2"/>
        <v>56.3776625</v>
      </c>
      <c r="T38" s="110">
        <f t="shared" si="3"/>
        <v>2198750</v>
      </c>
      <c r="U38" s="104">
        <f t="shared" si="4"/>
        <v>7.390562819783968</v>
      </c>
      <c r="V38" s="104">
        <f t="shared" si="5"/>
        <v>56.04814375</v>
      </c>
      <c r="W38" s="104">
        <f t="shared" si="6"/>
        <v>0.50925625</v>
      </c>
      <c r="X38" s="104">
        <f t="shared" si="7"/>
        <v>0.02995625</v>
      </c>
      <c r="Y38" s="104">
        <f t="shared" si="8"/>
        <v>53.869375</v>
      </c>
      <c r="Z38" s="240">
        <f t="shared" si="9"/>
        <v>2.717981250000001</v>
      </c>
      <c r="AB38" s="77"/>
    </row>
    <row r="39" spans="1:28" s="7" customFormat="1" ht="15">
      <c r="A39" s="196" t="s">
        <v>219</v>
      </c>
      <c r="B39" s="287">
        <v>1176000</v>
      </c>
      <c r="C39" s="164">
        <v>-129675</v>
      </c>
      <c r="D39" s="172">
        <v>-0.1</v>
      </c>
      <c r="E39" s="173">
        <v>525</v>
      </c>
      <c r="F39" s="168">
        <v>0</v>
      </c>
      <c r="G39" s="172">
        <v>0</v>
      </c>
      <c r="H39" s="166">
        <v>0</v>
      </c>
      <c r="I39" s="169">
        <v>0</v>
      </c>
      <c r="J39" s="172">
        <v>0</v>
      </c>
      <c r="K39" s="165">
        <v>1176525</v>
      </c>
      <c r="L39" s="113">
        <v>-129675</v>
      </c>
      <c r="M39" s="358">
        <v>-0.1</v>
      </c>
      <c r="N39" s="176">
        <v>1176525</v>
      </c>
      <c r="O39" s="175">
        <f t="shared" si="0"/>
        <v>1</v>
      </c>
      <c r="P39" s="109">
        <f>Volume!K39</f>
        <v>303.85</v>
      </c>
      <c r="Q39" s="69">
        <f>Volume!J39</f>
        <v>320.2</v>
      </c>
      <c r="R39" s="240">
        <f t="shared" si="1"/>
        <v>37.6723305</v>
      </c>
      <c r="S39" s="104">
        <f t="shared" si="2"/>
        <v>37.6723305</v>
      </c>
      <c r="T39" s="110">
        <f t="shared" si="3"/>
        <v>1306200</v>
      </c>
      <c r="U39" s="104">
        <f t="shared" si="4"/>
        <v>-9.92765273311897</v>
      </c>
      <c r="V39" s="104">
        <f t="shared" si="5"/>
        <v>37.65552</v>
      </c>
      <c r="W39" s="104">
        <f t="shared" si="6"/>
        <v>0.0168105</v>
      </c>
      <c r="X39" s="104">
        <f t="shared" si="7"/>
        <v>0</v>
      </c>
      <c r="Y39" s="104">
        <f t="shared" si="8"/>
        <v>39.688887</v>
      </c>
      <c r="Z39" s="240">
        <f t="shared" si="9"/>
        <v>-2.0165565</v>
      </c>
      <c r="AB39" s="77"/>
    </row>
    <row r="40" spans="1:28" s="7" customFormat="1" ht="15">
      <c r="A40" s="196" t="s">
        <v>162</v>
      </c>
      <c r="B40" s="287">
        <v>589200</v>
      </c>
      <c r="C40" s="164">
        <v>9600</v>
      </c>
      <c r="D40" s="172">
        <v>0.02</v>
      </c>
      <c r="E40" s="173">
        <v>0</v>
      </c>
      <c r="F40" s="168">
        <v>0</v>
      </c>
      <c r="G40" s="172">
        <v>0</v>
      </c>
      <c r="H40" s="166">
        <v>0</v>
      </c>
      <c r="I40" s="169">
        <v>0</v>
      </c>
      <c r="J40" s="172">
        <v>0</v>
      </c>
      <c r="K40" s="165">
        <v>589200</v>
      </c>
      <c r="L40" s="113">
        <v>9600</v>
      </c>
      <c r="M40" s="358">
        <v>0.02</v>
      </c>
      <c r="N40" s="176">
        <v>589200</v>
      </c>
      <c r="O40" s="175">
        <f t="shared" si="0"/>
        <v>1</v>
      </c>
      <c r="P40" s="109">
        <f>Volume!K40</f>
        <v>274.35</v>
      </c>
      <c r="Q40" s="69">
        <f>Volume!J40</f>
        <v>267.55</v>
      </c>
      <c r="R40" s="240">
        <f t="shared" si="1"/>
        <v>15.764046</v>
      </c>
      <c r="S40" s="104">
        <f t="shared" si="2"/>
        <v>15.764046</v>
      </c>
      <c r="T40" s="110">
        <f t="shared" si="3"/>
        <v>579600</v>
      </c>
      <c r="U40" s="104">
        <f t="shared" si="4"/>
        <v>1.6563146997929608</v>
      </c>
      <c r="V40" s="104">
        <f t="shared" si="5"/>
        <v>15.764046</v>
      </c>
      <c r="W40" s="104">
        <f t="shared" si="6"/>
        <v>0</v>
      </c>
      <c r="X40" s="104">
        <f t="shared" si="7"/>
        <v>0</v>
      </c>
      <c r="Y40" s="104">
        <f t="shared" si="8"/>
        <v>15.901326</v>
      </c>
      <c r="Z40" s="240">
        <f t="shared" si="9"/>
        <v>-0.13727999999999874</v>
      </c>
      <c r="AB40" s="77"/>
    </row>
    <row r="41" spans="1:28" s="58" customFormat="1" ht="15">
      <c r="A41" s="196" t="s">
        <v>288</v>
      </c>
      <c r="B41" s="165">
        <v>672000</v>
      </c>
      <c r="C41" s="163">
        <v>-14000</v>
      </c>
      <c r="D41" s="171">
        <v>-0.02</v>
      </c>
      <c r="E41" s="165">
        <v>0</v>
      </c>
      <c r="F41" s="113">
        <v>0</v>
      </c>
      <c r="G41" s="171">
        <v>0</v>
      </c>
      <c r="H41" s="165">
        <v>0</v>
      </c>
      <c r="I41" s="113">
        <v>0</v>
      </c>
      <c r="J41" s="171">
        <v>0</v>
      </c>
      <c r="K41" s="165">
        <v>672000</v>
      </c>
      <c r="L41" s="113">
        <v>-14000</v>
      </c>
      <c r="M41" s="128">
        <v>-0.02</v>
      </c>
      <c r="N41" s="174">
        <v>670000</v>
      </c>
      <c r="O41" s="175">
        <f t="shared" si="0"/>
        <v>0.9970238095238095</v>
      </c>
      <c r="P41" s="109">
        <f>Volume!K41</f>
        <v>199.9</v>
      </c>
      <c r="Q41" s="69">
        <f>Volume!J41</f>
        <v>199.85</v>
      </c>
      <c r="R41" s="240">
        <f t="shared" si="1"/>
        <v>13.42992</v>
      </c>
      <c r="S41" s="104">
        <f t="shared" si="2"/>
        <v>13.38995</v>
      </c>
      <c r="T41" s="110">
        <f t="shared" si="3"/>
        <v>686000</v>
      </c>
      <c r="U41" s="104">
        <f t="shared" si="4"/>
        <v>-2.0408163265306123</v>
      </c>
      <c r="V41" s="104">
        <f t="shared" si="5"/>
        <v>13.42992</v>
      </c>
      <c r="W41" s="104">
        <f t="shared" si="6"/>
        <v>0</v>
      </c>
      <c r="X41" s="104">
        <f t="shared" si="7"/>
        <v>0</v>
      </c>
      <c r="Y41" s="104">
        <f t="shared" si="8"/>
        <v>13.71314</v>
      </c>
      <c r="Z41" s="240">
        <f t="shared" si="9"/>
        <v>-0.28322</v>
      </c>
      <c r="AA41" s="78"/>
      <c r="AB41" s="77"/>
    </row>
    <row r="42" spans="1:28" s="58" customFormat="1" ht="15">
      <c r="A42" s="196" t="s">
        <v>183</v>
      </c>
      <c r="B42" s="165">
        <v>2546000</v>
      </c>
      <c r="C42" s="163">
        <v>-29450</v>
      </c>
      <c r="D42" s="171">
        <v>-0.01</v>
      </c>
      <c r="E42" s="165">
        <v>12350</v>
      </c>
      <c r="F42" s="113">
        <v>0</v>
      </c>
      <c r="G42" s="171">
        <v>0</v>
      </c>
      <c r="H42" s="165">
        <v>3800</v>
      </c>
      <c r="I42" s="113">
        <v>0</v>
      </c>
      <c r="J42" s="171">
        <v>0</v>
      </c>
      <c r="K42" s="165">
        <v>2562150</v>
      </c>
      <c r="L42" s="113">
        <v>-29450</v>
      </c>
      <c r="M42" s="128">
        <v>-0.01</v>
      </c>
      <c r="N42" s="174">
        <v>2557400</v>
      </c>
      <c r="O42" s="175">
        <f t="shared" si="0"/>
        <v>0.9981460882461994</v>
      </c>
      <c r="P42" s="109">
        <f>Volume!K42</f>
        <v>256.9</v>
      </c>
      <c r="Q42" s="69">
        <f>Volume!J42</f>
        <v>254.85</v>
      </c>
      <c r="R42" s="240">
        <f t="shared" si="1"/>
        <v>65.29639275</v>
      </c>
      <c r="S42" s="104">
        <f t="shared" si="2"/>
        <v>65.175339</v>
      </c>
      <c r="T42" s="110">
        <f t="shared" si="3"/>
        <v>2591600</v>
      </c>
      <c r="U42" s="104">
        <f t="shared" si="4"/>
        <v>-1.1363636363636365</v>
      </c>
      <c r="V42" s="104">
        <f t="shared" si="5"/>
        <v>64.88481</v>
      </c>
      <c r="W42" s="104">
        <f t="shared" si="6"/>
        <v>0.31473975</v>
      </c>
      <c r="X42" s="104">
        <f t="shared" si="7"/>
        <v>0.096843</v>
      </c>
      <c r="Y42" s="104">
        <f t="shared" si="8"/>
        <v>66.578204</v>
      </c>
      <c r="Z42" s="240">
        <f t="shared" si="9"/>
        <v>-1.281811250000004</v>
      </c>
      <c r="AA42" s="78"/>
      <c r="AB42" s="77"/>
    </row>
    <row r="43" spans="1:28" s="7" customFormat="1" ht="15">
      <c r="A43" s="196" t="s">
        <v>220</v>
      </c>
      <c r="B43" s="165">
        <v>5670000</v>
      </c>
      <c r="C43" s="163">
        <v>510300</v>
      </c>
      <c r="D43" s="171">
        <v>0.1</v>
      </c>
      <c r="E43" s="165">
        <v>226800</v>
      </c>
      <c r="F43" s="113">
        <v>37800</v>
      </c>
      <c r="G43" s="171">
        <v>0.2</v>
      </c>
      <c r="H43" s="165">
        <v>21600</v>
      </c>
      <c r="I43" s="113">
        <v>13500</v>
      </c>
      <c r="J43" s="171">
        <v>1.67</v>
      </c>
      <c r="K43" s="165">
        <v>5918400</v>
      </c>
      <c r="L43" s="113">
        <v>561600</v>
      </c>
      <c r="M43" s="128">
        <v>0.1</v>
      </c>
      <c r="N43" s="174">
        <v>5861700</v>
      </c>
      <c r="O43" s="175">
        <f t="shared" si="0"/>
        <v>0.9904197080291971</v>
      </c>
      <c r="P43" s="109">
        <f>Volume!K43</f>
        <v>99.45</v>
      </c>
      <c r="Q43" s="69">
        <f>Volume!J43</f>
        <v>98.65</v>
      </c>
      <c r="R43" s="240">
        <f t="shared" si="1"/>
        <v>58.385016</v>
      </c>
      <c r="S43" s="104">
        <f t="shared" si="2"/>
        <v>57.8256705</v>
      </c>
      <c r="T43" s="110">
        <f t="shared" si="3"/>
        <v>5356800</v>
      </c>
      <c r="U43" s="104">
        <f t="shared" si="4"/>
        <v>10.483870967741936</v>
      </c>
      <c r="V43" s="104">
        <f t="shared" si="5"/>
        <v>55.93455</v>
      </c>
      <c r="W43" s="104">
        <f t="shared" si="6"/>
        <v>2.237382</v>
      </c>
      <c r="X43" s="104">
        <f t="shared" si="7"/>
        <v>0.213084</v>
      </c>
      <c r="Y43" s="104">
        <f t="shared" si="8"/>
        <v>53.273376</v>
      </c>
      <c r="Z43" s="240">
        <f t="shared" si="9"/>
        <v>5.111640000000001</v>
      </c>
      <c r="AB43" s="77"/>
    </row>
    <row r="44" spans="1:28" s="7" customFormat="1" ht="15">
      <c r="A44" s="196" t="s">
        <v>163</v>
      </c>
      <c r="B44" s="165">
        <v>869250</v>
      </c>
      <c r="C44" s="163">
        <v>-23250</v>
      </c>
      <c r="D44" s="171">
        <v>-0.03</v>
      </c>
      <c r="E44" s="165">
        <v>3750</v>
      </c>
      <c r="F44" s="113">
        <v>1250</v>
      </c>
      <c r="G44" s="171">
        <v>0.5</v>
      </c>
      <c r="H44" s="165">
        <v>2750</v>
      </c>
      <c r="I44" s="113">
        <v>0</v>
      </c>
      <c r="J44" s="171">
        <v>0</v>
      </c>
      <c r="K44" s="165">
        <v>875750</v>
      </c>
      <c r="L44" s="113">
        <v>-22000</v>
      </c>
      <c r="M44" s="128">
        <v>-0.02</v>
      </c>
      <c r="N44" s="174">
        <v>871750</v>
      </c>
      <c r="O44" s="175">
        <f t="shared" si="0"/>
        <v>0.9954324864401941</v>
      </c>
      <c r="P44" s="109">
        <f>Volume!K44</f>
        <v>3196.95</v>
      </c>
      <c r="Q44" s="69">
        <f>Volume!J44</f>
        <v>3113.3</v>
      </c>
      <c r="R44" s="240">
        <f t="shared" si="1"/>
        <v>272.6472475</v>
      </c>
      <c r="S44" s="104">
        <f t="shared" si="2"/>
        <v>271.4019275</v>
      </c>
      <c r="T44" s="110">
        <f t="shared" si="3"/>
        <v>897750</v>
      </c>
      <c r="U44" s="104">
        <f t="shared" si="4"/>
        <v>-2.450570871623503</v>
      </c>
      <c r="V44" s="104">
        <f t="shared" si="5"/>
        <v>270.6236025</v>
      </c>
      <c r="W44" s="104">
        <f t="shared" si="6"/>
        <v>1.1674875</v>
      </c>
      <c r="X44" s="104">
        <f t="shared" si="7"/>
        <v>0.8561575</v>
      </c>
      <c r="Y44" s="104">
        <f t="shared" si="8"/>
        <v>287.00618625</v>
      </c>
      <c r="Z44" s="240">
        <f t="shared" si="9"/>
        <v>-14.358938749999993</v>
      </c>
      <c r="AB44" s="77"/>
    </row>
    <row r="45" spans="1:28" s="7" customFormat="1" ht="15">
      <c r="A45" s="196" t="s">
        <v>194</v>
      </c>
      <c r="B45" s="165">
        <v>2612400</v>
      </c>
      <c r="C45" s="163">
        <v>-93600</v>
      </c>
      <c r="D45" s="171">
        <v>-0.03</v>
      </c>
      <c r="E45" s="165">
        <v>18800</v>
      </c>
      <c r="F45" s="113">
        <v>4000</v>
      </c>
      <c r="G45" s="171">
        <v>0.27</v>
      </c>
      <c r="H45" s="165">
        <v>4000</v>
      </c>
      <c r="I45" s="113">
        <v>0</v>
      </c>
      <c r="J45" s="171">
        <v>0</v>
      </c>
      <c r="K45" s="165">
        <v>2635200</v>
      </c>
      <c r="L45" s="113">
        <v>-89600</v>
      </c>
      <c r="M45" s="128">
        <v>-0.03</v>
      </c>
      <c r="N45" s="174">
        <v>2628400</v>
      </c>
      <c r="O45" s="175">
        <f t="shared" si="0"/>
        <v>0.9974195506982392</v>
      </c>
      <c r="P45" s="109">
        <f>Volume!K45</f>
        <v>689.3</v>
      </c>
      <c r="Q45" s="69">
        <f>Volume!J45</f>
        <v>693.25</v>
      </c>
      <c r="R45" s="240">
        <f t="shared" si="1"/>
        <v>182.68524</v>
      </c>
      <c r="S45" s="104">
        <f t="shared" si="2"/>
        <v>182.21383</v>
      </c>
      <c r="T45" s="110">
        <f t="shared" si="3"/>
        <v>2724800</v>
      </c>
      <c r="U45" s="104">
        <f t="shared" si="4"/>
        <v>-3.2883147386964175</v>
      </c>
      <c r="V45" s="104">
        <f t="shared" si="5"/>
        <v>181.10463</v>
      </c>
      <c r="W45" s="104">
        <f t="shared" si="6"/>
        <v>1.30331</v>
      </c>
      <c r="X45" s="104">
        <f t="shared" si="7"/>
        <v>0.2773</v>
      </c>
      <c r="Y45" s="104">
        <f t="shared" si="8"/>
        <v>187.820464</v>
      </c>
      <c r="Z45" s="240">
        <f t="shared" si="9"/>
        <v>-5.135223999999994</v>
      </c>
      <c r="AB45" s="77"/>
    </row>
    <row r="46" spans="1:28" s="58" customFormat="1" ht="15">
      <c r="A46" s="196" t="s">
        <v>221</v>
      </c>
      <c r="B46" s="165">
        <v>4591200</v>
      </c>
      <c r="C46" s="163">
        <v>93600</v>
      </c>
      <c r="D46" s="171">
        <v>0.02</v>
      </c>
      <c r="E46" s="165">
        <v>211200</v>
      </c>
      <c r="F46" s="113">
        <v>21600</v>
      </c>
      <c r="G46" s="171">
        <v>0.11</v>
      </c>
      <c r="H46" s="165">
        <v>9600</v>
      </c>
      <c r="I46" s="113">
        <v>2400</v>
      </c>
      <c r="J46" s="171">
        <v>0.33</v>
      </c>
      <c r="K46" s="165">
        <v>4812000</v>
      </c>
      <c r="L46" s="113">
        <v>117600</v>
      </c>
      <c r="M46" s="128">
        <v>0.03</v>
      </c>
      <c r="N46" s="174">
        <v>4752000</v>
      </c>
      <c r="O46" s="175">
        <f t="shared" si="0"/>
        <v>0.9875311720698254</v>
      </c>
      <c r="P46" s="109">
        <f>Volume!K46</f>
        <v>136.5</v>
      </c>
      <c r="Q46" s="69">
        <f>Volume!J46</f>
        <v>134.25</v>
      </c>
      <c r="R46" s="240">
        <f t="shared" si="1"/>
        <v>64.6011</v>
      </c>
      <c r="S46" s="104">
        <f t="shared" si="2"/>
        <v>63.7956</v>
      </c>
      <c r="T46" s="110">
        <f t="shared" si="3"/>
        <v>4694400</v>
      </c>
      <c r="U46" s="104">
        <f t="shared" si="4"/>
        <v>2.505112474437628</v>
      </c>
      <c r="V46" s="104">
        <f t="shared" si="5"/>
        <v>61.63686</v>
      </c>
      <c r="W46" s="104">
        <f t="shared" si="6"/>
        <v>2.83536</v>
      </c>
      <c r="X46" s="104">
        <f t="shared" si="7"/>
        <v>0.12888</v>
      </c>
      <c r="Y46" s="104">
        <f t="shared" si="8"/>
        <v>64.07856</v>
      </c>
      <c r="Z46" s="240">
        <f t="shared" si="9"/>
        <v>0.5225400000000064</v>
      </c>
      <c r="AA46" s="78"/>
      <c r="AB46" s="77"/>
    </row>
    <row r="47" spans="1:28" s="58" customFormat="1" ht="15">
      <c r="A47" s="196" t="s">
        <v>164</v>
      </c>
      <c r="B47" s="165">
        <v>22238400</v>
      </c>
      <c r="C47" s="163">
        <v>237300</v>
      </c>
      <c r="D47" s="171">
        <v>0.01</v>
      </c>
      <c r="E47" s="165">
        <v>327700</v>
      </c>
      <c r="F47" s="113">
        <v>50850</v>
      </c>
      <c r="G47" s="171">
        <v>0.18</v>
      </c>
      <c r="H47" s="165">
        <v>0</v>
      </c>
      <c r="I47" s="113">
        <v>0</v>
      </c>
      <c r="J47" s="171">
        <v>0</v>
      </c>
      <c r="K47" s="165">
        <v>22566100</v>
      </c>
      <c r="L47" s="113">
        <v>288150</v>
      </c>
      <c r="M47" s="128">
        <v>0.01</v>
      </c>
      <c r="N47" s="174">
        <v>22407900</v>
      </c>
      <c r="O47" s="175">
        <f t="shared" si="0"/>
        <v>0.9929894842263395</v>
      </c>
      <c r="P47" s="109">
        <f>Volume!K47</f>
        <v>54.5</v>
      </c>
      <c r="Q47" s="69">
        <f>Volume!J47</f>
        <v>55.5</v>
      </c>
      <c r="R47" s="240">
        <f t="shared" si="1"/>
        <v>125.241855</v>
      </c>
      <c r="S47" s="104">
        <f t="shared" si="2"/>
        <v>124.363845</v>
      </c>
      <c r="T47" s="110">
        <f t="shared" si="3"/>
        <v>22277950</v>
      </c>
      <c r="U47" s="104">
        <f t="shared" si="4"/>
        <v>1.2934313974131373</v>
      </c>
      <c r="V47" s="104">
        <f t="shared" si="5"/>
        <v>123.42312</v>
      </c>
      <c r="W47" s="104">
        <f t="shared" si="6"/>
        <v>1.818735</v>
      </c>
      <c r="X47" s="104">
        <f t="shared" si="7"/>
        <v>0</v>
      </c>
      <c r="Y47" s="104">
        <f t="shared" si="8"/>
        <v>121.4148275</v>
      </c>
      <c r="Z47" s="240">
        <f t="shared" si="9"/>
        <v>3.8270275</v>
      </c>
      <c r="AA47" s="78"/>
      <c r="AB47" s="77"/>
    </row>
    <row r="48" spans="1:28" s="58" customFormat="1" ht="15">
      <c r="A48" s="196" t="s">
        <v>165</v>
      </c>
      <c r="B48" s="165">
        <v>471900</v>
      </c>
      <c r="C48" s="163">
        <v>-3900</v>
      </c>
      <c r="D48" s="171">
        <v>-0.01</v>
      </c>
      <c r="E48" s="165">
        <v>0</v>
      </c>
      <c r="F48" s="113">
        <v>0</v>
      </c>
      <c r="G48" s="171">
        <v>0</v>
      </c>
      <c r="H48" s="165">
        <v>0</v>
      </c>
      <c r="I48" s="113">
        <v>0</v>
      </c>
      <c r="J48" s="171">
        <v>0</v>
      </c>
      <c r="K48" s="165">
        <v>471900</v>
      </c>
      <c r="L48" s="113">
        <v>-3900</v>
      </c>
      <c r="M48" s="128">
        <v>-0.01</v>
      </c>
      <c r="N48" s="174">
        <v>469300</v>
      </c>
      <c r="O48" s="175">
        <f t="shared" si="0"/>
        <v>0.9944903581267218</v>
      </c>
      <c r="P48" s="109">
        <f>Volume!K48</f>
        <v>225.35</v>
      </c>
      <c r="Q48" s="69">
        <f>Volume!J48</f>
        <v>226.65</v>
      </c>
      <c r="R48" s="240">
        <f t="shared" si="1"/>
        <v>10.6956135</v>
      </c>
      <c r="S48" s="104">
        <f t="shared" si="2"/>
        <v>10.6366845</v>
      </c>
      <c r="T48" s="110">
        <f t="shared" si="3"/>
        <v>475800</v>
      </c>
      <c r="U48" s="104">
        <f t="shared" si="4"/>
        <v>-0.819672131147541</v>
      </c>
      <c r="V48" s="104">
        <f t="shared" si="5"/>
        <v>10.6956135</v>
      </c>
      <c r="W48" s="104">
        <f t="shared" si="6"/>
        <v>0</v>
      </c>
      <c r="X48" s="104">
        <f t="shared" si="7"/>
        <v>0</v>
      </c>
      <c r="Y48" s="104">
        <f t="shared" si="8"/>
        <v>10.722153</v>
      </c>
      <c r="Z48" s="240">
        <f t="shared" si="9"/>
        <v>-0.02653950000000016</v>
      </c>
      <c r="AA48" s="78"/>
      <c r="AB48" s="77"/>
    </row>
    <row r="49" spans="1:28" s="58" customFormat="1" ht="15">
      <c r="A49" s="196" t="s">
        <v>89</v>
      </c>
      <c r="B49" s="165">
        <v>6253500</v>
      </c>
      <c r="C49" s="163">
        <v>84000</v>
      </c>
      <c r="D49" s="171">
        <v>0.01</v>
      </c>
      <c r="E49" s="165">
        <v>151500</v>
      </c>
      <c r="F49" s="113">
        <v>6000</v>
      </c>
      <c r="G49" s="171">
        <v>0.04</v>
      </c>
      <c r="H49" s="165">
        <v>13500</v>
      </c>
      <c r="I49" s="113">
        <v>0</v>
      </c>
      <c r="J49" s="171">
        <v>0</v>
      </c>
      <c r="K49" s="165">
        <v>6418500</v>
      </c>
      <c r="L49" s="113">
        <v>90000</v>
      </c>
      <c r="M49" s="128">
        <v>0.01</v>
      </c>
      <c r="N49" s="174">
        <v>6327000</v>
      </c>
      <c r="O49" s="175">
        <f t="shared" si="0"/>
        <v>0.9857443327880346</v>
      </c>
      <c r="P49" s="109">
        <f>Volume!K49</f>
        <v>283.15</v>
      </c>
      <c r="Q49" s="69">
        <f>Volume!J49</f>
        <v>277.2</v>
      </c>
      <c r="R49" s="240">
        <f t="shared" si="1"/>
        <v>177.92082</v>
      </c>
      <c r="S49" s="104">
        <f t="shared" si="2"/>
        <v>175.38444</v>
      </c>
      <c r="T49" s="110">
        <f t="shared" si="3"/>
        <v>6328500</v>
      </c>
      <c r="U49" s="104">
        <f t="shared" si="4"/>
        <v>1.422137947380896</v>
      </c>
      <c r="V49" s="104">
        <f t="shared" si="5"/>
        <v>173.34702</v>
      </c>
      <c r="W49" s="104">
        <f t="shared" si="6"/>
        <v>4.19958</v>
      </c>
      <c r="X49" s="104">
        <f t="shared" si="7"/>
        <v>0.37422</v>
      </c>
      <c r="Y49" s="104">
        <f t="shared" si="8"/>
        <v>179.19147749999996</v>
      </c>
      <c r="Z49" s="240">
        <f t="shared" si="9"/>
        <v>-1.2706574999999702</v>
      </c>
      <c r="AA49" s="78"/>
      <c r="AB49" s="77"/>
    </row>
    <row r="50" spans="1:28" s="58" customFormat="1" ht="15">
      <c r="A50" s="196" t="s">
        <v>289</v>
      </c>
      <c r="B50" s="165">
        <v>1972000</v>
      </c>
      <c r="C50" s="163">
        <v>8000</v>
      </c>
      <c r="D50" s="171">
        <v>0</v>
      </c>
      <c r="E50" s="165">
        <v>29000</v>
      </c>
      <c r="F50" s="113">
        <v>18000</v>
      </c>
      <c r="G50" s="171">
        <v>1.64</v>
      </c>
      <c r="H50" s="165">
        <v>0</v>
      </c>
      <c r="I50" s="113">
        <v>0</v>
      </c>
      <c r="J50" s="171">
        <v>0</v>
      </c>
      <c r="K50" s="165">
        <v>2001000</v>
      </c>
      <c r="L50" s="113">
        <v>26000</v>
      </c>
      <c r="M50" s="128">
        <v>0.01</v>
      </c>
      <c r="N50" s="174">
        <v>1996000</v>
      </c>
      <c r="O50" s="175">
        <f t="shared" si="0"/>
        <v>0.9975012493753124</v>
      </c>
      <c r="P50" s="109">
        <f>Volume!K50</f>
        <v>167.3</v>
      </c>
      <c r="Q50" s="69">
        <f>Volume!J50</f>
        <v>165.45</v>
      </c>
      <c r="R50" s="240">
        <f t="shared" si="1"/>
        <v>33.106545</v>
      </c>
      <c r="S50" s="104">
        <f t="shared" si="2"/>
        <v>33.02382</v>
      </c>
      <c r="T50" s="110">
        <f t="shared" si="3"/>
        <v>1975000</v>
      </c>
      <c r="U50" s="104">
        <f t="shared" si="4"/>
        <v>1.3164556962025316</v>
      </c>
      <c r="V50" s="104">
        <f t="shared" si="5"/>
        <v>32.62674</v>
      </c>
      <c r="W50" s="104">
        <f t="shared" si="6"/>
        <v>0.479805</v>
      </c>
      <c r="X50" s="104">
        <f t="shared" si="7"/>
        <v>0</v>
      </c>
      <c r="Y50" s="104">
        <f t="shared" si="8"/>
        <v>33.04175</v>
      </c>
      <c r="Z50" s="240">
        <f t="shared" si="9"/>
        <v>0.0647949999999966</v>
      </c>
      <c r="AA50" s="78"/>
      <c r="AB50" s="77"/>
    </row>
    <row r="51" spans="1:28" s="58" customFormat="1" ht="15">
      <c r="A51" s="196" t="s">
        <v>272</v>
      </c>
      <c r="B51" s="165">
        <v>1080600</v>
      </c>
      <c r="C51" s="163">
        <v>-16200</v>
      </c>
      <c r="D51" s="171">
        <v>-0.01</v>
      </c>
      <c r="E51" s="165">
        <v>8400</v>
      </c>
      <c r="F51" s="113">
        <v>600</v>
      </c>
      <c r="G51" s="171">
        <v>0.08</v>
      </c>
      <c r="H51" s="165">
        <v>1800</v>
      </c>
      <c r="I51" s="113">
        <v>1800</v>
      </c>
      <c r="J51" s="171">
        <v>0</v>
      </c>
      <c r="K51" s="165">
        <v>1090800</v>
      </c>
      <c r="L51" s="113">
        <v>-13800</v>
      </c>
      <c r="M51" s="128">
        <v>-0.01</v>
      </c>
      <c r="N51" s="174">
        <v>1088400</v>
      </c>
      <c r="O51" s="175">
        <f t="shared" si="0"/>
        <v>0.9977997799779978</v>
      </c>
      <c r="P51" s="109">
        <f>Volume!K51</f>
        <v>208.3</v>
      </c>
      <c r="Q51" s="69">
        <f>Volume!J51</f>
        <v>207.9</v>
      </c>
      <c r="R51" s="240">
        <f t="shared" si="1"/>
        <v>22.677732</v>
      </c>
      <c r="S51" s="104">
        <f t="shared" si="2"/>
        <v>22.627836</v>
      </c>
      <c r="T51" s="110">
        <f t="shared" si="3"/>
        <v>1104600</v>
      </c>
      <c r="U51" s="104">
        <f t="shared" si="4"/>
        <v>-1.249321021184139</v>
      </c>
      <c r="V51" s="104">
        <f t="shared" si="5"/>
        <v>22.465674</v>
      </c>
      <c r="W51" s="104">
        <f t="shared" si="6"/>
        <v>0.174636</v>
      </c>
      <c r="X51" s="104">
        <f t="shared" si="7"/>
        <v>0.037422</v>
      </c>
      <c r="Y51" s="104">
        <f t="shared" si="8"/>
        <v>23.008818</v>
      </c>
      <c r="Z51" s="240">
        <f t="shared" si="9"/>
        <v>-0.33108600000000266</v>
      </c>
      <c r="AA51" s="78"/>
      <c r="AB51" s="77"/>
    </row>
    <row r="52" spans="1:28" s="58" customFormat="1" ht="15">
      <c r="A52" s="196" t="s">
        <v>222</v>
      </c>
      <c r="B52" s="165">
        <v>416100</v>
      </c>
      <c r="C52" s="163">
        <v>-15000</v>
      </c>
      <c r="D52" s="171">
        <v>-0.03</v>
      </c>
      <c r="E52" s="165">
        <v>1800</v>
      </c>
      <c r="F52" s="113">
        <v>600</v>
      </c>
      <c r="G52" s="171">
        <v>0.5</v>
      </c>
      <c r="H52" s="165">
        <v>600</v>
      </c>
      <c r="I52" s="113">
        <v>0</v>
      </c>
      <c r="J52" s="171">
        <v>0</v>
      </c>
      <c r="K52" s="165">
        <v>418500</v>
      </c>
      <c r="L52" s="113">
        <v>-14400</v>
      </c>
      <c r="M52" s="128">
        <v>-0.03</v>
      </c>
      <c r="N52" s="174">
        <v>418500</v>
      </c>
      <c r="O52" s="175">
        <f t="shared" si="0"/>
        <v>1</v>
      </c>
      <c r="P52" s="109">
        <f>Volume!K52</f>
        <v>1180.35</v>
      </c>
      <c r="Q52" s="69">
        <f>Volume!J52</f>
        <v>1179.65</v>
      </c>
      <c r="R52" s="240">
        <f t="shared" si="1"/>
        <v>49.36835250000001</v>
      </c>
      <c r="S52" s="104">
        <f t="shared" si="2"/>
        <v>49.36835250000001</v>
      </c>
      <c r="T52" s="110">
        <f t="shared" si="3"/>
        <v>432900</v>
      </c>
      <c r="U52" s="104">
        <f t="shared" si="4"/>
        <v>-3.3264033264033266</v>
      </c>
      <c r="V52" s="104">
        <f t="shared" si="5"/>
        <v>49.08523650000001</v>
      </c>
      <c r="W52" s="104">
        <f t="shared" si="6"/>
        <v>0.212337</v>
      </c>
      <c r="X52" s="104">
        <f t="shared" si="7"/>
        <v>0.070779</v>
      </c>
      <c r="Y52" s="104">
        <f t="shared" si="8"/>
        <v>51.097351499999995</v>
      </c>
      <c r="Z52" s="240">
        <f t="shared" si="9"/>
        <v>-1.7289989999999875</v>
      </c>
      <c r="AA52" s="78"/>
      <c r="AB52" s="77"/>
    </row>
    <row r="53" spans="1:28" s="58" customFormat="1" ht="15">
      <c r="A53" s="196" t="s">
        <v>234</v>
      </c>
      <c r="B53" s="165">
        <v>3848000</v>
      </c>
      <c r="C53" s="163">
        <v>-50000</v>
      </c>
      <c r="D53" s="171">
        <v>-0.01</v>
      </c>
      <c r="E53" s="165">
        <v>77000</v>
      </c>
      <c r="F53" s="113">
        <v>11000</v>
      </c>
      <c r="G53" s="171">
        <v>0.17</v>
      </c>
      <c r="H53" s="165">
        <v>3000</v>
      </c>
      <c r="I53" s="113">
        <v>1000</v>
      </c>
      <c r="J53" s="171">
        <v>0.5</v>
      </c>
      <c r="K53" s="165">
        <v>3928000</v>
      </c>
      <c r="L53" s="113">
        <v>-38000</v>
      </c>
      <c r="M53" s="128">
        <v>-0.01</v>
      </c>
      <c r="N53" s="174">
        <v>3916000</v>
      </c>
      <c r="O53" s="175">
        <f t="shared" si="0"/>
        <v>0.9969450101832994</v>
      </c>
      <c r="P53" s="109">
        <f>Volume!K53</f>
        <v>384.8</v>
      </c>
      <c r="Q53" s="69">
        <f>Volume!J53</f>
        <v>379.75</v>
      </c>
      <c r="R53" s="240">
        <f t="shared" si="1"/>
        <v>149.1658</v>
      </c>
      <c r="S53" s="104">
        <f t="shared" si="2"/>
        <v>148.7101</v>
      </c>
      <c r="T53" s="110">
        <f t="shared" si="3"/>
        <v>3966000</v>
      </c>
      <c r="U53" s="104">
        <f t="shared" si="4"/>
        <v>-0.9581442259203228</v>
      </c>
      <c r="V53" s="104">
        <f t="shared" si="5"/>
        <v>146.1278</v>
      </c>
      <c r="W53" s="104">
        <f t="shared" si="6"/>
        <v>2.924075</v>
      </c>
      <c r="X53" s="104">
        <f t="shared" si="7"/>
        <v>0.113925</v>
      </c>
      <c r="Y53" s="104">
        <f t="shared" si="8"/>
        <v>152.61168</v>
      </c>
      <c r="Z53" s="240">
        <f t="shared" si="9"/>
        <v>-3.4458800000000167</v>
      </c>
      <c r="AA53" s="78"/>
      <c r="AB53" s="77"/>
    </row>
    <row r="54" spans="1:28" s="58" customFormat="1" ht="15">
      <c r="A54" s="196" t="s">
        <v>166</v>
      </c>
      <c r="B54" s="165">
        <v>4076900</v>
      </c>
      <c r="C54" s="163">
        <v>67850</v>
      </c>
      <c r="D54" s="171">
        <v>0.02</v>
      </c>
      <c r="E54" s="165">
        <v>179950</v>
      </c>
      <c r="F54" s="113">
        <v>41300</v>
      </c>
      <c r="G54" s="171">
        <v>0.3</v>
      </c>
      <c r="H54" s="165">
        <v>0</v>
      </c>
      <c r="I54" s="113">
        <v>0</v>
      </c>
      <c r="J54" s="171">
        <v>0</v>
      </c>
      <c r="K54" s="165">
        <v>4256850</v>
      </c>
      <c r="L54" s="113">
        <v>109150</v>
      </c>
      <c r="M54" s="128">
        <v>0.03</v>
      </c>
      <c r="N54" s="174">
        <v>4248000</v>
      </c>
      <c r="O54" s="175">
        <f t="shared" si="0"/>
        <v>0.997920997920998</v>
      </c>
      <c r="P54" s="109">
        <f>Volume!K54</f>
        <v>104.75</v>
      </c>
      <c r="Q54" s="69">
        <f>Volume!J54</f>
        <v>105.95</v>
      </c>
      <c r="R54" s="240">
        <f t="shared" si="1"/>
        <v>45.10132575</v>
      </c>
      <c r="S54" s="104">
        <f t="shared" si="2"/>
        <v>45.00756</v>
      </c>
      <c r="T54" s="110">
        <f t="shared" si="3"/>
        <v>4147700</v>
      </c>
      <c r="U54" s="104">
        <f t="shared" si="4"/>
        <v>2.631578947368421</v>
      </c>
      <c r="V54" s="104">
        <f t="shared" si="5"/>
        <v>43.1947555</v>
      </c>
      <c r="W54" s="104">
        <f t="shared" si="6"/>
        <v>1.90657025</v>
      </c>
      <c r="X54" s="104">
        <f t="shared" si="7"/>
        <v>0</v>
      </c>
      <c r="Y54" s="104">
        <f t="shared" si="8"/>
        <v>43.4471575</v>
      </c>
      <c r="Z54" s="240">
        <f t="shared" si="9"/>
        <v>1.654168249999998</v>
      </c>
      <c r="AA54" s="78"/>
      <c r="AB54" s="77"/>
    </row>
    <row r="55" spans="1:28" s="58" customFormat="1" ht="15">
      <c r="A55" s="196" t="s">
        <v>223</v>
      </c>
      <c r="B55" s="165">
        <v>914200</v>
      </c>
      <c r="C55" s="163">
        <v>-31150</v>
      </c>
      <c r="D55" s="171">
        <v>-0.03</v>
      </c>
      <c r="E55" s="165">
        <v>1225</v>
      </c>
      <c r="F55" s="113">
        <v>0</v>
      </c>
      <c r="G55" s="171">
        <v>0</v>
      </c>
      <c r="H55" s="165">
        <v>0</v>
      </c>
      <c r="I55" s="113">
        <v>-700</v>
      </c>
      <c r="J55" s="171">
        <v>-1</v>
      </c>
      <c r="K55" s="165">
        <v>915425</v>
      </c>
      <c r="L55" s="113">
        <v>-31850</v>
      </c>
      <c r="M55" s="128">
        <v>-0.03</v>
      </c>
      <c r="N55" s="174">
        <v>913500</v>
      </c>
      <c r="O55" s="175">
        <f t="shared" si="0"/>
        <v>0.9978971515962531</v>
      </c>
      <c r="P55" s="109">
        <f>Volume!K55</f>
        <v>2338.4</v>
      </c>
      <c r="Q55" s="69">
        <f>Volume!J55</f>
        <v>2336.7</v>
      </c>
      <c r="R55" s="240">
        <f t="shared" si="1"/>
        <v>213.90735974999998</v>
      </c>
      <c r="S55" s="104">
        <f t="shared" si="2"/>
        <v>213.45754499999998</v>
      </c>
      <c r="T55" s="110">
        <f t="shared" si="3"/>
        <v>947275</v>
      </c>
      <c r="U55" s="104">
        <f t="shared" si="4"/>
        <v>-3.362276002216885</v>
      </c>
      <c r="V55" s="104">
        <f t="shared" si="5"/>
        <v>213.62111399999998</v>
      </c>
      <c r="W55" s="104">
        <f t="shared" si="6"/>
        <v>0.28624575</v>
      </c>
      <c r="X55" s="104">
        <f t="shared" si="7"/>
        <v>0</v>
      </c>
      <c r="Y55" s="104">
        <f t="shared" si="8"/>
        <v>221.510786</v>
      </c>
      <c r="Z55" s="240">
        <f t="shared" si="9"/>
        <v>-7.6034262500000125</v>
      </c>
      <c r="AA55" s="78"/>
      <c r="AB55" s="77"/>
    </row>
    <row r="56" spans="1:28" s="58" customFormat="1" ht="15">
      <c r="A56" s="196" t="s">
        <v>290</v>
      </c>
      <c r="B56" s="165">
        <v>2369250</v>
      </c>
      <c r="C56" s="163">
        <v>750</v>
      </c>
      <c r="D56" s="171">
        <v>0</v>
      </c>
      <c r="E56" s="165">
        <v>63000</v>
      </c>
      <c r="F56" s="113">
        <v>12000</v>
      </c>
      <c r="G56" s="171">
        <v>0.24</v>
      </c>
      <c r="H56" s="165">
        <v>6750</v>
      </c>
      <c r="I56" s="113">
        <v>2250</v>
      </c>
      <c r="J56" s="171">
        <v>0.5</v>
      </c>
      <c r="K56" s="165">
        <v>2439000</v>
      </c>
      <c r="L56" s="113">
        <v>15000</v>
      </c>
      <c r="M56" s="128">
        <v>0.01</v>
      </c>
      <c r="N56" s="174">
        <v>2436000</v>
      </c>
      <c r="O56" s="175">
        <f t="shared" si="0"/>
        <v>0.998769987699877</v>
      </c>
      <c r="P56" s="109">
        <f>Volume!K56</f>
        <v>136.2</v>
      </c>
      <c r="Q56" s="69">
        <f>Volume!J56</f>
        <v>138.05</v>
      </c>
      <c r="R56" s="240">
        <f t="shared" si="1"/>
        <v>33.670395</v>
      </c>
      <c r="S56" s="104">
        <f t="shared" si="2"/>
        <v>33.62898</v>
      </c>
      <c r="T56" s="110">
        <f t="shared" si="3"/>
        <v>2424000</v>
      </c>
      <c r="U56" s="104">
        <f t="shared" si="4"/>
        <v>0.6188118811881188</v>
      </c>
      <c r="V56" s="104">
        <f t="shared" si="5"/>
        <v>32.70749625</v>
      </c>
      <c r="W56" s="104">
        <f t="shared" si="6"/>
        <v>0.869715</v>
      </c>
      <c r="X56" s="104">
        <f t="shared" si="7"/>
        <v>0.09318375000000001</v>
      </c>
      <c r="Y56" s="104">
        <f t="shared" si="8"/>
        <v>33.01488</v>
      </c>
      <c r="Z56" s="240">
        <f t="shared" si="9"/>
        <v>0.6555150000000012</v>
      </c>
      <c r="AA56" s="78"/>
      <c r="AB56" s="77"/>
    </row>
    <row r="57" spans="1:28" s="7" customFormat="1" ht="15">
      <c r="A57" s="196" t="s">
        <v>291</v>
      </c>
      <c r="B57" s="165">
        <v>1555400</v>
      </c>
      <c r="C57" s="163">
        <v>77000</v>
      </c>
      <c r="D57" s="171">
        <v>0.05</v>
      </c>
      <c r="E57" s="165">
        <v>29400</v>
      </c>
      <c r="F57" s="113">
        <v>14000</v>
      </c>
      <c r="G57" s="171">
        <v>0.91</v>
      </c>
      <c r="H57" s="165">
        <v>14000</v>
      </c>
      <c r="I57" s="113">
        <v>0</v>
      </c>
      <c r="J57" s="171">
        <v>0</v>
      </c>
      <c r="K57" s="165">
        <v>1598800</v>
      </c>
      <c r="L57" s="113">
        <v>91000</v>
      </c>
      <c r="M57" s="128">
        <v>0.06</v>
      </c>
      <c r="N57" s="174">
        <v>1590400</v>
      </c>
      <c r="O57" s="175">
        <f t="shared" si="0"/>
        <v>0.9947460595446584</v>
      </c>
      <c r="P57" s="109">
        <f>Volume!K57</f>
        <v>125.4</v>
      </c>
      <c r="Q57" s="69">
        <f>Volume!J57</f>
        <v>123</v>
      </c>
      <c r="R57" s="240">
        <f t="shared" si="1"/>
        <v>19.66524</v>
      </c>
      <c r="S57" s="104">
        <f t="shared" si="2"/>
        <v>19.56192</v>
      </c>
      <c r="T57" s="110">
        <f t="shared" si="3"/>
        <v>1507800</v>
      </c>
      <c r="U57" s="104">
        <f t="shared" si="4"/>
        <v>6.035283194057568</v>
      </c>
      <c r="V57" s="104">
        <f t="shared" si="5"/>
        <v>19.13142</v>
      </c>
      <c r="W57" s="104">
        <f t="shared" si="6"/>
        <v>0.36162</v>
      </c>
      <c r="X57" s="104">
        <f t="shared" si="7"/>
        <v>0.1722</v>
      </c>
      <c r="Y57" s="104">
        <f t="shared" si="8"/>
        <v>18.907812</v>
      </c>
      <c r="Z57" s="240">
        <f t="shared" si="9"/>
        <v>0.7574280000000009</v>
      </c>
      <c r="AB57" s="77"/>
    </row>
    <row r="58" spans="1:28" s="7" customFormat="1" ht="15">
      <c r="A58" s="196" t="s">
        <v>195</v>
      </c>
      <c r="B58" s="165">
        <v>30074270</v>
      </c>
      <c r="C58" s="163">
        <v>-496942</v>
      </c>
      <c r="D58" s="171">
        <v>-0.02</v>
      </c>
      <c r="E58" s="165">
        <v>977388</v>
      </c>
      <c r="F58" s="113">
        <v>129906</v>
      </c>
      <c r="G58" s="171">
        <v>0.15</v>
      </c>
      <c r="H58" s="165">
        <v>235068</v>
      </c>
      <c r="I58" s="113">
        <v>12372</v>
      </c>
      <c r="J58" s="171">
        <v>0.06</v>
      </c>
      <c r="K58" s="165">
        <v>31286726</v>
      </c>
      <c r="L58" s="113">
        <v>-354664</v>
      </c>
      <c r="M58" s="128">
        <v>-0.01</v>
      </c>
      <c r="N58" s="174">
        <v>31243424</v>
      </c>
      <c r="O58" s="175">
        <f t="shared" si="0"/>
        <v>0.9986159625650827</v>
      </c>
      <c r="P58" s="109">
        <f>Volume!K58</f>
        <v>127.45</v>
      </c>
      <c r="Q58" s="69">
        <f>Volume!J58</f>
        <v>125.65</v>
      </c>
      <c r="R58" s="240">
        <f t="shared" si="1"/>
        <v>393.11771219</v>
      </c>
      <c r="S58" s="104">
        <f t="shared" si="2"/>
        <v>392.57362256000005</v>
      </c>
      <c r="T58" s="110">
        <f t="shared" si="3"/>
        <v>31641390</v>
      </c>
      <c r="U58" s="104">
        <f t="shared" si="4"/>
        <v>-1.1208862821766048</v>
      </c>
      <c r="V58" s="104">
        <f t="shared" si="5"/>
        <v>377.88320255</v>
      </c>
      <c r="W58" s="104">
        <f t="shared" si="6"/>
        <v>12.28088022</v>
      </c>
      <c r="X58" s="104">
        <f t="shared" si="7"/>
        <v>2.9536294200000004</v>
      </c>
      <c r="Y58" s="104">
        <f t="shared" si="8"/>
        <v>403.26951555</v>
      </c>
      <c r="Z58" s="240">
        <f t="shared" si="9"/>
        <v>-10.151803359999974</v>
      </c>
      <c r="AB58" s="77"/>
    </row>
    <row r="59" spans="1:28" s="7" customFormat="1" ht="15">
      <c r="A59" s="196" t="s">
        <v>292</v>
      </c>
      <c r="B59" s="165">
        <v>5987800</v>
      </c>
      <c r="C59" s="163">
        <v>-397600</v>
      </c>
      <c r="D59" s="171">
        <v>-0.06</v>
      </c>
      <c r="E59" s="165">
        <v>175000</v>
      </c>
      <c r="F59" s="113">
        <v>71400</v>
      </c>
      <c r="G59" s="171">
        <v>0.69</v>
      </c>
      <c r="H59" s="165">
        <v>1400</v>
      </c>
      <c r="I59" s="113">
        <v>0</v>
      </c>
      <c r="J59" s="171">
        <v>0</v>
      </c>
      <c r="K59" s="165">
        <v>6164200</v>
      </c>
      <c r="L59" s="113">
        <v>-326200</v>
      </c>
      <c r="M59" s="128">
        <v>-0.05</v>
      </c>
      <c r="N59" s="174">
        <v>6151600</v>
      </c>
      <c r="O59" s="175">
        <f t="shared" si="0"/>
        <v>0.9979559391324098</v>
      </c>
      <c r="P59" s="109">
        <f>Volume!K59</f>
        <v>116.75</v>
      </c>
      <c r="Q59" s="69">
        <f>Volume!J59</f>
        <v>122.05</v>
      </c>
      <c r="R59" s="240">
        <f t="shared" si="1"/>
        <v>75.234061</v>
      </c>
      <c r="S59" s="104">
        <f t="shared" si="2"/>
        <v>75.080278</v>
      </c>
      <c r="T59" s="110">
        <f t="shared" si="3"/>
        <v>6490400</v>
      </c>
      <c r="U59" s="104">
        <f t="shared" si="4"/>
        <v>-5.0258843830888695</v>
      </c>
      <c r="V59" s="104">
        <f t="shared" si="5"/>
        <v>73.081099</v>
      </c>
      <c r="W59" s="104">
        <f t="shared" si="6"/>
        <v>2.135875</v>
      </c>
      <c r="X59" s="104">
        <f t="shared" si="7"/>
        <v>0.017087</v>
      </c>
      <c r="Y59" s="104">
        <f t="shared" si="8"/>
        <v>75.77542</v>
      </c>
      <c r="Z59" s="240">
        <f t="shared" si="9"/>
        <v>-0.5413589999999999</v>
      </c>
      <c r="AB59" s="77"/>
    </row>
    <row r="60" spans="1:28" s="7" customFormat="1" ht="15">
      <c r="A60" s="196" t="s">
        <v>197</v>
      </c>
      <c r="B60" s="165">
        <v>2773550</v>
      </c>
      <c r="C60" s="163">
        <v>288600</v>
      </c>
      <c r="D60" s="171">
        <v>0.12</v>
      </c>
      <c r="E60" s="165">
        <v>4875</v>
      </c>
      <c r="F60" s="113">
        <v>650</v>
      </c>
      <c r="G60" s="171">
        <v>0.15</v>
      </c>
      <c r="H60" s="165">
        <v>2275</v>
      </c>
      <c r="I60" s="113">
        <v>325</v>
      </c>
      <c r="J60" s="171">
        <v>0.17</v>
      </c>
      <c r="K60" s="165">
        <v>2780700</v>
      </c>
      <c r="L60" s="113">
        <v>289575</v>
      </c>
      <c r="M60" s="128">
        <v>0.12</v>
      </c>
      <c r="N60" s="174">
        <v>2775825</v>
      </c>
      <c r="O60" s="175">
        <f t="shared" si="0"/>
        <v>0.9982468443197756</v>
      </c>
      <c r="P60" s="109">
        <f>Volume!K60</f>
        <v>666.4</v>
      </c>
      <c r="Q60" s="69">
        <f>Volume!J60</f>
        <v>663.75</v>
      </c>
      <c r="R60" s="240">
        <f t="shared" si="1"/>
        <v>184.5689625</v>
      </c>
      <c r="S60" s="104">
        <f t="shared" si="2"/>
        <v>184.245384375</v>
      </c>
      <c r="T60" s="110">
        <f t="shared" si="3"/>
        <v>2491125</v>
      </c>
      <c r="U60" s="104">
        <f t="shared" si="4"/>
        <v>11.62426614481409</v>
      </c>
      <c r="V60" s="104">
        <f t="shared" si="5"/>
        <v>184.09438125</v>
      </c>
      <c r="W60" s="104">
        <f t="shared" si="6"/>
        <v>0.323578125</v>
      </c>
      <c r="X60" s="104">
        <f t="shared" si="7"/>
        <v>0.151003125</v>
      </c>
      <c r="Y60" s="104">
        <f t="shared" si="8"/>
        <v>166.00857</v>
      </c>
      <c r="Z60" s="240">
        <f t="shared" si="9"/>
        <v>18.560392500000006</v>
      </c>
      <c r="AB60" s="77"/>
    </row>
    <row r="61" spans="1:28" s="7" customFormat="1" ht="15">
      <c r="A61" s="196" t="s">
        <v>4</v>
      </c>
      <c r="B61" s="165">
        <v>766650</v>
      </c>
      <c r="C61" s="163">
        <v>47100</v>
      </c>
      <c r="D61" s="171">
        <v>0.07</v>
      </c>
      <c r="E61" s="165">
        <v>150</v>
      </c>
      <c r="F61" s="113">
        <v>150</v>
      </c>
      <c r="G61" s="171">
        <v>0</v>
      </c>
      <c r="H61" s="165">
        <v>0</v>
      </c>
      <c r="I61" s="113">
        <v>0</v>
      </c>
      <c r="J61" s="171">
        <v>0</v>
      </c>
      <c r="K61" s="165">
        <v>766800</v>
      </c>
      <c r="L61" s="113">
        <v>47250</v>
      </c>
      <c r="M61" s="128">
        <v>0.07</v>
      </c>
      <c r="N61" s="174">
        <v>766800</v>
      </c>
      <c r="O61" s="175">
        <f t="shared" si="0"/>
        <v>1</v>
      </c>
      <c r="P61" s="109">
        <f>Volume!K61</f>
        <v>1606.35</v>
      </c>
      <c r="Q61" s="69">
        <f>Volume!J61</f>
        <v>1605.95</v>
      </c>
      <c r="R61" s="240">
        <f t="shared" si="1"/>
        <v>123.144246</v>
      </c>
      <c r="S61" s="104">
        <f t="shared" si="2"/>
        <v>123.144246</v>
      </c>
      <c r="T61" s="110">
        <f t="shared" si="3"/>
        <v>719550</v>
      </c>
      <c r="U61" s="104">
        <f t="shared" si="4"/>
        <v>6.566604127579738</v>
      </c>
      <c r="V61" s="104">
        <f t="shared" si="5"/>
        <v>123.12015675</v>
      </c>
      <c r="W61" s="104">
        <f t="shared" si="6"/>
        <v>0.02408925</v>
      </c>
      <c r="X61" s="104">
        <f t="shared" si="7"/>
        <v>0</v>
      </c>
      <c r="Y61" s="104">
        <f t="shared" si="8"/>
        <v>115.58491425</v>
      </c>
      <c r="Z61" s="240">
        <f t="shared" si="9"/>
        <v>7.559331749999998</v>
      </c>
      <c r="AB61" s="77"/>
    </row>
    <row r="62" spans="1:28" s="7" customFormat="1" ht="15">
      <c r="A62" s="196" t="s">
        <v>79</v>
      </c>
      <c r="B62" s="165">
        <v>1084800</v>
      </c>
      <c r="C62" s="163">
        <v>-23400</v>
      </c>
      <c r="D62" s="171">
        <v>-0.02</v>
      </c>
      <c r="E62" s="165">
        <v>200</v>
      </c>
      <c r="F62" s="113">
        <v>200</v>
      </c>
      <c r="G62" s="171">
        <v>0</v>
      </c>
      <c r="H62" s="165">
        <v>0</v>
      </c>
      <c r="I62" s="113">
        <v>0</v>
      </c>
      <c r="J62" s="171">
        <v>0</v>
      </c>
      <c r="K62" s="165">
        <v>1085000</v>
      </c>
      <c r="L62" s="113">
        <v>-23200</v>
      </c>
      <c r="M62" s="128">
        <v>-0.02</v>
      </c>
      <c r="N62" s="174">
        <v>1080000</v>
      </c>
      <c r="O62" s="175">
        <f t="shared" si="0"/>
        <v>0.9953917050691244</v>
      </c>
      <c r="P62" s="109">
        <f>Volume!K62</f>
        <v>951.75</v>
      </c>
      <c r="Q62" s="69">
        <f>Volume!J62</f>
        <v>975.9</v>
      </c>
      <c r="R62" s="240">
        <f t="shared" si="1"/>
        <v>105.88515</v>
      </c>
      <c r="S62" s="104">
        <f t="shared" si="2"/>
        <v>105.3972</v>
      </c>
      <c r="T62" s="110">
        <f t="shared" si="3"/>
        <v>1108200</v>
      </c>
      <c r="U62" s="104">
        <f t="shared" si="4"/>
        <v>-2.093484930517957</v>
      </c>
      <c r="V62" s="104">
        <f t="shared" si="5"/>
        <v>105.865632</v>
      </c>
      <c r="W62" s="104">
        <f t="shared" si="6"/>
        <v>0.019518</v>
      </c>
      <c r="X62" s="104">
        <f t="shared" si="7"/>
        <v>0</v>
      </c>
      <c r="Y62" s="104">
        <f t="shared" si="8"/>
        <v>105.472935</v>
      </c>
      <c r="Z62" s="240">
        <f t="shared" si="9"/>
        <v>0.4122149999999891</v>
      </c>
      <c r="AB62" s="77"/>
    </row>
    <row r="63" spans="1:28" s="58" customFormat="1" ht="15">
      <c r="A63" s="196" t="s">
        <v>196</v>
      </c>
      <c r="B63" s="165">
        <v>1750400</v>
      </c>
      <c r="C63" s="163">
        <v>83600</v>
      </c>
      <c r="D63" s="171">
        <v>0.05</v>
      </c>
      <c r="E63" s="165">
        <v>2000</v>
      </c>
      <c r="F63" s="113">
        <v>1600</v>
      </c>
      <c r="G63" s="171">
        <v>4</v>
      </c>
      <c r="H63" s="165">
        <v>2400</v>
      </c>
      <c r="I63" s="113">
        <v>2400</v>
      </c>
      <c r="J63" s="171">
        <v>0</v>
      </c>
      <c r="K63" s="165">
        <v>1754800</v>
      </c>
      <c r="L63" s="113">
        <v>87600</v>
      </c>
      <c r="M63" s="128">
        <v>0.05</v>
      </c>
      <c r="N63" s="174">
        <v>1751600</v>
      </c>
      <c r="O63" s="175">
        <f t="shared" si="0"/>
        <v>0.9981764303624344</v>
      </c>
      <c r="P63" s="109">
        <f>Volume!K63</f>
        <v>698.95</v>
      </c>
      <c r="Q63" s="69">
        <f>Volume!J63</f>
        <v>687.2</v>
      </c>
      <c r="R63" s="240">
        <f t="shared" si="1"/>
        <v>120.589856</v>
      </c>
      <c r="S63" s="104">
        <f t="shared" si="2"/>
        <v>120.369952</v>
      </c>
      <c r="T63" s="110">
        <f t="shared" si="3"/>
        <v>1667200</v>
      </c>
      <c r="U63" s="104">
        <f t="shared" si="4"/>
        <v>5.254318618042227</v>
      </c>
      <c r="V63" s="104">
        <f t="shared" si="5"/>
        <v>120.287488</v>
      </c>
      <c r="W63" s="104">
        <f t="shared" si="6"/>
        <v>0.13744</v>
      </c>
      <c r="X63" s="104">
        <f t="shared" si="7"/>
        <v>0.164928</v>
      </c>
      <c r="Y63" s="104">
        <f t="shared" si="8"/>
        <v>116.528944</v>
      </c>
      <c r="Z63" s="240">
        <f t="shared" si="9"/>
        <v>4.060912000000002</v>
      </c>
      <c r="AA63" s="78"/>
      <c r="AB63" s="77"/>
    </row>
    <row r="64" spans="1:28" s="7" customFormat="1" ht="15">
      <c r="A64" s="196" t="s">
        <v>5</v>
      </c>
      <c r="B64" s="165">
        <v>30365610</v>
      </c>
      <c r="C64" s="163">
        <v>59015</v>
      </c>
      <c r="D64" s="171">
        <v>0</v>
      </c>
      <c r="E64" s="165">
        <v>1858175</v>
      </c>
      <c r="F64" s="113">
        <v>274340</v>
      </c>
      <c r="G64" s="171">
        <v>0.17</v>
      </c>
      <c r="H64" s="165">
        <v>149930</v>
      </c>
      <c r="I64" s="113">
        <v>30305</v>
      </c>
      <c r="J64" s="171">
        <v>0.25</v>
      </c>
      <c r="K64" s="165">
        <v>32373715</v>
      </c>
      <c r="L64" s="113">
        <v>363660</v>
      </c>
      <c r="M64" s="128">
        <v>0.01</v>
      </c>
      <c r="N64" s="174">
        <v>32265255</v>
      </c>
      <c r="O64" s="175">
        <f t="shared" si="0"/>
        <v>0.9966497511947578</v>
      </c>
      <c r="P64" s="109">
        <f>Volume!K64</f>
        <v>145.45</v>
      </c>
      <c r="Q64" s="69">
        <f>Volume!J64</f>
        <v>143.6</v>
      </c>
      <c r="R64" s="240">
        <f t="shared" si="1"/>
        <v>464.8865474</v>
      </c>
      <c r="S64" s="104">
        <f t="shared" si="2"/>
        <v>463.3290618</v>
      </c>
      <c r="T64" s="110">
        <f t="shared" si="3"/>
        <v>32010055</v>
      </c>
      <c r="U64" s="104">
        <f t="shared" si="4"/>
        <v>1.1360805221984154</v>
      </c>
      <c r="V64" s="104">
        <f t="shared" si="5"/>
        <v>436.0501596</v>
      </c>
      <c r="W64" s="104">
        <f t="shared" si="6"/>
        <v>26.683393</v>
      </c>
      <c r="X64" s="104">
        <f t="shared" si="7"/>
        <v>2.1529948</v>
      </c>
      <c r="Y64" s="104">
        <f t="shared" si="8"/>
        <v>465.586249975</v>
      </c>
      <c r="Z64" s="240">
        <f t="shared" si="9"/>
        <v>-0.6997025750000034</v>
      </c>
      <c r="AB64" s="77"/>
    </row>
    <row r="65" spans="1:28" s="58" customFormat="1" ht="15">
      <c r="A65" s="196" t="s">
        <v>198</v>
      </c>
      <c r="B65" s="165">
        <v>14443000</v>
      </c>
      <c r="C65" s="163">
        <v>1054000</v>
      </c>
      <c r="D65" s="171">
        <v>0.08</v>
      </c>
      <c r="E65" s="165">
        <v>1353000</v>
      </c>
      <c r="F65" s="113">
        <v>220000</v>
      </c>
      <c r="G65" s="171">
        <v>0.19</v>
      </c>
      <c r="H65" s="165">
        <v>160000</v>
      </c>
      <c r="I65" s="113">
        <v>23000</v>
      </c>
      <c r="J65" s="171">
        <v>0.17</v>
      </c>
      <c r="K65" s="165">
        <v>15956000</v>
      </c>
      <c r="L65" s="113">
        <v>1297000</v>
      </c>
      <c r="M65" s="128">
        <v>0.09</v>
      </c>
      <c r="N65" s="174">
        <v>15540000</v>
      </c>
      <c r="O65" s="175">
        <f t="shared" si="0"/>
        <v>0.9739283028327902</v>
      </c>
      <c r="P65" s="109">
        <f>Volume!K65</f>
        <v>189.55</v>
      </c>
      <c r="Q65" s="69">
        <f>Volume!J65</f>
        <v>185.45</v>
      </c>
      <c r="R65" s="240">
        <f t="shared" si="1"/>
        <v>295.90402</v>
      </c>
      <c r="S65" s="104">
        <f t="shared" si="2"/>
        <v>288.1893</v>
      </c>
      <c r="T65" s="110">
        <f t="shared" si="3"/>
        <v>14659000</v>
      </c>
      <c r="U65" s="104">
        <f t="shared" si="4"/>
        <v>8.847806808104236</v>
      </c>
      <c r="V65" s="104">
        <f t="shared" si="5"/>
        <v>267.845435</v>
      </c>
      <c r="W65" s="104">
        <f t="shared" si="6"/>
        <v>25.091384999999995</v>
      </c>
      <c r="X65" s="104">
        <f t="shared" si="7"/>
        <v>2.9672</v>
      </c>
      <c r="Y65" s="104">
        <f t="shared" si="8"/>
        <v>277.861345</v>
      </c>
      <c r="Z65" s="240">
        <f t="shared" si="9"/>
        <v>18.04267500000003</v>
      </c>
      <c r="AA65" s="78"/>
      <c r="AB65" s="77"/>
    </row>
    <row r="66" spans="1:28" s="58" customFormat="1" ht="15">
      <c r="A66" s="196" t="s">
        <v>199</v>
      </c>
      <c r="B66" s="165">
        <v>2892500</v>
      </c>
      <c r="C66" s="163">
        <v>163800</v>
      </c>
      <c r="D66" s="171">
        <v>0.06</v>
      </c>
      <c r="E66" s="165">
        <v>44200</v>
      </c>
      <c r="F66" s="113">
        <v>9100</v>
      </c>
      <c r="G66" s="171">
        <v>0.26</v>
      </c>
      <c r="H66" s="165">
        <v>9100</v>
      </c>
      <c r="I66" s="113">
        <v>2600</v>
      </c>
      <c r="J66" s="171">
        <v>0.4</v>
      </c>
      <c r="K66" s="165">
        <v>2945800</v>
      </c>
      <c r="L66" s="113">
        <v>175500</v>
      </c>
      <c r="M66" s="128">
        <v>0.06</v>
      </c>
      <c r="N66" s="174">
        <v>2869100</v>
      </c>
      <c r="O66" s="175">
        <f t="shared" si="0"/>
        <v>0.9739629302736099</v>
      </c>
      <c r="P66" s="109">
        <f>Volume!K66</f>
        <v>277.35</v>
      </c>
      <c r="Q66" s="69">
        <f>Volume!J66</f>
        <v>275.15</v>
      </c>
      <c r="R66" s="240">
        <f t="shared" si="1"/>
        <v>81.05368699999998</v>
      </c>
      <c r="S66" s="104">
        <f t="shared" si="2"/>
        <v>78.94328649999999</v>
      </c>
      <c r="T66" s="110">
        <f t="shared" si="3"/>
        <v>2770300</v>
      </c>
      <c r="U66" s="104">
        <f t="shared" si="4"/>
        <v>6.335053965274519</v>
      </c>
      <c r="V66" s="104">
        <f t="shared" si="5"/>
        <v>79.58713749999998</v>
      </c>
      <c r="W66" s="104">
        <f t="shared" si="6"/>
        <v>1.2161629999999999</v>
      </c>
      <c r="X66" s="104">
        <f t="shared" si="7"/>
        <v>0.2503865</v>
      </c>
      <c r="Y66" s="104">
        <f t="shared" si="8"/>
        <v>76.83427050000002</v>
      </c>
      <c r="Z66" s="240">
        <f t="shared" si="9"/>
        <v>4.219416499999966</v>
      </c>
      <c r="AA66" s="78"/>
      <c r="AB66" s="77"/>
    </row>
    <row r="67" spans="1:28" s="58" customFormat="1" ht="15">
      <c r="A67" s="196" t="s">
        <v>293</v>
      </c>
      <c r="B67" s="165">
        <v>680700</v>
      </c>
      <c r="C67" s="163">
        <v>3900</v>
      </c>
      <c r="D67" s="171">
        <v>0.01</v>
      </c>
      <c r="E67" s="165">
        <v>15000</v>
      </c>
      <c r="F67" s="113">
        <v>0</v>
      </c>
      <c r="G67" s="171">
        <v>0</v>
      </c>
      <c r="H67" s="165">
        <v>0</v>
      </c>
      <c r="I67" s="113">
        <v>0</v>
      </c>
      <c r="J67" s="171">
        <v>0</v>
      </c>
      <c r="K67" s="165">
        <v>695700</v>
      </c>
      <c r="L67" s="113">
        <v>3900</v>
      </c>
      <c r="M67" s="128">
        <v>0.01</v>
      </c>
      <c r="N67" s="174">
        <v>695700</v>
      </c>
      <c r="O67" s="175">
        <f t="shared" si="0"/>
        <v>1</v>
      </c>
      <c r="P67" s="109">
        <f>Volume!K67</f>
        <v>603.1</v>
      </c>
      <c r="Q67" s="69">
        <f>Volume!J67</f>
        <v>613.65</v>
      </c>
      <c r="R67" s="240">
        <f t="shared" si="1"/>
        <v>42.6916305</v>
      </c>
      <c r="S67" s="104">
        <f t="shared" si="2"/>
        <v>42.6916305</v>
      </c>
      <c r="T67" s="110">
        <f t="shared" si="3"/>
        <v>691800</v>
      </c>
      <c r="U67" s="104">
        <f t="shared" si="4"/>
        <v>0.5637467476149176</v>
      </c>
      <c r="V67" s="104">
        <f t="shared" si="5"/>
        <v>41.7711555</v>
      </c>
      <c r="W67" s="104">
        <f t="shared" si="6"/>
        <v>0.920475</v>
      </c>
      <c r="X67" s="104">
        <f t="shared" si="7"/>
        <v>0</v>
      </c>
      <c r="Y67" s="104">
        <f t="shared" si="8"/>
        <v>41.722458</v>
      </c>
      <c r="Z67" s="240">
        <f t="shared" si="9"/>
        <v>0.9691724999999991</v>
      </c>
      <c r="AA67" s="78"/>
      <c r="AB67" s="77"/>
    </row>
    <row r="68" spans="1:28" s="7" customFormat="1" ht="15">
      <c r="A68" s="196" t="s">
        <v>43</v>
      </c>
      <c r="B68" s="165">
        <v>221550</v>
      </c>
      <c r="C68" s="163">
        <v>2700</v>
      </c>
      <c r="D68" s="171">
        <v>0.01</v>
      </c>
      <c r="E68" s="165">
        <v>0</v>
      </c>
      <c r="F68" s="113">
        <v>0</v>
      </c>
      <c r="G68" s="171">
        <v>0</v>
      </c>
      <c r="H68" s="165">
        <v>0</v>
      </c>
      <c r="I68" s="113">
        <v>0</v>
      </c>
      <c r="J68" s="171">
        <v>0</v>
      </c>
      <c r="K68" s="165">
        <v>221550</v>
      </c>
      <c r="L68" s="113">
        <v>2700</v>
      </c>
      <c r="M68" s="128">
        <v>0.01</v>
      </c>
      <c r="N68" s="174">
        <v>220050</v>
      </c>
      <c r="O68" s="175">
        <f t="shared" si="0"/>
        <v>0.99322951929587</v>
      </c>
      <c r="P68" s="109">
        <f>Volume!K68</f>
        <v>1963.3</v>
      </c>
      <c r="Q68" s="69">
        <f>Volume!J68</f>
        <v>1960.85</v>
      </c>
      <c r="R68" s="240">
        <f t="shared" si="1"/>
        <v>43.44263175</v>
      </c>
      <c r="S68" s="104">
        <f t="shared" si="2"/>
        <v>43.14850425</v>
      </c>
      <c r="T68" s="110">
        <f t="shared" si="3"/>
        <v>218850</v>
      </c>
      <c r="U68" s="104">
        <f t="shared" si="4"/>
        <v>1.233721727210418</v>
      </c>
      <c r="V68" s="104">
        <f t="shared" si="5"/>
        <v>43.44263175</v>
      </c>
      <c r="W68" s="104">
        <f t="shared" si="6"/>
        <v>0</v>
      </c>
      <c r="X68" s="104">
        <f t="shared" si="7"/>
        <v>0</v>
      </c>
      <c r="Y68" s="104">
        <f t="shared" si="8"/>
        <v>42.9668205</v>
      </c>
      <c r="Z68" s="240">
        <f t="shared" si="9"/>
        <v>0.4758112499999996</v>
      </c>
      <c r="AB68" s="77"/>
    </row>
    <row r="69" spans="1:28" s="7" customFormat="1" ht="15">
      <c r="A69" s="196" t="s">
        <v>200</v>
      </c>
      <c r="B69" s="165">
        <v>5815950</v>
      </c>
      <c r="C69" s="163">
        <v>432950</v>
      </c>
      <c r="D69" s="171">
        <v>0.08</v>
      </c>
      <c r="E69" s="165">
        <v>172900</v>
      </c>
      <c r="F69" s="113">
        <v>82250</v>
      </c>
      <c r="G69" s="171">
        <v>0.91</v>
      </c>
      <c r="H69" s="165">
        <v>31500</v>
      </c>
      <c r="I69" s="113">
        <v>16800</v>
      </c>
      <c r="J69" s="171">
        <v>1.14</v>
      </c>
      <c r="K69" s="165">
        <v>6020350</v>
      </c>
      <c r="L69" s="113">
        <v>532000</v>
      </c>
      <c r="M69" s="128">
        <v>0.1</v>
      </c>
      <c r="N69" s="174">
        <v>5983250</v>
      </c>
      <c r="O69" s="175">
        <f aca="true" t="shared" si="10" ref="O69:O132">N69/K69</f>
        <v>0.99383756758328</v>
      </c>
      <c r="P69" s="109">
        <f>Volume!K69</f>
        <v>904</v>
      </c>
      <c r="Q69" s="69">
        <f>Volume!J69</f>
        <v>875.8</v>
      </c>
      <c r="R69" s="240">
        <f aca="true" t="shared" si="11" ref="R69:R132">Q69*K69/10000000</f>
        <v>527.262253</v>
      </c>
      <c r="S69" s="104">
        <f aca="true" t="shared" si="12" ref="S69:S132">Q69*N69/10000000</f>
        <v>524.013035</v>
      </c>
      <c r="T69" s="110">
        <f aca="true" t="shared" si="13" ref="T69:T132">K69-L69</f>
        <v>5488350</v>
      </c>
      <c r="U69" s="104">
        <f aca="true" t="shared" si="14" ref="U69:U132">L69/T69*100</f>
        <v>9.693259358459281</v>
      </c>
      <c r="V69" s="104">
        <f aca="true" t="shared" si="15" ref="V69:V132">Q69*B69/10000000</f>
        <v>509.360901</v>
      </c>
      <c r="W69" s="104">
        <f aca="true" t="shared" si="16" ref="W69:W132">Q69*E69/10000000</f>
        <v>15.142582</v>
      </c>
      <c r="X69" s="104">
        <f aca="true" t="shared" si="17" ref="X69:X132">Q69*H69/10000000</f>
        <v>2.75877</v>
      </c>
      <c r="Y69" s="104">
        <f aca="true" t="shared" si="18" ref="Y69:Y132">(T69*P69)/10000000</f>
        <v>496.14684</v>
      </c>
      <c r="Z69" s="240">
        <f aca="true" t="shared" si="19" ref="Z69:Z132">R69-Y69</f>
        <v>31.11541299999999</v>
      </c>
      <c r="AB69" s="77"/>
    </row>
    <row r="70" spans="1:28" s="58" customFormat="1" ht="15">
      <c r="A70" s="196" t="s">
        <v>141</v>
      </c>
      <c r="B70" s="165">
        <v>39021600</v>
      </c>
      <c r="C70" s="163">
        <v>-254400</v>
      </c>
      <c r="D70" s="171">
        <v>-0.01</v>
      </c>
      <c r="E70" s="165">
        <v>4159200</v>
      </c>
      <c r="F70" s="113">
        <v>482400</v>
      </c>
      <c r="G70" s="171">
        <v>0.13</v>
      </c>
      <c r="H70" s="165">
        <v>640800</v>
      </c>
      <c r="I70" s="113">
        <v>45600</v>
      </c>
      <c r="J70" s="171">
        <v>0.08</v>
      </c>
      <c r="K70" s="165">
        <v>43821600</v>
      </c>
      <c r="L70" s="113">
        <v>273600</v>
      </c>
      <c r="M70" s="128">
        <v>0.01</v>
      </c>
      <c r="N70" s="174">
        <v>43701600</v>
      </c>
      <c r="O70" s="175">
        <f t="shared" si="10"/>
        <v>0.9972616244044034</v>
      </c>
      <c r="P70" s="109">
        <f>Volume!K70</f>
        <v>86.2</v>
      </c>
      <c r="Q70" s="69">
        <f>Volume!J70</f>
        <v>86.35</v>
      </c>
      <c r="R70" s="240">
        <f t="shared" si="11"/>
        <v>378.39951599999995</v>
      </c>
      <c r="S70" s="104">
        <f t="shared" si="12"/>
        <v>377.36331599999994</v>
      </c>
      <c r="T70" s="110">
        <f t="shared" si="13"/>
        <v>43548000</v>
      </c>
      <c r="U70" s="104">
        <f t="shared" si="14"/>
        <v>0.6282722513089005</v>
      </c>
      <c r="V70" s="104">
        <f t="shared" si="15"/>
        <v>336.951516</v>
      </c>
      <c r="W70" s="104">
        <f t="shared" si="16"/>
        <v>35.914692</v>
      </c>
      <c r="X70" s="104">
        <f t="shared" si="17"/>
        <v>5.533308</v>
      </c>
      <c r="Y70" s="104">
        <f t="shared" si="18"/>
        <v>375.38376</v>
      </c>
      <c r="Z70" s="240">
        <f t="shared" si="19"/>
        <v>3.0157559999999535</v>
      </c>
      <c r="AA70" s="78"/>
      <c r="AB70" s="77"/>
    </row>
    <row r="71" spans="1:28" s="7" customFormat="1" ht="15">
      <c r="A71" s="196" t="s">
        <v>184</v>
      </c>
      <c r="B71" s="165">
        <v>25417200</v>
      </c>
      <c r="C71" s="163">
        <v>-120950</v>
      </c>
      <c r="D71" s="171">
        <v>0</v>
      </c>
      <c r="E71" s="165">
        <v>2029600</v>
      </c>
      <c r="F71" s="113">
        <v>297950</v>
      </c>
      <c r="G71" s="171">
        <v>0.17</v>
      </c>
      <c r="H71" s="165">
        <v>212400</v>
      </c>
      <c r="I71" s="113">
        <v>100300</v>
      </c>
      <c r="J71" s="171">
        <v>0.89</v>
      </c>
      <c r="K71" s="165">
        <v>27659200</v>
      </c>
      <c r="L71" s="113">
        <v>277300</v>
      </c>
      <c r="M71" s="128">
        <v>0.01</v>
      </c>
      <c r="N71" s="174">
        <v>27499900</v>
      </c>
      <c r="O71" s="175">
        <f t="shared" si="10"/>
        <v>0.994240614334471</v>
      </c>
      <c r="P71" s="109">
        <f>Volume!K71</f>
        <v>93.8</v>
      </c>
      <c r="Q71" s="69">
        <f>Volume!J71</f>
        <v>94.3</v>
      </c>
      <c r="R71" s="240">
        <f t="shared" si="11"/>
        <v>260.826256</v>
      </c>
      <c r="S71" s="104">
        <f t="shared" si="12"/>
        <v>259.324057</v>
      </c>
      <c r="T71" s="110">
        <f t="shared" si="13"/>
        <v>27381900</v>
      </c>
      <c r="U71" s="104">
        <f t="shared" si="14"/>
        <v>1.0127127774186597</v>
      </c>
      <c r="V71" s="104">
        <f t="shared" si="15"/>
        <v>239.684196</v>
      </c>
      <c r="W71" s="104">
        <f t="shared" si="16"/>
        <v>19.139128</v>
      </c>
      <c r="X71" s="104">
        <f t="shared" si="17"/>
        <v>2.002932</v>
      </c>
      <c r="Y71" s="104">
        <f t="shared" si="18"/>
        <v>256.842222</v>
      </c>
      <c r="Z71" s="240">
        <f t="shared" si="19"/>
        <v>3.9840340000000083</v>
      </c>
      <c r="AB71" s="77"/>
    </row>
    <row r="72" spans="1:28" s="58" customFormat="1" ht="15">
      <c r="A72" s="196" t="s">
        <v>175</v>
      </c>
      <c r="B72" s="165">
        <v>88160625</v>
      </c>
      <c r="C72" s="163">
        <v>425250</v>
      </c>
      <c r="D72" s="171">
        <v>0</v>
      </c>
      <c r="E72" s="165">
        <v>12552750</v>
      </c>
      <c r="F72" s="113">
        <v>2275875</v>
      </c>
      <c r="G72" s="171">
        <v>0.22</v>
      </c>
      <c r="H72" s="165">
        <v>2354625</v>
      </c>
      <c r="I72" s="113">
        <v>307125</v>
      </c>
      <c r="J72" s="171">
        <v>0.15</v>
      </c>
      <c r="K72" s="165">
        <v>103068000</v>
      </c>
      <c r="L72" s="113">
        <v>3008250</v>
      </c>
      <c r="M72" s="128">
        <v>0.03</v>
      </c>
      <c r="N72" s="174">
        <v>102627000</v>
      </c>
      <c r="O72" s="175">
        <f t="shared" si="10"/>
        <v>0.9957212713936431</v>
      </c>
      <c r="P72" s="109">
        <f>Volume!K72</f>
        <v>28.2</v>
      </c>
      <c r="Q72" s="69">
        <f>Volume!J72</f>
        <v>30.25</v>
      </c>
      <c r="R72" s="240">
        <f t="shared" si="11"/>
        <v>311.7807</v>
      </c>
      <c r="S72" s="104">
        <f t="shared" si="12"/>
        <v>310.446675</v>
      </c>
      <c r="T72" s="110">
        <f t="shared" si="13"/>
        <v>100059750</v>
      </c>
      <c r="U72" s="104">
        <f t="shared" si="14"/>
        <v>3.0064536439477414</v>
      </c>
      <c r="V72" s="104">
        <f t="shared" si="15"/>
        <v>266.685890625</v>
      </c>
      <c r="W72" s="104">
        <f t="shared" si="16"/>
        <v>37.97206875</v>
      </c>
      <c r="X72" s="104">
        <f t="shared" si="17"/>
        <v>7.122740625</v>
      </c>
      <c r="Y72" s="104">
        <f t="shared" si="18"/>
        <v>282.168495</v>
      </c>
      <c r="Z72" s="240">
        <f t="shared" si="19"/>
        <v>29.612205000000017</v>
      </c>
      <c r="AA72" s="78"/>
      <c r="AB72" s="77"/>
    </row>
    <row r="73" spans="1:28" s="7" customFormat="1" ht="15">
      <c r="A73" s="196" t="s">
        <v>142</v>
      </c>
      <c r="B73" s="165">
        <v>6273750</v>
      </c>
      <c r="C73" s="163">
        <v>-178500</v>
      </c>
      <c r="D73" s="171">
        <v>-0.03</v>
      </c>
      <c r="E73" s="165">
        <v>71750</v>
      </c>
      <c r="F73" s="113">
        <v>36750</v>
      </c>
      <c r="G73" s="171">
        <v>1.05</v>
      </c>
      <c r="H73" s="165">
        <v>3500</v>
      </c>
      <c r="I73" s="113">
        <v>1750</v>
      </c>
      <c r="J73" s="171">
        <v>1</v>
      </c>
      <c r="K73" s="165">
        <v>6349000</v>
      </c>
      <c r="L73" s="113">
        <v>-140000</v>
      </c>
      <c r="M73" s="128">
        <v>-0.02</v>
      </c>
      <c r="N73" s="174">
        <v>6342000</v>
      </c>
      <c r="O73" s="175">
        <f t="shared" si="10"/>
        <v>0.9988974641675854</v>
      </c>
      <c r="P73" s="109">
        <f>Volume!K73</f>
        <v>142.4</v>
      </c>
      <c r="Q73" s="69">
        <f>Volume!J73</f>
        <v>144.65</v>
      </c>
      <c r="R73" s="240">
        <f t="shared" si="11"/>
        <v>91.838285</v>
      </c>
      <c r="S73" s="104">
        <f t="shared" si="12"/>
        <v>91.73703</v>
      </c>
      <c r="T73" s="110">
        <f t="shared" si="13"/>
        <v>6489000</v>
      </c>
      <c r="U73" s="104">
        <f t="shared" si="14"/>
        <v>-2.157497303128371</v>
      </c>
      <c r="V73" s="104">
        <f t="shared" si="15"/>
        <v>90.74979375</v>
      </c>
      <c r="W73" s="104">
        <f t="shared" si="16"/>
        <v>1.03786375</v>
      </c>
      <c r="X73" s="104">
        <f t="shared" si="17"/>
        <v>0.0506275</v>
      </c>
      <c r="Y73" s="104">
        <f t="shared" si="18"/>
        <v>92.40336</v>
      </c>
      <c r="Z73" s="240">
        <f t="shared" si="19"/>
        <v>-0.5650750000000073</v>
      </c>
      <c r="AB73" s="77"/>
    </row>
    <row r="74" spans="1:28" s="7" customFormat="1" ht="15">
      <c r="A74" s="196" t="s">
        <v>176</v>
      </c>
      <c r="B74" s="165">
        <v>17882850</v>
      </c>
      <c r="C74" s="163">
        <v>-711950</v>
      </c>
      <c r="D74" s="171">
        <v>-0.04</v>
      </c>
      <c r="E74" s="165">
        <v>920750</v>
      </c>
      <c r="F74" s="113">
        <v>43500</v>
      </c>
      <c r="G74" s="171">
        <v>0.05</v>
      </c>
      <c r="H74" s="165">
        <v>262450</v>
      </c>
      <c r="I74" s="113">
        <v>47850</v>
      </c>
      <c r="J74" s="171">
        <v>0.22</v>
      </c>
      <c r="K74" s="165">
        <v>19066050</v>
      </c>
      <c r="L74" s="113">
        <v>-620600</v>
      </c>
      <c r="M74" s="128">
        <v>-0.03</v>
      </c>
      <c r="N74" s="174">
        <v>18967450</v>
      </c>
      <c r="O74" s="175">
        <f t="shared" si="10"/>
        <v>0.9948285040687505</v>
      </c>
      <c r="P74" s="109">
        <f>Volume!K74</f>
        <v>189.95</v>
      </c>
      <c r="Q74" s="69">
        <f>Volume!J74</f>
        <v>191.85</v>
      </c>
      <c r="R74" s="240">
        <f t="shared" si="11"/>
        <v>365.78216925</v>
      </c>
      <c r="S74" s="104">
        <f t="shared" si="12"/>
        <v>363.89052825</v>
      </c>
      <c r="T74" s="110">
        <f t="shared" si="13"/>
        <v>19686650</v>
      </c>
      <c r="U74" s="104">
        <f t="shared" si="14"/>
        <v>-3.1523900714443545</v>
      </c>
      <c r="V74" s="104">
        <f t="shared" si="15"/>
        <v>343.08247725</v>
      </c>
      <c r="W74" s="104">
        <f t="shared" si="16"/>
        <v>17.66458875</v>
      </c>
      <c r="X74" s="104">
        <f t="shared" si="17"/>
        <v>5.03510325</v>
      </c>
      <c r="Y74" s="104">
        <f t="shared" si="18"/>
        <v>373.94791675</v>
      </c>
      <c r="Z74" s="240">
        <f t="shared" si="19"/>
        <v>-8.165747500000009</v>
      </c>
      <c r="AB74" s="77"/>
    </row>
    <row r="75" spans="1:28" s="7" customFormat="1" ht="15">
      <c r="A75" s="196" t="s">
        <v>167</v>
      </c>
      <c r="B75" s="165">
        <v>18052650</v>
      </c>
      <c r="C75" s="163">
        <v>-231000</v>
      </c>
      <c r="D75" s="171">
        <v>-0.01</v>
      </c>
      <c r="E75" s="165">
        <v>292600</v>
      </c>
      <c r="F75" s="113">
        <v>80850</v>
      </c>
      <c r="G75" s="171">
        <v>0.38</v>
      </c>
      <c r="H75" s="165">
        <v>15400</v>
      </c>
      <c r="I75" s="113">
        <v>0</v>
      </c>
      <c r="J75" s="171">
        <v>0</v>
      </c>
      <c r="K75" s="165">
        <v>18360650</v>
      </c>
      <c r="L75" s="113">
        <v>-150150</v>
      </c>
      <c r="M75" s="128">
        <v>-0.01</v>
      </c>
      <c r="N75" s="174">
        <v>18352950</v>
      </c>
      <c r="O75" s="175">
        <f t="shared" si="10"/>
        <v>0.9995806248689453</v>
      </c>
      <c r="P75" s="109">
        <f>Volume!K75</f>
        <v>47.8</v>
      </c>
      <c r="Q75" s="69">
        <f>Volume!J75</f>
        <v>46.65</v>
      </c>
      <c r="R75" s="240">
        <f t="shared" si="11"/>
        <v>85.65243225</v>
      </c>
      <c r="S75" s="104">
        <f t="shared" si="12"/>
        <v>85.61651175</v>
      </c>
      <c r="T75" s="110">
        <f t="shared" si="13"/>
        <v>18510800</v>
      </c>
      <c r="U75" s="104">
        <f t="shared" si="14"/>
        <v>-0.8111480865224625</v>
      </c>
      <c r="V75" s="104">
        <f t="shared" si="15"/>
        <v>84.21561225</v>
      </c>
      <c r="W75" s="104">
        <f t="shared" si="16"/>
        <v>1.364979</v>
      </c>
      <c r="X75" s="104">
        <f t="shared" si="17"/>
        <v>0.071841</v>
      </c>
      <c r="Y75" s="104">
        <f t="shared" si="18"/>
        <v>88.481624</v>
      </c>
      <c r="Z75" s="240">
        <f t="shared" si="19"/>
        <v>-2.8291917499999926</v>
      </c>
      <c r="AB75" s="77"/>
    </row>
    <row r="76" spans="1:28" s="7" customFormat="1" ht="15">
      <c r="A76" s="196" t="s">
        <v>201</v>
      </c>
      <c r="B76" s="165">
        <v>2207300</v>
      </c>
      <c r="C76" s="163">
        <v>158000</v>
      </c>
      <c r="D76" s="171">
        <v>0.08</v>
      </c>
      <c r="E76" s="165">
        <v>163200</v>
      </c>
      <c r="F76" s="113">
        <v>30600</v>
      </c>
      <c r="G76" s="171">
        <v>0.23</v>
      </c>
      <c r="H76" s="165">
        <v>22500</v>
      </c>
      <c r="I76" s="113">
        <v>5300</v>
      </c>
      <c r="J76" s="171">
        <v>0.31</v>
      </c>
      <c r="K76" s="165">
        <v>2393000</v>
      </c>
      <c r="L76" s="113">
        <v>193900</v>
      </c>
      <c r="M76" s="128">
        <v>0.09</v>
      </c>
      <c r="N76" s="174">
        <v>2362200</v>
      </c>
      <c r="O76" s="175">
        <f t="shared" si="10"/>
        <v>0.9871291266193063</v>
      </c>
      <c r="P76" s="109">
        <f>Volume!K76</f>
        <v>2218.15</v>
      </c>
      <c r="Q76" s="69">
        <f>Volume!J76</f>
        <v>2187</v>
      </c>
      <c r="R76" s="240">
        <f t="shared" si="11"/>
        <v>523.3491</v>
      </c>
      <c r="S76" s="104">
        <f t="shared" si="12"/>
        <v>516.61314</v>
      </c>
      <c r="T76" s="110">
        <f t="shared" si="13"/>
        <v>2199100</v>
      </c>
      <c r="U76" s="104">
        <f t="shared" si="14"/>
        <v>8.817243417761812</v>
      </c>
      <c r="V76" s="104">
        <f t="shared" si="15"/>
        <v>482.73651</v>
      </c>
      <c r="W76" s="104">
        <f t="shared" si="16"/>
        <v>35.69184</v>
      </c>
      <c r="X76" s="104">
        <f t="shared" si="17"/>
        <v>4.92075</v>
      </c>
      <c r="Y76" s="104">
        <f t="shared" si="18"/>
        <v>487.7933665</v>
      </c>
      <c r="Z76" s="240">
        <f t="shared" si="19"/>
        <v>35.55573350000003</v>
      </c>
      <c r="AB76" s="77"/>
    </row>
    <row r="77" spans="1:28" s="7" customFormat="1" ht="15">
      <c r="A77" s="196" t="s">
        <v>143</v>
      </c>
      <c r="B77" s="165">
        <v>737500</v>
      </c>
      <c r="C77" s="163">
        <v>56050</v>
      </c>
      <c r="D77" s="171">
        <v>0.08</v>
      </c>
      <c r="E77" s="165">
        <v>82600</v>
      </c>
      <c r="F77" s="113">
        <v>50150</v>
      </c>
      <c r="G77" s="171">
        <v>1.55</v>
      </c>
      <c r="H77" s="165">
        <v>11800</v>
      </c>
      <c r="I77" s="113">
        <v>0</v>
      </c>
      <c r="J77" s="171">
        <v>0</v>
      </c>
      <c r="K77" s="165">
        <v>831900</v>
      </c>
      <c r="L77" s="113">
        <v>106200</v>
      </c>
      <c r="M77" s="128">
        <v>0.15</v>
      </c>
      <c r="N77" s="174">
        <v>826000</v>
      </c>
      <c r="O77" s="175">
        <f t="shared" si="10"/>
        <v>0.9929078014184397</v>
      </c>
      <c r="P77" s="109">
        <f>Volume!K77</f>
        <v>108.9</v>
      </c>
      <c r="Q77" s="69">
        <f>Volume!J77</f>
        <v>105.9</v>
      </c>
      <c r="R77" s="240">
        <f t="shared" si="11"/>
        <v>8.809821</v>
      </c>
      <c r="S77" s="104">
        <f t="shared" si="12"/>
        <v>8.74734</v>
      </c>
      <c r="T77" s="110">
        <f t="shared" si="13"/>
        <v>725700</v>
      </c>
      <c r="U77" s="104">
        <f t="shared" si="14"/>
        <v>14.634146341463413</v>
      </c>
      <c r="V77" s="104">
        <f t="shared" si="15"/>
        <v>7.810125</v>
      </c>
      <c r="W77" s="104">
        <f t="shared" si="16"/>
        <v>0.874734</v>
      </c>
      <c r="X77" s="104">
        <f t="shared" si="17"/>
        <v>0.124962</v>
      </c>
      <c r="Y77" s="104">
        <f t="shared" si="18"/>
        <v>7.902873</v>
      </c>
      <c r="Z77" s="240">
        <f t="shared" si="19"/>
        <v>0.9069479999999999</v>
      </c>
      <c r="AB77" s="77"/>
    </row>
    <row r="78" spans="1:28" s="58" customFormat="1" ht="15">
      <c r="A78" s="196" t="s">
        <v>90</v>
      </c>
      <c r="B78" s="165">
        <v>1195800</v>
      </c>
      <c r="C78" s="163">
        <v>-18600</v>
      </c>
      <c r="D78" s="171">
        <v>-0.02</v>
      </c>
      <c r="E78" s="165">
        <v>600</v>
      </c>
      <c r="F78" s="113">
        <v>0</v>
      </c>
      <c r="G78" s="171">
        <v>0</v>
      </c>
      <c r="H78" s="165">
        <v>0</v>
      </c>
      <c r="I78" s="113">
        <v>0</v>
      </c>
      <c r="J78" s="171">
        <v>0</v>
      </c>
      <c r="K78" s="165">
        <v>1196400</v>
      </c>
      <c r="L78" s="113">
        <v>-18600</v>
      </c>
      <c r="M78" s="128">
        <v>-0.02</v>
      </c>
      <c r="N78" s="174">
        <v>1196400</v>
      </c>
      <c r="O78" s="175">
        <f t="shared" si="10"/>
        <v>1</v>
      </c>
      <c r="P78" s="109">
        <f>Volume!K78</f>
        <v>416.5</v>
      </c>
      <c r="Q78" s="69">
        <f>Volume!J78</f>
        <v>418.05</v>
      </c>
      <c r="R78" s="240">
        <f t="shared" si="11"/>
        <v>50.015502</v>
      </c>
      <c r="S78" s="104">
        <f t="shared" si="12"/>
        <v>50.015502</v>
      </c>
      <c r="T78" s="110">
        <f t="shared" si="13"/>
        <v>1215000</v>
      </c>
      <c r="U78" s="104">
        <f t="shared" si="14"/>
        <v>-1.5308641975308643</v>
      </c>
      <c r="V78" s="104">
        <f t="shared" si="15"/>
        <v>49.990419</v>
      </c>
      <c r="W78" s="104">
        <f t="shared" si="16"/>
        <v>0.025083</v>
      </c>
      <c r="X78" s="104">
        <f t="shared" si="17"/>
        <v>0</v>
      </c>
      <c r="Y78" s="104">
        <f t="shared" si="18"/>
        <v>50.60475</v>
      </c>
      <c r="Z78" s="240">
        <f t="shared" si="19"/>
        <v>-0.5892480000000049</v>
      </c>
      <c r="AA78" s="78"/>
      <c r="AB78" s="77"/>
    </row>
    <row r="79" spans="1:28" s="7" customFormat="1" ht="15">
      <c r="A79" s="196" t="s">
        <v>35</v>
      </c>
      <c r="B79" s="165">
        <v>7614200</v>
      </c>
      <c r="C79" s="163">
        <v>-493900</v>
      </c>
      <c r="D79" s="171">
        <v>-0.06</v>
      </c>
      <c r="E79" s="165">
        <v>174900</v>
      </c>
      <c r="F79" s="113">
        <v>39600</v>
      </c>
      <c r="G79" s="171">
        <v>0.29</v>
      </c>
      <c r="H79" s="165">
        <v>27500</v>
      </c>
      <c r="I79" s="113">
        <v>6600</v>
      </c>
      <c r="J79" s="171">
        <v>0.32</v>
      </c>
      <c r="K79" s="165">
        <v>7816600</v>
      </c>
      <c r="L79" s="113">
        <v>-447700</v>
      </c>
      <c r="M79" s="128">
        <v>-0.05</v>
      </c>
      <c r="N79" s="174">
        <v>7799000</v>
      </c>
      <c r="O79" s="175">
        <f t="shared" si="10"/>
        <v>0.9977483816493105</v>
      </c>
      <c r="P79" s="109">
        <f>Volume!K79</f>
        <v>259.15</v>
      </c>
      <c r="Q79" s="69">
        <f>Volume!J79</f>
        <v>260.35</v>
      </c>
      <c r="R79" s="240">
        <f t="shared" si="11"/>
        <v>203.50518100000002</v>
      </c>
      <c r="S79" s="104">
        <f t="shared" si="12"/>
        <v>203.04696500000003</v>
      </c>
      <c r="T79" s="110">
        <f t="shared" si="13"/>
        <v>8264300</v>
      </c>
      <c r="U79" s="104">
        <f t="shared" si="14"/>
        <v>-5.417276720351391</v>
      </c>
      <c r="V79" s="104">
        <f t="shared" si="15"/>
        <v>198.23569700000002</v>
      </c>
      <c r="W79" s="104">
        <f t="shared" si="16"/>
        <v>4.5535215</v>
      </c>
      <c r="X79" s="104">
        <f t="shared" si="17"/>
        <v>0.7159625000000001</v>
      </c>
      <c r="Y79" s="104">
        <f t="shared" si="18"/>
        <v>214.16933449999996</v>
      </c>
      <c r="Z79" s="240">
        <f t="shared" si="19"/>
        <v>-10.66415349999994</v>
      </c>
      <c r="AB79" s="77"/>
    </row>
    <row r="80" spans="1:28" s="7" customFormat="1" ht="15">
      <c r="A80" s="196" t="s">
        <v>6</v>
      </c>
      <c r="B80" s="165">
        <v>14625000</v>
      </c>
      <c r="C80" s="163">
        <v>757125</v>
      </c>
      <c r="D80" s="171">
        <v>0.05</v>
      </c>
      <c r="E80" s="165">
        <v>930375</v>
      </c>
      <c r="F80" s="113">
        <v>120375</v>
      </c>
      <c r="G80" s="171">
        <v>0.15</v>
      </c>
      <c r="H80" s="165">
        <v>106875</v>
      </c>
      <c r="I80" s="113">
        <v>12375</v>
      </c>
      <c r="J80" s="171">
        <v>0.13</v>
      </c>
      <c r="K80" s="165">
        <v>15662250</v>
      </c>
      <c r="L80" s="113">
        <v>889875</v>
      </c>
      <c r="M80" s="128">
        <v>0.06</v>
      </c>
      <c r="N80" s="174">
        <v>15555375</v>
      </c>
      <c r="O80" s="175">
        <f t="shared" si="10"/>
        <v>0.9931762677776181</v>
      </c>
      <c r="P80" s="109">
        <f>Volume!K80</f>
        <v>170.3</v>
      </c>
      <c r="Q80" s="69">
        <f>Volume!J80</f>
        <v>165.2</v>
      </c>
      <c r="R80" s="240">
        <f t="shared" si="11"/>
        <v>258.74037</v>
      </c>
      <c r="S80" s="104">
        <f t="shared" si="12"/>
        <v>256.974795</v>
      </c>
      <c r="T80" s="110">
        <f t="shared" si="13"/>
        <v>14772375</v>
      </c>
      <c r="U80" s="104">
        <f t="shared" si="14"/>
        <v>6.0239128779224735</v>
      </c>
      <c r="V80" s="104">
        <f t="shared" si="15"/>
        <v>241.605</v>
      </c>
      <c r="W80" s="104">
        <f t="shared" si="16"/>
        <v>15.369795</v>
      </c>
      <c r="X80" s="104">
        <f t="shared" si="17"/>
        <v>1.765575</v>
      </c>
      <c r="Y80" s="104">
        <f t="shared" si="18"/>
        <v>251.57354625</v>
      </c>
      <c r="Z80" s="240">
        <f t="shared" si="19"/>
        <v>7.166823749999992</v>
      </c>
      <c r="AB80" s="77"/>
    </row>
    <row r="81" spans="1:28" s="58" customFormat="1" ht="15">
      <c r="A81" s="196" t="s">
        <v>177</v>
      </c>
      <c r="B81" s="165">
        <v>7798500</v>
      </c>
      <c r="C81" s="163">
        <v>-255500</v>
      </c>
      <c r="D81" s="171">
        <v>-0.03</v>
      </c>
      <c r="E81" s="165">
        <v>185500</v>
      </c>
      <c r="F81" s="113">
        <v>25500</v>
      </c>
      <c r="G81" s="171">
        <v>0.16</v>
      </c>
      <c r="H81" s="165">
        <v>20500</v>
      </c>
      <c r="I81" s="113">
        <v>5500</v>
      </c>
      <c r="J81" s="171">
        <v>0.37</v>
      </c>
      <c r="K81" s="165">
        <v>8004500</v>
      </c>
      <c r="L81" s="113">
        <v>-224500</v>
      </c>
      <c r="M81" s="128">
        <v>-0.03</v>
      </c>
      <c r="N81" s="174">
        <v>7965500</v>
      </c>
      <c r="O81" s="175">
        <f t="shared" si="10"/>
        <v>0.9951277406458867</v>
      </c>
      <c r="P81" s="109">
        <f>Volume!K81</f>
        <v>352.5</v>
      </c>
      <c r="Q81" s="69">
        <f>Volume!J81</f>
        <v>344.85</v>
      </c>
      <c r="R81" s="240">
        <f t="shared" si="11"/>
        <v>276.0351825</v>
      </c>
      <c r="S81" s="104">
        <f t="shared" si="12"/>
        <v>274.6902675</v>
      </c>
      <c r="T81" s="110">
        <f t="shared" si="13"/>
        <v>8229000</v>
      </c>
      <c r="U81" s="104">
        <f t="shared" si="14"/>
        <v>-2.728156519625714</v>
      </c>
      <c r="V81" s="104">
        <f t="shared" si="15"/>
        <v>268.9312725</v>
      </c>
      <c r="W81" s="104">
        <f t="shared" si="16"/>
        <v>6.396967500000001</v>
      </c>
      <c r="X81" s="104">
        <f t="shared" si="17"/>
        <v>0.7069425000000001</v>
      </c>
      <c r="Y81" s="104">
        <f t="shared" si="18"/>
        <v>290.07225</v>
      </c>
      <c r="Z81" s="240">
        <f t="shared" si="19"/>
        <v>-14.037067499999978</v>
      </c>
      <c r="AA81" s="78"/>
      <c r="AB81" s="77"/>
    </row>
    <row r="82" spans="1:28" s="7" customFormat="1" ht="15">
      <c r="A82" s="196" t="s">
        <v>168</v>
      </c>
      <c r="B82" s="165">
        <v>129900</v>
      </c>
      <c r="C82" s="163">
        <v>900</v>
      </c>
      <c r="D82" s="171">
        <v>0.01</v>
      </c>
      <c r="E82" s="165">
        <v>0</v>
      </c>
      <c r="F82" s="113">
        <v>0</v>
      </c>
      <c r="G82" s="171">
        <v>0</v>
      </c>
      <c r="H82" s="165">
        <v>0</v>
      </c>
      <c r="I82" s="113">
        <v>0</v>
      </c>
      <c r="J82" s="171">
        <v>0</v>
      </c>
      <c r="K82" s="165">
        <v>129900</v>
      </c>
      <c r="L82" s="113">
        <v>900</v>
      </c>
      <c r="M82" s="128">
        <v>0.01</v>
      </c>
      <c r="N82" s="174">
        <v>129900</v>
      </c>
      <c r="O82" s="175">
        <f t="shared" si="10"/>
        <v>1</v>
      </c>
      <c r="P82" s="109">
        <f>Volume!K82</f>
        <v>645.35</v>
      </c>
      <c r="Q82" s="69">
        <f>Volume!J82</f>
        <v>644.6</v>
      </c>
      <c r="R82" s="240">
        <f t="shared" si="11"/>
        <v>8.373354</v>
      </c>
      <c r="S82" s="104">
        <f t="shared" si="12"/>
        <v>8.373354</v>
      </c>
      <c r="T82" s="110">
        <f t="shared" si="13"/>
        <v>129000</v>
      </c>
      <c r="U82" s="104">
        <f t="shared" si="14"/>
        <v>0.6976744186046512</v>
      </c>
      <c r="V82" s="104">
        <f t="shared" si="15"/>
        <v>8.373354</v>
      </c>
      <c r="W82" s="104">
        <f t="shared" si="16"/>
        <v>0</v>
      </c>
      <c r="X82" s="104">
        <f t="shared" si="17"/>
        <v>0</v>
      </c>
      <c r="Y82" s="104">
        <f t="shared" si="18"/>
        <v>8.325015</v>
      </c>
      <c r="Z82" s="240">
        <f t="shared" si="19"/>
        <v>0.048339000000000354</v>
      </c>
      <c r="AB82" s="77"/>
    </row>
    <row r="83" spans="1:28" s="7" customFormat="1" ht="15">
      <c r="A83" s="196" t="s">
        <v>132</v>
      </c>
      <c r="B83" s="165">
        <v>1649200</v>
      </c>
      <c r="C83" s="163">
        <v>2400</v>
      </c>
      <c r="D83" s="171">
        <v>0</v>
      </c>
      <c r="E83" s="165">
        <v>800</v>
      </c>
      <c r="F83" s="113">
        <v>400</v>
      </c>
      <c r="G83" s="171">
        <v>1</v>
      </c>
      <c r="H83" s="165">
        <v>0</v>
      </c>
      <c r="I83" s="113">
        <v>0</v>
      </c>
      <c r="J83" s="171">
        <v>0</v>
      </c>
      <c r="K83" s="165">
        <v>1650000</v>
      </c>
      <c r="L83" s="113">
        <v>2800</v>
      </c>
      <c r="M83" s="128">
        <v>0</v>
      </c>
      <c r="N83" s="174">
        <v>1646800</v>
      </c>
      <c r="O83" s="175">
        <f t="shared" si="10"/>
        <v>0.9980606060606061</v>
      </c>
      <c r="P83" s="109">
        <f>Volume!K83</f>
        <v>629.85</v>
      </c>
      <c r="Q83" s="69">
        <f>Volume!J83</f>
        <v>624.2</v>
      </c>
      <c r="R83" s="240">
        <f t="shared" si="11"/>
        <v>102.99300000000001</v>
      </c>
      <c r="S83" s="104">
        <f t="shared" si="12"/>
        <v>102.79325600000001</v>
      </c>
      <c r="T83" s="110">
        <f t="shared" si="13"/>
        <v>1647200</v>
      </c>
      <c r="U83" s="104">
        <f t="shared" si="14"/>
        <v>0.1699854298203011</v>
      </c>
      <c r="V83" s="104">
        <f t="shared" si="15"/>
        <v>102.943064</v>
      </c>
      <c r="W83" s="104">
        <f t="shared" si="16"/>
        <v>0.04993600000000001</v>
      </c>
      <c r="X83" s="104">
        <f t="shared" si="17"/>
        <v>0</v>
      </c>
      <c r="Y83" s="104">
        <f t="shared" si="18"/>
        <v>103.748892</v>
      </c>
      <c r="Z83" s="240">
        <f t="shared" si="19"/>
        <v>-0.7558919999999887</v>
      </c>
      <c r="AB83" s="77"/>
    </row>
    <row r="84" spans="1:28" s="58" customFormat="1" ht="15">
      <c r="A84" s="196" t="s">
        <v>144</v>
      </c>
      <c r="B84" s="165">
        <v>320250</v>
      </c>
      <c r="C84" s="163">
        <v>-4500</v>
      </c>
      <c r="D84" s="171">
        <v>-0.01</v>
      </c>
      <c r="E84" s="165">
        <v>0</v>
      </c>
      <c r="F84" s="113">
        <v>0</v>
      </c>
      <c r="G84" s="171">
        <v>0</v>
      </c>
      <c r="H84" s="165">
        <v>2500</v>
      </c>
      <c r="I84" s="113">
        <v>2500</v>
      </c>
      <c r="J84" s="171">
        <v>0</v>
      </c>
      <c r="K84" s="165">
        <v>322750</v>
      </c>
      <c r="L84" s="113">
        <v>-2000</v>
      </c>
      <c r="M84" s="128">
        <v>-0.01</v>
      </c>
      <c r="N84" s="174">
        <v>322625</v>
      </c>
      <c r="O84" s="175">
        <f t="shared" si="10"/>
        <v>0.9996127033307514</v>
      </c>
      <c r="P84" s="109">
        <f>Volume!K84</f>
        <v>2387.75</v>
      </c>
      <c r="Q84" s="69">
        <f>Volume!J84</f>
        <v>2390.3</v>
      </c>
      <c r="R84" s="240">
        <f t="shared" si="11"/>
        <v>77.1469325</v>
      </c>
      <c r="S84" s="104">
        <f t="shared" si="12"/>
        <v>77.11705375</v>
      </c>
      <c r="T84" s="110">
        <f t="shared" si="13"/>
        <v>324750</v>
      </c>
      <c r="U84" s="104">
        <f t="shared" si="14"/>
        <v>-0.6158583525789069</v>
      </c>
      <c r="V84" s="104">
        <f t="shared" si="15"/>
        <v>76.5493575</v>
      </c>
      <c r="W84" s="104">
        <f t="shared" si="16"/>
        <v>0</v>
      </c>
      <c r="X84" s="104">
        <f t="shared" si="17"/>
        <v>0.597575</v>
      </c>
      <c r="Y84" s="104">
        <f t="shared" si="18"/>
        <v>77.54218125</v>
      </c>
      <c r="Z84" s="240">
        <f t="shared" si="19"/>
        <v>-0.39524874999999327</v>
      </c>
      <c r="AA84" s="78"/>
      <c r="AB84" s="77"/>
    </row>
    <row r="85" spans="1:28" s="7" customFormat="1" ht="15">
      <c r="A85" s="196" t="s">
        <v>294</v>
      </c>
      <c r="B85" s="165">
        <v>991800</v>
      </c>
      <c r="C85" s="163">
        <v>-59700</v>
      </c>
      <c r="D85" s="171">
        <v>-0.06</v>
      </c>
      <c r="E85" s="165">
        <v>3600</v>
      </c>
      <c r="F85" s="113">
        <v>3600</v>
      </c>
      <c r="G85" s="171">
        <v>0</v>
      </c>
      <c r="H85" s="165">
        <v>0</v>
      </c>
      <c r="I85" s="113">
        <v>0</v>
      </c>
      <c r="J85" s="171">
        <v>0</v>
      </c>
      <c r="K85" s="165">
        <v>995400</v>
      </c>
      <c r="L85" s="113">
        <v>-56100</v>
      </c>
      <c r="M85" s="128">
        <v>-0.05</v>
      </c>
      <c r="N85" s="174">
        <v>994800</v>
      </c>
      <c r="O85" s="175">
        <f t="shared" si="10"/>
        <v>0.9993972272453285</v>
      </c>
      <c r="P85" s="109">
        <f>Volume!K85</f>
        <v>578.5</v>
      </c>
      <c r="Q85" s="69">
        <f>Volume!J85</f>
        <v>593.95</v>
      </c>
      <c r="R85" s="240">
        <f t="shared" si="11"/>
        <v>59.121783</v>
      </c>
      <c r="S85" s="104">
        <f t="shared" si="12"/>
        <v>59.086146</v>
      </c>
      <c r="T85" s="110">
        <f t="shared" si="13"/>
        <v>1051500</v>
      </c>
      <c r="U85" s="104">
        <f t="shared" si="14"/>
        <v>-5.335235378031384</v>
      </c>
      <c r="V85" s="104">
        <f t="shared" si="15"/>
        <v>58.907961</v>
      </c>
      <c r="W85" s="104">
        <f t="shared" si="16"/>
        <v>0.213822</v>
      </c>
      <c r="X85" s="104">
        <f t="shared" si="17"/>
        <v>0</v>
      </c>
      <c r="Y85" s="104">
        <f t="shared" si="18"/>
        <v>60.829275</v>
      </c>
      <c r="Z85" s="240">
        <f t="shared" si="19"/>
        <v>-1.707492000000002</v>
      </c>
      <c r="AB85" s="77"/>
    </row>
    <row r="86" spans="1:28" s="58" customFormat="1" ht="15">
      <c r="A86" s="196" t="s">
        <v>133</v>
      </c>
      <c r="B86" s="165">
        <v>23662500</v>
      </c>
      <c r="C86" s="163">
        <v>0</v>
      </c>
      <c r="D86" s="171">
        <v>0</v>
      </c>
      <c r="E86" s="165">
        <v>1606250</v>
      </c>
      <c r="F86" s="113">
        <v>331250</v>
      </c>
      <c r="G86" s="171">
        <v>0.26</v>
      </c>
      <c r="H86" s="165">
        <v>143750</v>
      </c>
      <c r="I86" s="113">
        <v>31250</v>
      </c>
      <c r="J86" s="171">
        <v>0.28</v>
      </c>
      <c r="K86" s="165">
        <v>25412500</v>
      </c>
      <c r="L86" s="113">
        <v>362500</v>
      </c>
      <c r="M86" s="128">
        <v>0.01</v>
      </c>
      <c r="N86" s="174">
        <v>25412500</v>
      </c>
      <c r="O86" s="175">
        <f t="shared" si="10"/>
        <v>1</v>
      </c>
      <c r="P86" s="109">
        <f>Volume!K86</f>
        <v>31.1</v>
      </c>
      <c r="Q86" s="69">
        <f>Volume!J86</f>
        <v>30.8</v>
      </c>
      <c r="R86" s="240">
        <f t="shared" si="11"/>
        <v>78.2705</v>
      </c>
      <c r="S86" s="104">
        <f t="shared" si="12"/>
        <v>78.2705</v>
      </c>
      <c r="T86" s="110">
        <f t="shared" si="13"/>
        <v>25050000</v>
      </c>
      <c r="U86" s="104">
        <f t="shared" si="14"/>
        <v>1.4471057884231537</v>
      </c>
      <c r="V86" s="104">
        <f t="shared" si="15"/>
        <v>72.8805</v>
      </c>
      <c r="W86" s="104">
        <f t="shared" si="16"/>
        <v>4.94725</v>
      </c>
      <c r="X86" s="104">
        <f t="shared" si="17"/>
        <v>0.44275</v>
      </c>
      <c r="Y86" s="104">
        <f t="shared" si="18"/>
        <v>77.9055</v>
      </c>
      <c r="Z86" s="240">
        <f t="shared" si="19"/>
        <v>0.3649999999999949</v>
      </c>
      <c r="AA86" s="78"/>
      <c r="AB86" s="77"/>
    </row>
    <row r="87" spans="1:28" s="7" customFormat="1" ht="15">
      <c r="A87" s="196" t="s">
        <v>169</v>
      </c>
      <c r="B87" s="165">
        <v>6740000</v>
      </c>
      <c r="C87" s="163">
        <v>-216000</v>
      </c>
      <c r="D87" s="171">
        <v>-0.03</v>
      </c>
      <c r="E87" s="165">
        <v>70000</v>
      </c>
      <c r="F87" s="113">
        <v>54000</v>
      </c>
      <c r="G87" s="171">
        <v>3.38</v>
      </c>
      <c r="H87" s="165">
        <v>48000</v>
      </c>
      <c r="I87" s="113">
        <v>32000</v>
      </c>
      <c r="J87" s="171">
        <v>2</v>
      </c>
      <c r="K87" s="165">
        <v>6858000</v>
      </c>
      <c r="L87" s="113">
        <v>-130000</v>
      </c>
      <c r="M87" s="128">
        <v>-0.02</v>
      </c>
      <c r="N87" s="174">
        <v>6840000</v>
      </c>
      <c r="O87" s="175">
        <f t="shared" si="10"/>
        <v>0.9973753280839895</v>
      </c>
      <c r="P87" s="109">
        <f>Volume!K87</f>
        <v>123.95</v>
      </c>
      <c r="Q87" s="69">
        <f>Volume!J87</f>
        <v>130.25</v>
      </c>
      <c r="R87" s="240">
        <f t="shared" si="11"/>
        <v>89.32545</v>
      </c>
      <c r="S87" s="104">
        <f t="shared" si="12"/>
        <v>89.091</v>
      </c>
      <c r="T87" s="110">
        <f t="shared" si="13"/>
        <v>6988000</v>
      </c>
      <c r="U87" s="104">
        <f t="shared" si="14"/>
        <v>-1.8603319977103607</v>
      </c>
      <c r="V87" s="104">
        <f t="shared" si="15"/>
        <v>87.7885</v>
      </c>
      <c r="W87" s="104">
        <f t="shared" si="16"/>
        <v>0.91175</v>
      </c>
      <c r="X87" s="104">
        <f t="shared" si="17"/>
        <v>0.6252</v>
      </c>
      <c r="Y87" s="104">
        <f t="shared" si="18"/>
        <v>86.61626</v>
      </c>
      <c r="Z87" s="240">
        <f t="shared" si="19"/>
        <v>2.7091900000000066</v>
      </c>
      <c r="AB87" s="77"/>
    </row>
    <row r="88" spans="1:28" s="7" customFormat="1" ht="15">
      <c r="A88" s="196" t="s">
        <v>295</v>
      </c>
      <c r="B88" s="165">
        <v>3933600</v>
      </c>
      <c r="C88" s="163">
        <v>1100</v>
      </c>
      <c r="D88" s="171">
        <v>0</v>
      </c>
      <c r="E88" s="165">
        <v>7150</v>
      </c>
      <c r="F88" s="113">
        <v>2750</v>
      </c>
      <c r="G88" s="171">
        <v>0.63</v>
      </c>
      <c r="H88" s="165">
        <v>0</v>
      </c>
      <c r="I88" s="113">
        <v>0</v>
      </c>
      <c r="J88" s="171">
        <v>0</v>
      </c>
      <c r="K88" s="165">
        <v>3940750</v>
      </c>
      <c r="L88" s="113">
        <v>3850</v>
      </c>
      <c r="M88" s="128">
        <v>0</v>
      </c>
      <c r="N88" s="174">
        <v>3936900</v>
      </c>
      <c r="O88" s="175">
        <f t="shared" si="10"/>
        <v>0.999023028611305</v>
      </c>
      <c r="P88" s="109">
        <f>Volume!K88</f>
        <v>488.25</v>
      </c>
      <c r="Q88" s="69">
        <f>Volume!J88</f>
        <v>486.55</v>
      </c>
      <c r="R88" s="240">
        <f t="shared" si="11"/>
        <v>191.73719125</v>
      </c>
      <c r="S88" s="104">
        <f t="shared" si="12"/>
        <v>191.5498695</v>
      </c>
      <c r="T88" s="110">
        <f t="shared" si="13"/>
        <v>3936900</v>
      </c>
      <c r="U88" s="104">
        <f t="shared" si="14"/>
        <v>0.09779267951941883</v>
      </c>
      <c r="V88" s="104">
        <f t="shared" si="15"/>
        <v>191.389308</v>
      </c>
      <c r="W88" s="104">
        <f t="shared" si="16"/>
        <v>0.34788325</v>
      </c>
      <c r="X88" s="104">
        <f t="shared" si="17"/>
        <v>0</v>
      </c>
      <c r="Y88" s="104">
        <f t="shared" si="18"/>
        <v>192.2191425</v>
      </c>
      <c r="Z88" s="240">
        <f t="shared" si="19"/>
        <v>-0.4819512500000087</v>
      </c>
      <c r="AB88" s="77"/>
    </row>
    <row r="89" spans="1:28" s="7" customFormat="1" ht="15">
      <c r="A89" s="196" t="s">
        <v>296</v>
      </c>
      <c r="B89" s="165">
        <v>1174800</v>
      </c>
      <c r="C89" s="163">
        <v>35750</v>
      </c>
      <c r="D89" s="171">
        <v>0.03</v>
      </c>
      <c r="E89" s="165">
        <v>0</v>
      </c>
      <c r="F89" s="113">
        <v>0</v>
      </c>
      <c r="G89" s="171">
        <v>0</v>
      </c>
      <c r="H89" s="165">
        <v>0</v>
      </c>
      <c r="I89" s="113">
        <v>0</v>
      </c>
      <c r="J89" s="171">
        <v>0</v>
      </c>
      <c r="K89" s="165">
        <v>1174800</v>
      </c>
      <c r="L89" s="113">
        <v>35750</v>
      </c>
      <c r="M89" s="128">
        <v>0.03</v>
      </c>
      <c r="N89" s="174">
        <v>1172600</v>
      </c>
      <c r="O89" s="175">
        <f t="shared" si="10"/>
        <v>0.99812734082397</v>
      </c>
      <c r="P89" s="109">
        <f>Volume!K89</f>
        <v>436.6</v>
      </c>
      <c r="Q89" s="69">
        <f>Volume!J89</f>
        <v>437.95</v>
      </c>
      <c r="R89" s="240">
        <f t="shared" si="11"/>
        <v>51.450366</v>
      </c>
      <c r="S89" s="104">
        <f t="shared" si="12"/>
        <v>51.354017</v>
      </c>
      <c r="T89" s="110">
        <f t="shared" si="13"/>
        <v>1139050</v>
      </c>
      <c r="U89" s="104">
        <f t="shared" si="14"/>
        <v>3.1385803959439884</v>
      </c>
      <c r="V89" s="104">
        <f t="shared" si="15"/>
        <v>51.450366</v>
      </c>
      <c r="W89" s="104">
        <f t="shared" si="16"/>
        <v>0</v>
      </c>
      <c r="X89" s="104">
        <f t="shared" si="17"/>
        <v>0</v>
      </c>
      <c r="Y89" s="104">
        <f t="shared" si="18"/>
        <v>49.730923</v>
      </c>
      <c r="Z89" s="240">
        <f t="shared" si="19"/>
        <v>1.7194430000000054</v>
      </c>
      <c r="AB89" s="77"/>
    </row>
    <row r="90" spans="1:28" s="58" customFormat="1" ht="15">
      <c r="A90" s="196" t="s">
        <v>178</v>
      </c>
      <c r="B90" s="165">
        <v>1843750</v>
      </c>
      <c r="C90" s="163">
        <v>-86250</v>
      </c>
      <c r="D90" s="171">
        <v>-0.04</v>
      </c>
      <c r="E90" s="165">
        <v>10000</v>
      </c>
      <c r="F90" s="113">
        <v>0</v>
      </c>
      <c r="G90" s="171">
        <v>0</v>
      </c>
      <c r="H90" s="165">
        <v>0</v>
      </c>
      <c r="I90" s="113">
        <v>0</v>
      </c>
      <c r="J90" s="171">
        <v>0</v>
      </c>
      <c r="K90" s="165">
        <v>1853750</v>
      </c>
      <c r="L90" s="113">
        <v>-86250</v>
      </c>
      <c r="M90" s="128">
        <v>-0.04</v>
      </c>
      <c r="N90" s="174">
        <v>1853750</v>
      </c>
      <c r="O90" s="175">
        <f t="shared" si="10"/>
        <v>1</v>
      </c>
      <c r="P90" s="109">
        <f>Volume!K90</f>
        <v>176.45</v>
      </c>
      <c r="Q90" s="69">
        <f>Volume!J90</f>
        <v>174.55</v>
      </c>
      <c r="R90" s="240">
        <f t="shared" si="11"/>
        <v>32.35720625</v>
      </c>
      <c r="S90" s="104">
        <f t="shared" si="12"/>
        <v>32.35720625</v>
      </c>
      <c r="T90" s="110">
        <f t="shared" si="13"/>
        <v>1940000</v>
      </c>
      <c r="U90" s="104">
        <f t="shared" si="14"/>
        <v>-4.445876288659794</v>
      </c>
      <c r="V90" s="104">
        <f t="shared" si="15"/>
        <v>32.18265625</v>
      </c>
      <c r="W90" s="104">
        <f t="shared" si="16"/>
        <v>0.17455</v>
      </c>
      <c r="X90" s="104">
        <f t="shared" si="17"/>
        <v>0</v>
      </c>
      <c r="Y90" s="104">
        <f t="shared" si="18"/>
        <v>34.2313</v>
      </c>
      <c r="Z90" s="240">
        <f t="shared" si="19"/>
        <v>-1.8740937500000001</v>
      </c>
      <c r="AA90" s="78"/>
      <c r="AB90" s="77"/>
    </row>
    <row r="91" spans="1:28" s="58" customFormat="1" ht="15">
      <c r="A91" s="196" t="s">
        <v>145</v>
      </c>
      <c r="B91" s="165">
        <v>2529600</v>
      </c>
      <c r="C91" s="163">
        <v>-6800</v>
      </c>
      <c r="D91" s="171">
        <v>0</v>
      </c>
      <c r="E91" s="165">
        <v>25500</v>
      </c>
      <c r="F91" s="113">
        <v>1700</v>
      </c>
      <c r="G91" s="171">
        <v>0.07</v>
      </c>
      <c r="H91" s="165">
        <v>28900</v>
      </c>
      <c r="I91" s="113">
        <v>18700</v>
      </c>
      <c r="J91" s="171">
        <v>1.83</v>
      </c>
      <c r="K91" s="165">
        <v>2584000</v>
      </c>
      <c r="L91" s="113">
        <v>13600</v>
      </c>
      <c r="M91" s="128">
        <v>0.01</v>
      </c>
      <c r="N91" s="174">
        <v>2573800</v>
      </c>
      <c r="O91" s="175">
        <f t="shared" si="10"/>
        <v>0.9960526315789474</v>
      </c>
      <c r="P91" s="109">
        <f>Volume!K91</f>
        <v>150.65</v>
      </c>
      <c r="Q91" s="69">
        <f>Volume!J91</f>
        <v>150.5</v>
      </c>
      <c r="R91" s="240">
        <f t="shared" si="11"/>
        <v>38.8892</v>
      </c>
      <c r="S91" s="104">
        <f t="shared" si="12"/>
        <v>38.73569</v>
      </c>
      <c r="T91" s="110">
        <f t="shared" si="13"/>
        <v>2570400</v>
      </c>
      <c r="U91" s="104">
        <f t="shared" si="14"/>
        <v>0.5291005291005291</v>
      </c>
      <c r="V91" s="104">
        <f t="shared" si="15"/>
        <v>38.07048</v>
      </c>
      <c r="W91" s="104">
        <f t="shared" si="16"/>
        <v>0.383775</v>
      </c>
      <c r="X91" s="104">
        <f t="shared" si="17"/>
        <v>0.434945</v>
      </c>
      <c r="Y91" s="104">
        <f t="shared" si="18"/>
        <v>38.723076</v>
      </c>
      <c r="Z91" s="240">
        <f t="shared" si="19"/>
        <v>0.1661240000000035</v>
      </c>
      <c r="AA91" s="78"/>
      <c r="AB91" s="77"/>
    </row>
    <row r="92" spans="1:28" s="7" customFormat="1" ht="15">
      <c r="A92" s="196" t="s">
        <v>273</v>
      </c>
      <c r="B92" s="165">
        <v>4764250</v>
      </c>
      <c r="C92" s="163">
        <v>-84150</v>
      </c>
      <c r="D92" s="171">
        <v>-0.02</v>
      </c>
      <c r="E92" s="165">
        <v>48450</v>
      </c>
      <c r="F92" s="113">
        <v>1700</v>
      </c>
      <c r="G92" s="171">
        <v>0.04</v>
      </c>
      <c r="H92" s="165">
        <v>3400</v>
      </c>
      <c r="I92" s="113">
        <v>1700</v>
      </c>
      <c r="J92" s="171">
        <v>1</v>
      </c>
      <c r="K92" s="165">
        <v>4816100</v>
      </c>
      <c r="L92" s="113">
        <v>-80750</v>
      </c>
      <c r="M92" s="128">
        <v>-0.02</v>
      </c>
      <c r="N92" s="174">
        <v>4807600</v>
      </c>
      <c r="O92" s="175">
        <f t="shared" si="10"/>
        <v>0.9982350864807624</v>
      </c>
      <c r="P92" s="109">
        <f>Volume!K92</f>
        <v>187.95</v>
      </c>
      <c r="Q92" s="69">
        <f>Volume!J92</f>
        <v>190.15</v>
      </c>
      <c r="R92" s="240">
        <f t="shared" si="11"/>
        <v>91.5781415</v>
      </c>
      <c r="S92" s="104">
        <f t="shared" si="12"/>
        <v>91.416514</v>
      </c>
      <c r="T92" s="110">
        <f t="shared" si="13"/>
        <v>4896850</v>
      </c>
      <c r="U92" s="104">
        <f t="shared" si="14"/>
        <v>-1.6490192674882835</v>
      </c>
      <c r="V92" s="104">
        <f t="shared" si="15"/>
        <v>90.59221375</v>
      </c>
      <c r="W92" s="104">
        <f t="shared" si="16"/>
        <v>0.92127675</v>
      </c>
      <c r="X92" s="104">
        <f t="shared" si="17"/>
        <v>0.064651</v>
      </c>
      <c r="Y92" s="104">
        <f t="shared" si="18"/>
        <v>92.03629575</v>
      </c>
      <c r="Z92" s="240">
        <f t="shared" si="19"/>
        <v>-0.45815424999999266</v>
      </c>
      <c r="AB92" s="77"/>
    </row>
    <row r="93" spans="1:28" s="58" customFormat="1" ht="15">
      <c r="A93" s="196" t="s">
        <v>210</v>
      </c>
      <c r="B93" s="165">
        <v>1537400</v>
      </c>
      <c r="C93" s="163">
        <v>175800</v>
      </c>
      <c r="D93" s="171">
        <v>0.13</v>
      </c>
      <c r="E93" s="165">
        <v>33000</v>
      </c>
      <c r="F93" s="113">
        <v>16400</v>
      </c>
      <c r="G93" s="171">
        <v>0.99</v>
      </c>
      <c r="H93" s="165">
        <v>1600</v>
      </c>
      <c r="I93" s="113">
        <v>200</v>
      </c>
      <c r="J93" s="171">
        <v>0.14</v>
      </c>
      <c r="K93" s="165">
        <v>1572000</v>
      </c>
      <c r="L93" s="113">
        <v>192400</v>
      </c>
      <c r="M93" s="128">
        <v>0.14</v>
      </c>
      <c r="N93" s="174">
        <v>1564400</v>
      </c>
      <c r="O93" s="175">
        <f t="shared" si="10"/>
        <v>0.9951653944020357</v>
      </c>
      <c r="P93" s="109">
        <f>Volume!K93</f>
        <v>1593.5</v>
      </c>
      <c r="Q93" s="69">
        <f>Volume!J93</f>
        <v>1564.05</v>
      </c>
      <c r="R93" s="240">
        <f t="shared" si="11"/>
        <v>245.86866</v>
      </c>
      <c r="S93" s="104">
        <f t="shared" si="12"/>
        <v>244.679982</v>
      </c>
      <c r="T93" s="110">
        <f t="shared" si="13"/>
        <v>1379600</v>
      </c>
      <c r="U93" s="104">
        <f t="shared" si="14"/>
        <v>13.946071325021745</v>
      </c>
      <c r="V93" s="104">
        <f t="shared" si="15"/>
        <v>240.457047</v>
      </c>
      <c r="W93" s="104">
        <f t="shared" si="16"/>
        <v>5.161365</v>
      </c>
      <c r="X93" s="104">
        <f t="shared" si="17"/>
        <v>0.250248</v>
      </c>
      <c r="Y93" s="104">
        <f t="shared" si="18"/>
        <v>219.83926</v>
      </c>
      <c r="Z93" s="240">
        <f t="shared" si="19"/>
        <v>26.02940000000001</v>
      </c>
      <c r="AA93" s="78"/>
      <c r="AB93" s="77"/>
    </row>
    <row r="94" spans="1:28" s="58" customFormat="1" ht="15">
      <c r="A94" s="196" t="s">
        <v>297</v>
      </c>
      <c r="B94" s="165">
        <v>1319150</v>
      </c>
      <c r="C94" s="163">
        <v>9450</v>
      </c>
      <c r="D94" s="171">
        <v>0.01</v>
      </c>
      <c r="E94" s="165">
        <v>0</v>
      </c>
      <c r="F94" s="113">
        <v>0</v>
      </c>
      <c r="G94" s="171">
        <v>0</v>
      </c>
      <c r="H94" s="165">
        <v>0</v>
      </c>
      <c r="I94" s="113">
        <v>0</v>
      </c>
      <c r="J94" s="171">
        <v>0</v>
      </c>
      <c r="K94" s="165">
        <v>1319150</v>
      </c>
      <c r="L94" s="113">
        <v>9450</v>
      </c>
      <c r="M94" s="128">
        <v>0.01</v>
      </c>
      <c r="N94" s="174">
        <v>1302700</v>
      </c>
      <c r="O94" s="175">
        <f t="shared" si="10"/>
        <v>0.9875298487662509</v>
      </c>
      <c r="P94" s="109">
        <f>Volume!K94</f>
        <v>624.4</v>
      </c>
      <c r="Q94" s="69">
        <f>Volume!J94</f>
        <v>620.65</v>
      </c>
      <c r="R94" s="240">
        <f t="shared" si="11"/>
        <v>81.87304475</v>
      </c>
      <c r="S94" s="104">
        <f t="shared" si="12"/>
        <v>80.8520755</v>
      </c>
      <c r="T94" s="110">
        <f t="shared" si="13"/>
        <v>1309700</v>
      </c>
      <c r="U94" s="104">
        <f t="shared" si="14"/>
        <v>0.7215392838054516</v>
      </c>
      <c r="V94" s="104">
        <f t="shared" si="15"/>
        <v>81.87304475</v>
      </c>
      <c r="W94" s="104">
        <f t="shared" si="16"/>
        <v>0</v>
      </c>
      <c r="X94" s="104">
        <f t="shared" si="17"/>
        <v>0</v>
      </c>
      <c r="Y94" s="104">
        <f t="shared" si="18"/>
        <v>81.777668</v>
      </c>
      <c r="Z94" s="240">
        <f t="shared" si="19"/>
        <v>0.09537674999999979</v>
      </c>
      <c r="AA94" s="78"/>
      <c r="AB94" s="77"/>
    </row>
    <row r="95" spans="1:28" s="7" customFormat="1" ht="15">
      <c r="A95" s="196" t="s">
        <v>7</v>
      </c>
      <c r="B95" s="165">
        <v>2248750</v>
      </c>
      <c r="C95" s="163">
        <v>73125</v>
      </c>
      <c r="D95" s="171">
        <v>0.03</v>
      </c>
      <c r="E95" s="165">
        <v>25000</v>
      </c>
      <c r="F95" s="113">
        <v>2500</v>
      </c>
      <c r="G95" s="171">
        <v>0.11</v>
      </c>
      <c r="H95" s="165">
        <v>1250</v>
      </c>
      <c r="I95" s="113">
        <v>0</v>
      </c>
      <c r="J95" s="171">
        <v>0</v>
      </c>
      <c r="K95" s="165">
        <v>2275000</v>
      </c>
      <c r="L95" s="113">
        <v>75625</v>
      </c>
      <c r="M95" s="128">
        <v>0.03</v>
      </c>
      <c r="N95" s="174">
        <v>2268750</v>
      </c>
      <c r="O95" s="175">
        <f t="shared" si="10"/>
        <v>0.9972527472527473</v>
      </c>
      <c r="P95" s="109">
        <f>Volume!K95</f>
        <v>855.4</v>
      </c>
      <c r="Q95" s="69">
        <f>Volume!J95</f>
        <v>847.95</v>
      </c>
      <c r="R95" s="240">
        <f t="shared" si="11"/>
        <v>192.908625</v>
      </c>
      <c r="S95" s="104">
        <f t="shared" si="12"/>
        <v>192.37865625</v>
      </c>
      <c r="T95" s="110">
        <f t="shared" si="13"/>
        <v>2199375</v>
      </c>
      <c r="U95" s="104">
        <f t="shared" si="14"/>
        <v>3.4384768400113668</v>
      </c>
      <c r="V95" s="104">
        <f t="shared" si="15"/>
        <v>190.68275625</v>
      </c>
      <c r="W95" s="104">
        <f t="shared" si="16"/>
        <v>2.119875</v>
      </c>
      <c r="X95" s="104">
        <f t="shared" si="17"/>
        <v>0.10599375</v>
      </c>
      <c r="Y95" s="104">
        <f t="shared" si="18"/>
        <v>188.1345375</v>
      </c>
      <c r="Z95" s="240">
        <f t="shared" si="19"/>
        <v>4.774087500000007</v>
      </c>
      <c r="AB95" s="77"/>
    </row>
    <row r="96" spans="1:28" s="58" customFormat="1" ht="15">
      <c r="A96" s="196" t="s">
        <v>170</v>
      </c>
      <c r="B96" s="165">
        <v>2145000</v>
      </c>
      <c r="C96" s="163">
        <v>-7800</v>
      </c>
      <c r="D96" s="171">
        <v>0</v>
      </c>
      <c r="E96" s="165">
        <v>0</v>
      </c>
      <c r="F96" s="113">
        <v>0</v>
      </c>
      <c r="G96" s="171">
        <v>0</v>
      </c>
      <c r="H96" s="165">
        <v>0</v>
      </c>
      <c r="I96" s="113">
        <v>0</v>
      </c>
      <c r="J96" s="171">
        <v>0</v>
      </c>
      <c r="K96" s="165">
        <v>2145000</v>
      </c>
      <c r="L96" s="113">
        <v>-7800</v>
      </c>
      <c r="M96" s="128">
        <v>0</v>
      </c>
      <c r="N96" s="174">
        <v>2143200</v>
      </c>
      <c r="O96" s="175">
        <f t="shared" si="10"/>
        <v>0.9991608391608392</v>
      </c>
      <c r="P96" s="109">
        <f>Volume!K96</f>
        <v>493.6</v>
      </c>
      <c r="Q96" s="69">
        <f>Volume!J96</f>
        <v>486.9</v>
      </c>
      <c r="R96" s="240">
        <f t="shared" si="11"/>
        <v>104.44005</v>
      </c>
      <c r="S96" s="104">
        <f t="shared" si="12"/>
        <v>104.352408</v>
      </c>
      <c r="T96" s="110">
        <f t="shared" si="13"/>
        <v>2152800</v>
      </c>
      <c r="U96" s="104">
        <f t="shared" si="14"/>
        <v>-0.36231884057971014</v>
      </c>
      <c r="V96" s="104">
        <f t="shared" si="15"/>
        <v>104.44005</v>
      </c>
      <c r="W96" s="104">
        <f t="shared" si="16"/>
        <v>0</v>
      </c>
      <c r="X96" s="104">
        <f t="shared" si="17"/>
        <v>0</v>
      </c>
      <c r="Y96" s="104">
        <f t="shared" si="18"/>
        <v>106.262208</v>
      </c>
      <c r="Z96" s="240">
        <f t="shared" si="19"/>
        <v>-1.8221580000000017</v>
      </c>
      <c r="AA96" s="78"/>
      <c r="AB96" s="77"/>
    </row>
    <row r="97" spans="1:28" s="58" customFormat="1" ht="15">
      <c r="A97" s="196" t="s">
        <v>224</v>
      </c>
      <c r="B97" s="165">
        <v>1473600</v>
      </c>
      <c r="C97" s="163">
        <v>-50400</v>
      </c>
      <c r="D97" s="171">
        <v>-0.03</v>
      </c>
      <c r="E97" s="165">
        <v>36400</v>
      </c>
      <c r="F97" s="113">
        <v>8400</v>
      </c>
      <c r="G97" s="171">
        <v>0.3</v>
      </c>
      <c r="H97" s="165">
        <v>9200</v>
      </c>
      <c r="I97" s="113">
        <v>-400</v>
      </c>
      <c r="J97" s="171">
        <v>-0.04</v>
      </c>
      <c r="K97" s="165">
        <v>1519200</v>
      </c>
      <c r="L97" s="113">
        <v>-42400</v>
      </c>
      <c r="M97" s="128">
        <v>-0.03</v>
      </c>
      <c r="N97" s="174">
        <v>1514800</v>
      </c>
      <c r="O97" s="175">
        <f t="shared" si="10"/>
        <v>0.9971037388099</v>
      </c>
      <c r="P97" s="109">
        <f>Volume!K97</f>
        <v>878.3</v>
      </c>
      <c r="Q97" s="69">
        <f>Volume!J97</f>
        <v>887.05</v>
      </c>
      <c r="R97" s="240">
        <f t="shared" si="11"/>
        <v>134.760636</v>
      </c>
      <c r="S97" s="104">
        <f t="shared" si="12"/>
        <v>134.370334</v>
      </c>
      <c r="T97" s="110">
        <f t="shared" si="13"/>
        <v>1561600</v>
      </c>
      <c r="U97" s="104">
        <f t="shared" si="14"/>
        <v>-2.7151639344262293</v>
      </c>
      <c r="V97" s="104">
        <f t="shared" si="15"/>
        <v>130.715688</v>
      </c>
      <c r="W97" s="104">
        <f t="shared" si="16"/>
        <v>3.228862</v>
      </c>
      <c r="X97" s="104">
        <f t="shared" si="17"/>
        <v>0.816086</v>
      </c>
      <c r="Y97" s="104">
        <f t="shared" si="18"/>
        <v>137.155328</v>
      </c>
      <c r="Z97" s="240">
        <f t="shared" si="19"/>
        <v>-2.394691999999992</v>
      </c>
      <c r="AA97" s="78"/>
      <c r="AB97" s="77"/>
    </row>
    <row r="98" spans="1:28" s="58" customFormat="1" ht="15">
      <c r="A98" s="196" t="s">
        <v>207</v>
      </c>
      <c r="B98" s="165">
        <v>5553750</v>
      </c>
      <c r="C98" s="163">
        <v>60000</v>
      </c>
      <c r="D98" s="171">
        <v>0.01</v>
      </c>
      <c r="E98" s="165">
        <v>126250</v>
      </c>
      <c r="F98" s="113">
        <v>13750</v>
      </c>
      <c r="G98" s="171">
        <v>0.12</v>
      </c>
      <c r="H98" s="165">
        <v>1250</v>
      </c>
      <c r="I98" s="113">
        <v>0</v>
      </c>
      <c r="J98" s="171">
        <v>0</v>
      </c>
      <c r="K98" s="165">
        <v>5681250</v>
      </c>
      <c r="L98" s="113">
        <v>73750</v>
      </c>
      <c r="M98" s="128">
        <v>0.01</v>
      </c>
      <c r="N98" s="174">
        <v>5667500</v>
      </c>
      <c r="O98" s="175">
        <f t="shared" si="10"/>
        <v>0.9975797579757976</v>
      </c>
      <c r="P98" s="109">
        <f>Volume!K98</f>
        <v>192.75</v>
      </c>
      <c r="Q98" s="69">
        <f>Volume!J98</f>
        <v>189.05</v>
      </c>
      <c r="R98" s="240">
        <f t="shared" si="11"/>
        <v>107.40403125</v>
      </c>
      <c r="S98" s="104">
        <f t="shared" si="12"/>
        <v>107.14408750000001</v>
      </c>
      <c r="T98" s="110">
        <f t="shared" si="13"/>
        <v>5607500</v>
      </c>
      <c r="U98" s="104">
        <f t="shared" si="14"/>
        <v>1.3152028533214444</v>
      </c>
      <c r="V98" s="104">
        <f t="shared" si="15"/>
        <v>104.99364375000002</v>
      </c>
      <c r="W98" s="104">
        <f t="shared" si="16"/>
        <v>2.38675625</v>
      </c>
      <c r="X98" s="104">
        <f t="shared" si="17"/>
        <v>0.02363125</v>
      </c>
      <c r="Y98" s="104">
        <f t="shared" si="18"/>
        <v>108.0845625</v>
      </c>
      <c r="Z98" s="240">
        <f t="shared" si="19"/>
        <v>-0.6805312500000014</v>
      </c>
      <c r="AA98" s="78"/>
      <c r="AB98" s="77"/>
    </row>
    <row r="99" spans="1:28" s="58" customFormat="1" ht="15">
      <c r="A99" s="196" t="s">
        <v>298</v>
      </c>
      <c r="B99" s="165">
        <v>497500</v>
      </c>
      <c r="C99" s="163">
        <v>0</v>
      </c>
      <c r="D99" s="171">
        <v>0</v>
      </c>
      <c r="E99" s="165">
        <v>0</v>
      </c>
      <c r="F99" s="113">
        <v>0</v>
      </c>
      <c r="G99" s="171">
        <v>0</v>
      </c>
      <c r="H99" s="165">
        <v>0</v>
      </c>
      <c r="I99" s="113">
        <v>0</v>
      </c>
      <c r="J99" s="171">
        <v>0</v>
      </c>
      <c r="K99" s="165">
        <v>497500</v>
      </c>
      <c r="L99" s="113">
        <v>0</v>
      </c>
      <c r="M99" s="128">
        <v>0</v>
      </c>
      <c r="N99" s="174">
        <v>496250</v>
      </c>
      <c r="O99" s="175">
        <f t="shared" si="10"/>
        <v>0.9974874371859297</v>
      </c>
      <c r="P99" s="109">
        <f>Volume!K99</f>
        <v>819.2</v>
      </c>
      <c r="Q99" s="69">
        <f>Volume!J99</f>
        <v>784.1</v>
      </c>
      <c r="R99" s="240">
        <f t="shared" si="11"/>
        <v>39.008975</v>
      </c>
      <c r="S99" s="104">
        <f t="shared" si="12"/>
        <v>38.9109625</v>
      </c>
      <c r="T99" s="110">
        <f t="shared" si="13"/>
        <v>497500</v>
      </c>
      <c r="U99" s="104">
        <f t="shared" si="14"/>
        <v>0</v>
      </c>
      <c r="V99" s="104">
        <f t="shared" si="15"/>
        <v>39.008975</v>
      </c>
      <c r="W99" s="104">
        <f t="shared" si="16"/>
        <v>0</v>
      </c>
      <c r="X99" s="104">
        <f t="shared" si="17"/>
        <v>0</v>
      </c>
      <c r="Y99" s="104">
        <f t="shared" si="18"/>
        <v>40.7552</v>
      </c>
      <c r="Z99" s="240">
        <f t="shared" si="19"/>
        <v>-1.7462250000000026</v>
      </c>
      <c r="AA99" s="78"/>
      <c r="AB99" s="77"/>
    </row>
    <row r="100" spans="1:28" s="58" customFormat="1" ht="15">
      <c r="A100" s="196" t="s">
        <v>278</v>
      </c>
      <c r="B100" s="165">
        <v>8661600</v>
      </c>
      <c r="C100" s="163">
        <v>-400000</v>
      </c>
      <c r="D100" s="171">
        <v>-0.04</v>
      </c>
      <c r="E100" s="165">
        <v>75200</v>
      </c>
      <c r="F100" s="113">
        <v>11200</v>
      </c>
      <c r="G100" s="171">
        <v>0.18</v>
      </c>
      <c r="H100" s="165">
        <v>2400</v>
      </c>
      <c r="I100" s="113">
        <v>0</v>
      </c>
      <c r="J100" s="171">
        <v>0</v>
      </c>
      <c r="K100" s="165">
        <v>8739200</v>
      </c>
      <c r="L100" s="113">
        <v>-388800</v>
      </c>
      <c r="M100" s="128">
        <v>-0.04</v>
      </c>
      <c r="N100" s="174">
        <v>8712800</v>
      </c>
      <c r="O100" s="175">
        <f t="shared" si="10"/>
        <v>0.99697912852435</v>
      </c>
      <c r="P100" s="109">
        <f>Volume!K100</f>
        <v>280.5</v>
      </c>
      <c r="Q100" s="69">
        <f>Volume!J100</f>
        <v>278.6</v>
      </c>
      <c r="R100" s="240">
        <f t="shared" si="11"/>
        <v>243.474112</v>
      </c>
      <c r="S100" s="104">
        <f t="shared" si="12"/>
        <v>242.738608</v>
      </c>
      <c r="T100" s="110">
        <f t="shared" si="13"/>
        <v>9128000</v>
      </c>
      <c r="U100" s="104">
        <f t="shared" si="14"/>
        <v>-4.259421560035057</v>
      </c>
      <c r="V100" s="104">
        <f t="shared" si="15"/>
        <v>241.312176</v>
      </c>
      <c r="W100" s="104">
        <f t="shared" si="16"/>
        <v>2.095072</v>
      </c>
      <c r="X100" s="104">
        <f t="shared" si="17"/>
        <v>0.066864</v>
      </c>
      <c r="Y100" s="104">
        <f t="shared" si="18"/>
        <v>256.0404</v>
      </c>
      <c r="Z100" s="240">
        <f t="shared" si="19"/>
        <v>-12.566287999999986</v>
      </c>
      <c r="AA100" s="78"/>
      <c r="AB100" s="77"/>
    </row>
    <row r="101" spans="1:28" s="58" customFormat="1" ht="15">
      <c r="A101" s="196" t="s">
        <v>146</v>
      </c>
      <c r="B101" s="165">
        <v>8490600</v>
      </c>
      <c r="C101" s="163">
        <v>-80100</v>
      </c>
      <c r="D101" s="171">
        <v>-0.01</v>
      </c>
      <c r="E101" s="165">
        <v>178000</v>
      </c>
      <c r="F101" s="113">
        <v>17800</v>
      </c>
      <c r="G101" s="171">
        <v>0.11</v>
      </c>
      <c r="H101" s="165">
        <v>17800</v>
      </c>
      <c r="I101" s="113">
        <v>0</v>
      </c>
      <c r="J101" s="171">
        <v>0</v>
      </c>
      <c r="K101" s="165">
        <v>8686400</v>
      </c>
      <c r="L101" s="113">
        <v>-62300</v>
      </c>
      <c r="M101" s="128">
        <v>-0.01</v>
      </c>
      <c r="N101" s="174">
        <v>8686400</v>
      </c>
      <c r="O101" s="175">
        <f t="shared" si="10"/>
        <v>1</v>
      </c>
      <c r="P101" s="109">
        <f>Volume!K101</f>
        <v>37.75</v>
      </c>
      <c r="Q101" s="69">
        <f>Volume!J101</f>
        <v>37.8</v>
      </c>
      <c r="R101" s="240">
        <f t="shared" si="11"/>
        <v>32.834592</v>
      </c>
      <c r="S101" s="104">
        <f t="shared" si="12"/>
        <v>32.834592</v>
      </c>
      <c r="T101" s="110">
        <f t="shared" si="13"/>
        <v>8748700</v>
      </c>
      <c r="U101" s="104">
        <f t="shared" si="14"/>
        <v>-0.7121057985757884</v>
      </c>
      <c r="V101" s="104">
        <f t="shared" si="15"/>
        <v>32.094468</v>
      </c>
      <c r="W101" s="104">
        <f t="shared" si="16"/>
        <v>0.6728399999999999</v>
      </c>
      <c r="X101" s="104">
        <f t="shared" si="17"/>
        <v>0.067284</v>
      </c>
      <c r="Y101" s="104">
        <f t="shared" si="18"/>
        <v>33.0263425</v>
      </c>
      <c r="Z101" s="240">
        <f t="shared" si="19"/>
        <v>-0.19175049999999771</v>
      </c>
      <c r="AA101" s="78"/>
      <c r="AB101" s="77"/>
    </row>
    <row r="102" spans="1:28" s="7" customFormat="1" ht="15">
      <c r="A102" s="196" t="s">
        <v>8</v>
      </c>
      <c r="B102" s="165">
        <v>25268800</v>
      </c>
      <c r="C102" s="163">
        <v>72000</v>
      </c>
      <c r="D102" s="171">
        <v>0</v>
      </c>
      <c r="E102" s="165">
        <v>1368000</v>
      </c>
      <c r="F102" s="113">
        <v>97600</v>
      </c>
      <c r="G102" s="171">
        <v>0.08</v>
      </c>
      <c r="H102" s="165">
        <v>307200</v>
      </c>
      <c r="I102" s="113">
        <v>25600</v>
      </c>
      <c r="J102" s="171">
        <v>0.09</v>
      </c>
      <c r="K102" s="165">
        <v>26944000</v>
      </c>
      <c r="L102" s="113">
        <v>195200</v>
      </c>
      <c r="M102" s="128">
        <v>0.01</v>
      </c>
      <c r="N102" s="174">
        <v>26888000</v>
      </c>
      <c r="O102" s="175">
        <f t="shared" si="10"/>
        <v>0.9979216152019003</v>
      </c>
      <c r="P102" s="109">
        <f>Volume!K102</f>
        <v>140.8</v>
      </c>
      <c r="Q102" s="69">
        <f>Volume!J102</f>
        <v>139</v>
      </c>
      <c r="R102" s="240">
        <f t="shared" si="11"/>
        <v>374.5216</v>
      </c>
      <c r="S102" s="104">
        <f t="shared" si="12"/>
        <v>373.7432</v>
      </c>
      <c r="T102" s="110">
        <f t="shared" si="13"/>
        <v>26748800</v>
      </c>
      <c r="U102" s="104">
        <f t="shared" si="14"/>
        <v>0.7297523627228137</v>
      </c>
      <c r="V102" s="104">
        <f t="shared" si="15"/>
        <v>351.23632</v>
      </c>
      <c r="W102" s="104">
        <f t="shared" si="16"/>
        <v>19.0152</v>
      </c>
      <c r="X102" s="104">
        <f t="shared" si="17"/>
        <v>4.27008</v>
      </c>
      <c r="Y102" s="104">
        <f t="shared" si="18"/>
        <v>376.62310400000007</v>
      </c>
      <c r="Z102" s="240">
        <f t="shared" si="19"/>
        <v>-2.101504000000091</v>
      </c>
      <c r="AB102" s="77"/>
    </row>
    <row r="103" spans="1:28" s="58" customFormat="1" ht="15">
      <c r="A103" s="196" t="s">
        <v>299</v>
      </c>
      <c r="B103" s="165">
        <v>2448000</v>
      </c>
      <c r="C103" s="163">
        <v>-137000</v>
      </c>
      <c r="D103" s="171">
        <v>-0.05</v>
      </c>
      <c r="E103" s="165">
        <v>41000</v>
      </c>
      <c r="F103" s="113">
        <v>25000</v>
      </c>
      <c r="G103" s="171">
        <v>1.56</v>
      </c>
      <c r="H103" s="165">
        <v>0</v>
      </c>
      <c r="I103" s="113">
        <v>0</v>
      </c>
      <c r="J103" s="171">
        <v>0</v>
      </c>
      <c r="K103" s="165">
        <v>2489000</v>
      </c>
      <c r="L103" s="113">
        <v>-112000</v>
      </c>
      <c r="M103" s="128">
        <v>-0.04</v>
      </c>
      <c r="N103" s="174">
        <v>2482000</v>
      </c>
      <c r="O103" s="175">
        <f t="shared" si="10"/>
        <v>0.9971876255524307</v>
      </c>
      <c r="P103" s="109">
        <f>Volume!K103</f>
        <v>180.8</v>
      </c>
      <c r="Q103" s="69">
        <f>Volume!J103</f>
        <v>193</v>
      </c>
      <c r="R103" s="240">
        <f t="shared" si="11"/>
        <v>48.0377</v>
      </c>
      <c r="S103" s="104">
        <f t="shared" si="12"/>
        <v>47.9026</v>
      </c>
      <c r="T103" s="110">
        <f t="shared" si="13"/>
        <v>2601000</v>
      </c>
      <c r="U103" s="104">
        <f t="shared" si="14"/>
        <v>-4.306036139946174</v>
      </c>
      <c r="V103" s="104">
        <f t="shared" si="15"/>
        <v>47.2464</v>
      </c>
      <c r="W103" s="104">
        <f t="shared" si="16"/>
        <v>0.7913</v>
      </c>
      <c r="X103" s="104">
        <f t="shared" si="17"/>
        <v>0</v>
      </c>
      <c r="Y103" s="104">
        <f t="shared" si="18"/>
        <v>47.02608</v>
      </c>
      <c r="Z103" s="240">
        <f t="shared" si="19"/>
        <v>1.0116200000000006</v>
      </c>
      <c r="AA103" s="78"/>
      <c r="AB103" s="77"/>
    </row>
    <row r="104" spans="1:28" s="58" customFormat="1" ht="15">
      <c r="A104" s="196" t="s">
        <v>179</v>
      </c>
      <c r="B104" s="165">
        <v>36330000</v>
      </c>
      <c r="C104" s="163">
        <v>112000</v>
      </c>
      <c r="D104" s="171">
        <v>0</v>
      </c>
      <c r="E104" s="165">
        <v>4172000</v>
      </c>
      <c r="F104" s="113">
        <v>364000</v>
      </c>
      <c r="G104" s="171">
        <v>0.1</v>
      </c>
      <c r="H104" s="165">
        <v>140000</v>
      </c>
      <c r="I104" s="113">
        <v>28000</v>
      </c>
      <c r="J104" s="171">
        <v>0.25</v>
      </c>
      <c r="K104" s="165">
        <v>40642000</v>
      </c>
      <c r="L104" s="113">
        <v>504000</v>
      </c>
      <c r="M104" s="128">
        <v>0.01</v>
      </c>
      <c r="N104" s="174">
        <v>40600000</v>
      </c>
      <c r="O104" s="175">
        <f t="shared" si="10"/>
        <v>0.9989665862900448</v>
      </c>
      <c r="P104" s="109">
        <f>Volume!K104</f>
        <v>16.5</v>
      </c>
      <c r="Q104" s="69">
        <f>Volume!J104</f>
        <v>16.8</v>
      </c>
      <c r="R104" s="240">
        <f t="shared" si="11"/>
        <v>68.27856</v>
      </c>
      <c r="S104" s="104">
        <f t="shared" si="12"/>
        <v>68.208</v>
      </c>
      <c r="T104" s="110">
        <f t="shared" si="13"/>
        <v>40138000</v>
      </c>
      <c r="U104" s="104">
        <f t="shared" si="14"/>
        <v>1.2556679455877224</v>
      </c>
      <c r="V104" s="104">
        <f t="shared" si="15"/>
        <v>61.0344</v>
      </c>
      <c r="W104" s="104">
        <f t="shared" si="16"/>
        <v>7.00896</v>
      </c>
      <c r="X104" s="104">
        <f t="shared" si="17"/>
        <v>0.2352</v>
      </c>
      <c r="Y104" s="104">
        <f t="shared" si="18"/>
        <v>66.2277</v>
      </c>
      <c r="Z104" s="240">
        <f t="shared" si="19"/>
        <v>2.05086</v>
      </c>
      <c r="AA104" s="78"/>
      <c r="AB104" s="77"/>
    </row>
    <row r="105" spans="1:28" s="58" customFormat="1" ht="15">
      <c r="A105" s="196" t="s">
        <v>202</v>
      </c>
      <c r="B105" s="165">
        <v>2623150</v>
      </c>
      <c r="C105" s="163">
        <v>230000</v>
      </c>
      <c r="D105" s="171">
        <v>0.1</v>
      </c>
      <c r="E105" s="165">
        <v>28750</v>
      </c>
      <c r="F105" s="113">
        <v>5750</v>
      </c>
      <c r="G105" s="171">
        <v>0.25</v>
      </c>
      <c r="H105" s="165">
        <v>0</v>
      </c>
      <c r="I105" s="113">
        <v>0</v>
      </c>
      <c r="J105" s="171">
        <v>0</v>
      </c>
      <c r="K105" s="165">
        <v>2651900</v>
      </c>
      <c r="L105" s="113">
        <v>235750</v>
      </c>
      <c r="M105" s="128">
        <v>0.1</v>
      </c>
      <c r="N105" s="174">
        <v>2610500</v>
      </c>
      <c r="O105" s="175">
        <f t="shared" si="10"/>
        <v>0.98438855160451</v>
      </c>
      <c r="P105" s="109">
        <f>Volume!K105</f>
        <v>234.4</v>
      </c>
      <c r="Q105" s="69">
        <f>Volume!J105</f>
        <v>223.35</v>
      </c>
      <c r="R105" s="240">
        <f t="shared" si="11"/>
        <v>59.2301865</v>
      </c>
      <c r="S105" s="104">
        <f t="shared" si="12"/>
        <v>58.3055175</v>
      </c>
      <c r="T105" s="110">
        <f t="shared" si="13"/>
        <v>2416150</v>
      </c>
      <c r="U105" s="104">
        <f t="shared" si="14"/>
        <v>9.757258448357925</v>
      </c>
      <c r="V105" s="104">
        <f t="shared" si="15"/>
        <v>58.58805525</v>
      </c>
      <c r="W105" s="104">
        <f t="shared" si="16"/>
        <v>0.64213125</v>
      </c>
      <c r="X105" s="104">
        <f t="shared" si="17"/>
        <v>0</v>
      </c>
      <c r="Y105" s="104">
        <f t="shared" si="18"/>
        <v>56.634556</v>
      </c>
      <c r="Z105" s="240">
        <f t="shared" si="19"/>
        <v>2.5956304999999986</v>
      </c>
      <c r="AA105" s="78"/>
      <c r="AB105" s="77"/>
    </row>
    <row r="106" spans="1:28" s="58" customFormat="1" ht="15">
      <c r="A106" s="196" t="s">
        <v>171</v>
      </c>
      <c r="B106" s="165">
        <v>2987600</v>
      </c>
      <c r="C106" s="163">
        <v>64900</v>
      </c>
      <c r="D106" s="171">
        <v>0.02</v>
      </c>
      <c r="E106" s="165">
        <v>9900</v>
      </c>
      <c r="F106" s="113">
        <v>1100</v>
      </c>
      <c r="G106" s="171">
        <v>0.13</v>
      </c>
      <c r="H106" s="165">
        <v>5500</v>
      </c>
      <c r="I106" s="113">
        <v>0</v>
      </c>
      <c r="J106" s="171">
        <v>0</v>
      </c>
      <c r="K106" s="165">
        <v>3003000</v>
      </c>
      <c r="L106" s="113">
        <v>66000</v>
      </c>
      <c r="M106" s="128">
        <v>0.02</v>
      </c>
      <c r="N106" s="174">
        <v>2993100</v>
      </c>
      <c r="O106" s="175">
        <f t="shared" si="10"/>
        <v>0.9967032967032967</v>
      </c>
      <c r="P106" s="109">
        <f>Volume!K106</f>
        <v>327.8</v>
      </c>
      <c r="Q106" s="69">
        <f>Volume!J106</f>
        <v>325.15</v>
      </c>
      <c r="R106" s="240">
        <f t="shared" si="11"/>
        <v>97.64254499999998</v>
      </c>
      <c r="S106" s="104">
        <f t="shared" si="12"/>
        <v>97.3206465</v>
      </c>
      <c r="T106" s="110">
        <f t="shared" si="13"/>
        <v>2937000</v>
      </c>
      <c r="U106" s="104">
        <f t="shared" si="14"/>
        <v>2.247191011235955</v>
      </c>
      <c r="V106" s="104">
        <f t="shared" si="15"/>
        <v>97.14181399999998</v>
      </c>
      <c r="W106" s="104">
        <f t="shared" si="16"/>
        <v>0.3218985</v>
      </c>
      <c r="X106" s="104">
        <f t="shared" si="17"/>
        <v>0.17883249999999998</v>
      </c>
      <c r="Y106" s="104">
        <f t="shared" si="18"/>
        <v>96.27486</v>
      </c>
      <c r="Z106" s="240">
        <f t="shared" si="19"/>
        <v>1.3676849999999803</v>
      </c>
      <c r="AA106" s="78"/>
      <c r="AB106" s="77"/>
    </row>
    <row r="107" spans="1:28" s="58" customFormat="1" ht="15">
      <c r="A107" s="196" t="s">
        <v>147</v>
      </c>
      <c r="B107" s="165">
        <v>4071000</v>
      </c>
      <c r="C107" s="163">
        <v>-23600</v>
      </c>
      <c r="D107" s="171">
        <v>-0.01</v>
      </c>
      <c r="E107" s="165">
        <v>35400</v>
      </c>
      <c r="F107" s="113">
        <v>0</v>
      </c>
      <c r="G107" s="171">
        <v>0</v>
      </c>
      <c r="H107" s="165">
        <v>0</v>
      </c>
      <c r="I107" s="113">
        <v>0</v>
      </c>
      <c r="J107" s="171">
        <v>0</v>
      </c>
      <c r="K107" s="165">
        <v>4106400</v>
      </c>
      <c r="L107" s="113">
        <v>-23600</v>
      </c>
      <c r="M107" s="128">
        <v>-0.01</v>
      </c>
      <c r="N107" s="174">
        <v>4100500</v>
      </c>
      <c r="O107" s="175">
        <f t="shared" si="10"/>
        <v>0.9985632183908046</v>
      </c>
      <c r="P107" s="109">
        <f>Volume!K107</f>
        <v>55.5</v>
      </c>
      <c r="Q107" s="69">
        <f>Volume!J107</f>
        <v>56.1</v>
      </c>
      <c r="R107" s="240">
        <f t="shared" si="11"/>
        <v>23.036904</v>
      </c>
      <c r="S107" s="104">
        <f t="shared" si="12"/>
        <v>23.003805</v>
      </c>
      <c r="T107" s="110">
        <f t="shared" si="13"/>
        <v>4130000</v>
      </c>
      <c r="U107" s="104">
        <f t="shared" si="14"/>
        <v>-0.5714285714285714</v>
      </c>
      <c r="V107" s="104">
        <f t="shared" si="15"/>
        <v>22.83831</v>
      </c>
      <c r="W107" s="104">
        <f t="shared" si="16"/>
        <v>0.198594</v>
      </c>
      <c r="X107" s="104">
        <f t="shared" si="17"/>
        <v>0</v>
      </c>
      <c r="Y107" s="104">
        <f t="shared" si="18"/>
        <v>22.9215</v>
      </c>
      <c r="Z107" s="240">
        <f t="shared" si="19"/>
        <v>0.11540399999999806</v>
      </c>
      <c r="AA107" s="78"/>
      <c r="AB107" s="77"/>
    </row>
    <row r="108" spans="1:28" s="7" customFormat="1" ht="15">
      <c r="A108" s="196" t="s">
        <v>148</v>
      </c>
      <c r="B108" s="165">
        <v>1028280</v>
      </c>
      <c r="C108" s="163">
        <v>-5225</v>
      </c>
      <c r="D108" s="171">
        <v>-0.01</v>
      </c>
      <c r="E108" s="165">
        <v>3135</v>
      </c>
      <c r="F108" s="113">
        <v>3135</v>
      </c>
      <c r="G108" s="171">
        <v>0</v>
      </c>
      <c r="H108" s="165">
        <v>0</v>
      </c>
      <c r="I108" s="113">
        <v>0</v>
      </c>
      <c r="J108" s="171">
        <v>0</v>
      </c>
      <c r="K108" s="165">
        <v>1031415</v>
      </c>
      <c r="L108" s="113">
        <v>-2090</v>
      </c>
      <c r="M108" s="128">
        <v>0</v>
      </c>
      <c r="N108" s="174">
        <v>1031415</v>
      </c>
      <c r="O108" s="175">
        <f t="shared" si="10"/>
        <v>1</v>
      </c>
      <c r="P108" s="109">
        <f>Volume!K108</f>
        <v>237.25</v>
      </c>
      <c r="Q108" s="69">
        <f>Volume!J108</f>
        <v>239.3</v>
      </c>
      <c r="R108" s="240">
        <f t="shared" si="11"/>
        <v>24.68176095</v>
      </c>
      <c r="S108" s="104">
        <f t="shared" si="12"/>
        <v>24.68176095</v>
      </c>
      <c r="T108" s="110">
        <f t="shared" si="13"/>
        <v>1033505</v>
      </c>
      <c r="U108" s="104">
        <f t="shared" si="14"/>
        <v>-0.20222446916076847</v>
      </c>
      <c r="V108" s="104">
        <f t="shared" si="15"/>
        <v>24.6067404</v>
      </c>
      <c r="W108" s="104">
        <f t="shared" si="16"/>
        <v>0.07502055</v>
      </c>
      <c r="X108" s="104">
        <f t="shared" si="17"/>
        <v>0</v>
      </c>
      <c r="Y108" s="104">
        <f t="shared" si="18"/>
        <v>24.519906125</v>
      </c>
      <c r="Z108" s="240">
        <f t="shared" si="19"/>
        <v>0.16185482500000248</v>
      </c>
      <c r="AB108" s="77"/>
    </row>
    <row r="109" spans="1:28" s="7" customFormat="1" ht="15">
      <c r="A109" s="196" t="s">
        <v>122</v>
      </c>
      <c r="B109" s="165">
        <v>9350250</v>
      </c>
      <c r="C109" s="163">
        <v>364000</v>
      </c>
      <c r="D109" s="171">
        <v>0.04</v>
      </c>
      <c r="E109" s="165">
        <v>1690000</v>
      </c>
      <c r="F109" s="113">
        <v>191750</v>
      </c>
      <c r="G109" s="171">
        <v>0.13</v>
      </c>
      <c r="H109" s="165">
        <v>196625</v>
      </c>
      <c r="I109" s="113">
        <v>52000</v>
      </c>
      <c r="J109" s="171">
        <v>0.36</v>
      </c>
      <c r="K109" s="165">
        <v>11236875</v>
      </c>
      <c r="L109" s="113">
        <v>607750</v>
      </c>
      <c r="M109" s="128">
        <v>0.06</v>
      </c>
      <c r="N109" s="174">
        <v>11204375</v>
      </c>
      <c r="O109" s="175">
        <f t="shared" si="10"/>
        <v>0.9971077368040492</v>
      </c>
      <c r="P109" s="109">
        <f>Volume!K109</f>
        <v>142.35</v>
      </c>
      <c r="Q109" s="69">
        <f>Volume!J109</f>
        <v>142.5</v>
      </c>
      <c r="R109" s="240">
        <f t="shared" si="11"/>
        <v>160.12546875</v>
      </c>
      <c r="S109" s="104">
        <f t="shared" si="12"/>
        <v>159.66234375</v>
      </c>
      <c r="T109" s="110">
        <f t="shared" si="13"/>
        <v>10629125</v>
      </c>
      <c r="U109" s="104">
        <f t="shared" si="14"/>
        <v>5.717780155939459</v>
      </c>
      <c r="V109" s="104">
        <f t="shared" si="15"/>
        <v>133.2410625</v>
      </c>
      <c r="W109" s="104">
        <f t="shared" si="16"/>
        <v>24.0825</v>
      </c>
      <c r="X109" s="104">
        <f t="shared" si="17"/>
        <v>2.80190625</v>
      </c>
      <c r="Y109" s="104">
        <f t="shared" si="18"/>
        <v>151.305594375</v>
      </c>
      <c r="Z109" s="240">
        <f t="shared" si="19"/>
        <v>8.819874375000012</v>
      </c>
      <c r="AB109" s="77"/>
    </row>
    <row r="110" spans="1:28" s="7" customFormat="1" ht="15">
      <c r="A110" s="204" t="s">
        <v>36</v>
      </c>
      <c r="B110" s="165">
        <v>5238900</v>
      </c>
      <c r="C110" s="163">
        <v>398925</v>
      </c>
      <c r="D110" s="171">
        <v>0.08</v>
      </c>
      <c r="E110" s="165">
        <v>131400</v>
      </c>
      <c r="F110" s="113">
        <v>32850</v>
      </c>
      <c r="G110" s="171">
        <v>0.33</v>
      </c>
      <c r="H110" s="165">
        <v>25650</v>
      </c>
      <c r="I110" s="113">
        <v>12600</v>
      </c>
      <c r="J110" s="171">
        <v>0.97</v>
      </c>
      <c r="K110" s="165">
        <v>5395950</v>
      </c>
      <c r="L110" s="113">
        <v>444375</v>
      </c>
      <c r="M110" s="128">
        <v>0.09</v>
      </c>
      <c r="N110" s="174">
        <v>5369850</v>
      </c>
      <c r="O110" s="175">
        <f t="shared" si="10"/>
        <v>0.9951630389458761</v>
      </c>
      <c r="P110" s="109">
        <f>Volume!K110</f>
        <v>834.65</v>
      </c>
      <c r="Q110" s="69">
        <f>Volume!J110</f>
        <v>817.8</v>
      </c>
      <c r="R110" s="240">
        <f t="shared" si="11"/>
        <v>441.280791</v>
      </c>
      <c r="S110" s="104">
        <f t="shared" si="12"/>
        <v>439.146333</v>
      </c>
      <c r="T110" s="110">
        <f t="shared" si="13"/>
        <v>4951575</v>
      </c>
      <c r="U110" s="104">
        <f t="shared" si="14"/>
        <v>8.974417230881084</v>
      </c>
      <c r="V110" s="104">
        <f t="shared" si="15"/>
        <v>428.437242</v>
      </c>
      <c r="W110" s="104">
        <f t="shared" si="16"/>
        <v>10.745892</v>
      </c>
      <c r="X110" s="104">
        <f t="shared" si="17"/>
        <v>2.097657</v>
      </c>
      <c r="Y110" s="104">
        <f t="shared" si="18"/>
        <v>413.283207375</v>
      </c>
      <c r="Z110" s="240">
        <f t="shared" si="19"/>
        <v>27.997583625000004</v>
      </c>
      <c r="AB110" s="77"/>
    </row>
    <row r="111" spans="1:28" s="7" customFormat="1" ht="15">
      <c r="A111" s="196" t="s">
        <v>172</v>
      </c>
      <c r="B111" s="165">
        <v>4213650</v>
      </c>
      <c r="C111" s="163">
        <v>555450</v>
      </c>
      <c r="D111" s="171">
        <v>0.15</v>
      </c>
      <c r="E111" s="165">
        <v>31500</v>
      </c>
      <c r="F111" s="113">
        <v>24150</v>
      </c>
      <c r="G111" s="171">
        <v>3.29</v>
      </c>
      <c r="H111" s="165">
        <v>0</v>
      </c>
      <c r="I111" s="113">
        <v>0</v>
      </c>
      <c r="J111" s="171">
        <v>0</v>
      </c>
      <c r="K111" s="165">
        <v>4245150</v>
      </c>
      <c r="L111" s="113">
        <v>579600</v>
      </c>
      <c r="M111" s="128">
        <v>0.16</v>
      </c>
      <c r="N111" s="174">
        <v>4238850</v>
      </c>
      <c r="O111" s="175">
        <f t="shared" si="10"/>
        <v>0.9985159534998763</v>
      </c>
      <c r="P111" s="109">
        <f>Volume!K111</f>
        <v>255.1</v>
      </c>
      <c r="Q111" s="69">
        <f>Volume!J111</f>
        <v>251.1</v>
      </c>
      <c r="R111" s="240">
        <f t="shared" si="11"/>
        <v>106.5957165</v>
      </c>
      <c r="S111" s="104">
        <f t="shared" si="12"/>
        <v>106.4375235</v>
      </c>
      <c r="T111" s="110">
        <f t="shared" si="13"/>
        <v>3665550</v>
      </c>
      <c r="U111" s="104">
        <f t="shared" si="14"/>
        <v>15.812088226869092</v>
      </c>
      <c r="V111" s="104">
        <f t="shared" si="15"/>
        <v>105.8047515</v>
      </c>
      <c r="W111" s="104">
        <f t="shared" si="16"/>
        <v>0.790965</v>
      </c>
      <c r="X111" s="104">
        <f t="shared" si="17"/>
        <v>0</v>
      </c>
      <c r="Y111" s="104">
        <f t="shared" si="18"/>
        <v>93.5081805</v>
      </c>
      <c r="Z111" s="240">
        <f t="shared" si="19"/>
        <v>13.087536</v>
      </c>
      <c r="AB111" s="77"/>
    </row>
    <row r="112" spans="1:28" s="7" customFormat="1" ht="15">
      <c r="A112" s="196" t="s">
        <v>80</v>
      </c>
      <c r="B112" s="165">
        <v>3068400</v>
      </c>
      <c r="C112" s="163">
        <v>283200</v>
      </c>
      <c r="D112" s="171">
        <v>0.1</v>
      </c>
      <c r="E112" s="165">
        <v>27600</v>
      </c>
      <c r="F112" s="113">
        <v>15600</v>
      </c>
      <c r="G112" s="171">
        <v>1.3</v>
      </c>
      <c r="H112" s="165">
        <v>16800</v>
      </c>
      <c r="I112" s="113">
        <v>15600</v>
      </c>
      <c r="J112" s="171">
        <v>13</v>
      </c>
      <c r="K112" s="165">
        <v>3112800</v>
      </c>
      <c r="L112" s="113">
        <v>314400</v>
      </c>
      <c r="M112" s="128">
        <v>0.11</v>
      </c>
      <c r="N112" s="174">
        <v>3103200</v>
      </c>
      <c r="O112" s="175">
        <f t="shared" si="10"/>
        <v>0.9969159599074788</v>
      </c>
      <c r="P112" s="109">
        <f>Volume!K112</f>
        <v>194.65</v>
      </c>
      <c r="Q112" s="69">
        <f>Volume!J112</f>
        <v>187.05</v>
      </c>
      <c r="R112" s="240">
        <f t="shared" si="11"/>
        <v>58.224924</v>
      </c>
      <c r="S112" s="104">
        <f t="shared" si="12"/>
        <v>58.045356</v>
      </c>
      <c r="T112" s="110">
        <f t="shared" si="13"/>
        <v>2798400</v>
      </c>
      <c r="U112" s="104">
        <f t="shared" si="14"/>
        <v>11.23499142367067</v>
      </c>
      <c r="V112" s="104">
        <f t="shared" si="15"/>
        <v>57.394422</v>
      </c>
      <c r="W112" s="104">
        <f t="shared" si="16"/>
        <v>0.516258</v>
      </c>
      <c r="X112" s="104">
        <f t="shared" si="17"/>
        <v>0.314244</v>
      </c>
      <c r="Y112" s="104">
        <f t="shared" si="18"/>
        <v>54.470856</v>
      </c>
      <c r="Z112" s="240">
        <f t="shared" si="19"/>
        <v>3.7540680000000037</v>
      </c>
      <c r="AB112" s="77"/>
    </row>
    <row r="113" spans="1:28" s="7" customFormat="1" ht="15">
      <c r="A113" s="196" t="s">
        <v>275</v>
      </c>
      <c r="B113" s="165">
        <v>5296900</v>
      </c>
      <c r="C113" s="163">
        <v>-78400</v>
      </c>
      <c r="D113" s="171">
        <v>-0.01</v>
      </c>
      <c r="E113" s="165">
        <v>72100</v>
      </c>
      <c r="F113" s="113">
        <v>25200</v>
      </c>
      <c r="G113" s="171">
        <v>0.54</v>
      </c>
      <c r="H113" s="165">
        <v>2100</v>
      </c>
      <c r="I113" s="113">
        <v>0</v>
      </c>
      <c r="J113" s="171">
        <v>0</v>
      </c>
      <c r="K113" s="165">
        <v>5371100</v>
      </c>
      <c r="L113" s="113">
        <v>-53200</v>
      </c>
      <c r="M113" s="128">
        <v>-0.01</v>
      </c>
      <c r="N113" s="174">
        <v>5359200</v>
      </c>
      <c r="O113" s="175">
        <f t="shared" si="10"/>
        <v>0.9977844389417437</v>
      </c>
      <c r="P113" s="109">
        <f>Volume!K113</f>
        <v>290.15</v>
      </c>
      <c r="Q113" s="69">
        <f>Volume!J113</f>
        <v>296.5</v>
      </c>
      <c r="R113" s="240">
        <f t="shared" si="11"/>
        <v>159.253115</v>
      </c>
      <c r="S113" s="104">
        <f t="shared" si="12"/>
        <v>158.90028</v>
      </c>
      <c r="T113" s="110">
        <f t="shared" si="13"/>
        <v>5424300</v>
      </c>
      <c r="U113" s="104">
        <f t="shared" si="14"/>
        <v>-0.9807717124790295</v>
      </c>
      <c r="V113" s="104">
        <f t="shared" si="15"/>
        <v>157.053085</v>
      </c>
      <c r="W113" s="104">
        <f t="shared" si="16"/>
        <v>2.137765</v>
      </c>
      <c r="X113" s="104">
        <f t="shared" si="17"/>
        <v>0.062265</v>
      </c>
      <c r="Y113" s="104">
        <f t="shared" si="18"/>
        <v>157.38606449999997</v>
      </c>
      <c r="Z113" s="240">
        <f t="shared" si="19"/>
        <v>1.8670505000000333</v>
      </c>
      <c r="AB113" s="77"/>
    </row>
    <row r="114" spans="1:28" s="7" customFormat="1" ht="15">
      <c r="A114" s="196" t="s">
        <v>225</v>
      </c>
      <c r="B114" s="165">
        <v>427700</v>
      </c>
      <c r="C114" s="163">
        <v>-83200</v>
      </c>
      <c r="D114" s="171">
        <v>-0.16</v>
      </c>
      <c r="E114" s="165">
        <v>1950</v>
      </c>
      <c r="F114" s="113">
        <v>1300</v>
      </c>
      <c r="G114" s="171">
        <v>2</v>
      </c>
      <c r="H114" s="165">
        <v>0</v>
      </c>
      <c r="I114" s="113">
        <v>0</v>
      </c>
      <c r="J114" s="171">
        <v>0</v>
      </c>
      <c r="K114" s="165">
        <v>429650</v>
      </c>
      <c r="L114" s="113">
        <v>-81900</v>
      </c>
      <c r="M114" s="128">
        <v>-0.16</v>
      </c>
      <c r="N114" s="174">
        <v>429650</v>
      </c>
      <c r="O114" s="175">
        <f t="shared" si="10"/>
        <v>1</v>
      </c>
      <c r="P114" s="109">
        <f>Volume!K114</f>
        <v>431.05</v>
      </c>
      <c r="Q114" s="69">
        <f>Volume!J114</f>
        <v>428.8</v>
      </c>
      <c r="R114" s="240">
        <f t="shared" si="11"/>
        <v>18.423392</v>
      </c>
      <c r="S114" s="104">
        <f t="shared" si="12"/>
        <v>18.423392</v>
      </c>
      <c r="T114" s="110">
        <f t="shared" si="13"/>
        <v>511550</v>
      </c>
      <c r="U114" s="104">
        <f t="shared" si="14"/>
        <v>-16.010165184243967</v>
      </c>
      <c r="V114" s="104">
        <f t="shared" si="15"/>
        <v>18.339776</v>
      </c>
      <c r="W114" s="104">
        <f t="shared" si="16"/>
        <v>0.083616</v>
      </c>
      <c r="X114" s="104">
        <f t="shared" si="17"/>
        <v>0</v>
      </c>
      <c r="Y114" s="104">
        <f t="shared" si="18"/>
        <v>22.05036275</v>
      </c>
      <c r="Z114" s="240">
        <f t="shared" si="19"/>
        <v>-3.6269707500000017</v>
      </c>
      <c r="AB114" s="77"/>
    </row>
    <row r="115" spans="1:28" s="7" customFormat="1" ht="15">
      <c r="A115" s="196" t="s">
        <v>404</v>
      </c>
      <c r="B115" s="165">
        <v>6715200</v>
      </c>
      <c r="C115" s="163">
        <v>115200</v>
      </c>
      <c r="D115" s="171">
        <v>0.02</v>
      </c>
      <c r="E115" s="165">
        <v>849600</v>
      </c>
      <c r="F115" s="113">
        <v>242400</v>
      </c>
      <c r="G115" s="171">
        <v>0.4</v>
      </c>
      <c r="H115" s="165">
        <v>302400</v>
      </c>
      <c r="I115" s="113">
        <v>98400</v>
      </c>
      <c r="J115" s="171">
        <v>0.48</v>
      </c>
      <c r="K115" s="165">
        <v>7867200</v>
      </c>
      <c r="L115" s="113">
        <v>456000</v>
      </c>
      <c r="M115" s="128">
        <v>0.06</v>
      </c>
      <c r="N115" s="174">
        <v>7804800</v>
      </c>
      <c r="O115" s="175">
        <f t="shared" si="10"/>
        <v>0.9920683343502136</v>
      </c>
      <c r="P115" s="109">
        <f>Volume!K115</f>
        <v>115.3</v>
      </c>
      <c r="Q115" s="69">
        <f>Volume!J115</f>
        <v>117.4</v>
      </c>
      <c r="R115" s="240">
        <f t="shared" si="11"/>
        <v>92.360928</v>
      </c>
      <c r="S115" s="104">
        <f t="shared" si="12"/>
        <v>91.628352</v>
      </c>
      <c r="T115" s="110">
        <f t="shared" si="13"/>
        <v>7411200</v>
      </c>
      <c r="U115" s="104">
        <f t="shared" si="14"/>
        <v>6.152849740932642</v>
      </c>
      <c r="V115" s="104">
        <f t="shared" si="15"/>
        <v>78.836448</v>
      </c>
      <c r="W115" s="104">
        <f t="shared" si="16"/>
        <v>9.974304</v>
      </c>
      <c r="X115" s="104">
        <f t="shared" si="17"/>
        <v>3.550176</v>
      </c>
      <c r="Y115" s="104">
        <f t="shared" si="18"/>
        <v>85.451136</v>
      </c>
      <c r="Z115" s="240">
        <f t="shared" si="19"/>
        <v>6.909791999999996</v>
      </c>
      <c r="AB115" s="77"/>
    </row>
    <row r="116" spans="1:28" s="7" customFormat="1" ht="15">
      <c r="A116" s="196" t="s">
        <v>81</v>
      </c>
      <c r="B116" s="165">
        <v>3888000</v>
      </c>
      <c r="C116" s="163">
        <v>289800</v>
      </c>
      <c r="D116" s="171">
        <v>0.08</v>
      </c>
      <c r="E116" s="165">
        <v>7800</v>
      </c>
      <c r="F116" s="113">
        <v>0</v>
      </c>
      <c r="G116" s="171">
        <v>0</v>
      </c>
      <c r="H116" s="165">
        <v>2400</v>
      </c>
      <c r="I116" s="113">
        <v>0</v>
      </c>
      <c r="J116" s="171">
        <v>0</v>
      </c>
      <c r="K116" s="165">
        <v>3898200</v>
      </c>
      <c r="L116" s="113">
        <v>289800</v>
      </c>
      <c r="M116" s="128">
        <v>0.08</v>
      </c>
      <c r="N116" s="174">
        <v>3897000</v>
      </c>
      <c r="O116" s="175">
        <f t="shared" si="10"/>
        <v>0.9996921656148992</v>
      </c>
      <c r="P116" s="109">
        <f>Volume!K116</f>
        <v>457.45</v>
      </c>
      <c r="Q116" s="69">
        <f>Volume!J116</f>
        <v>449</v>
      </c>
      <c r="R116" s="240">
        <f t="shared" si="11"/>
        <v>175.02918</v>
      </c>
      <c r="S116" s="104">
        <f t="shared" si="12"/>
        <v>174.9753</v>
      </c>
      <c r="T116" s="110">
        <f t="shared" si="13"/>
        <v>3608400</v>
      </c>
      <c r="U116" s="104">
        <f t="shared" si="14"/>
        <v>8.031260392417693</v>
      </c>
      <c r="V116" s="104">
        <f t="shared" si="15"/>
        <v>174.5712</v>
      </c>
      <c r="W116" s="104">
        <f t="shared" si="16"/>
        <v>0.35022</v>
      </c>
      <c r="X116" s="104">
        <f t="shared" si="17"/>
        <v>0.10776</v>
      </c>
      <c r="Y116" s="104">
        <f t="shared" si="18"/>
        <v>165.066258</v>
      </c>
      <c r="Z116" s="240">
        <f t="shared" si="19"/>
        <v>9.962921999999992</v>
      </c>
      <c r="AB116" s="77"/>
    </row>
    <row r="117" spans="1:28" s="58" customFormat="1" ht="15">
      <c r="A117" s="196" t="s">
        <v>226</v>
      </c>
      <c r="B117" s="165">
        <v>4683000</v>
      </c>
      <c r="C117" s="163">
        <v>-252000</v>
      </c>
      <c r="D117" s="171">
        <v>-0.05</v>
      </c>
      <c r="E117" s="165">
        <v>180600</v>
      </c>
      <c r="F117" s="113">
        <v>18200</v>
      </c>
      <c r="G117" s="171">
        <v>0.11</v>
      </c>
      <c r="H117" s="165">
        <v>4200</v>
      </c>
      <c r="I117" s="113">
        <v>2800</v>
      </c>
      <c r="J117" s="171">
        <v>2</v>
      </c>
      <c r="K117" s="165">
        <v>4867800</v>
      </c>
      <c r="L117" s="113">
        <v>-231000</v>
      </c>
      <c r="M117" s="128">
        <v>-0.05</v>
      </c>
      <c r="N117" s="174">
        <v>4842600</v>
      </c>
      <c r="O117" s="175">
        <f t="shared" si="10"/>
        <v>0.994823123382226</v>
      </c>
      <c r="P117" s="109">
        <f>Volume!K117</f>
        <v>198.5</v>
      </c>
      <c r="Q117" s="69">
        <f>Volume!J117</f>
        <v>198.8</v>
      </c>
      <c r="R117" s="240">
        <f t="shared" si="11"/>
        <v>96.771864</v>
      </c>
      <c r="S117" s="104">
        <f t="shared" si="12"/>
        <v>96.270888</v>
      </c>
      <c r="T117" s="110">
        <f t="shared" si="13"/>
        <v>5098800</v>
      </c>
      <c r="U117" s="104">
        <f t="shared" si="14"/>
        <v>-4.530477759472817</v>
      </c>
      <c r="V117" s="104">
        <f t="shared" si="15"/>
        <v>93.09804</v>
      </c>
      <c r="W117" s="104">
        <f t="shared" si="16"/>
        <v>3.590328</v>
      </c>
      <c r="X117" s="104">
        <f t="shared" si="17"/>
        <v>0.083496</v>
      </c>
      <c r="Y117" s="104">
        <f t="shared" si="18"/>
        <v>101.21118</v>
      </c>
      <c r="Z117" s="240">
        <f t="shared" si="19"/>
        <v>-4.439316000000005</v>
      </c>
      <c r="AA117" s="78"/>
      <c r="AB117" s="77"/>
    </row>
    <row r="118" spans="1:28" s="7" customFormat="1" ht="15">
      <c r="A118" s="196" t="s">
        <v>300</v>
      </c>
      <c r="B118" s="165">
        <v>5161200</v>
      </c>
      <c r="C118" s="163">
        <v>-42900</v>
      </c>
      <c r="D118" s="171">
        <v>-0.01</v>
      </c>
      <c r="E118" s="165">
        <v>47300</v>
      </c>
      <c r="F118" s="113">
        <v>4400</v>
      </c>
      <c r="G118" s="171">
        <v>0.1</v>
      </c>
      <c r="H118" s="165">
        <v>3300</v>
      </c>
      <c r="I118" s="113">
        <v>0</v>
      </c>
      <c r="J118" s="171">
        <v>0</v>
      </c>
      <c r="K118" s="165">
        <v>5211800</v>
      </c>
      <c r="L118" s="113">
        <v>-38500</v>
      </c>
      <c r="M118" s="128">
        <v>-0.01</v>
      </c>
      <c r="N118" s="174">
        <v>5189800</v>
      </c>
      <c r="O118" s="175">
        <f t="shared" si="10"/>
        <v>0.9957788096243141</v>
      </c>
      <c r="P118" s="109">
        <f>Volume!K118</f>
        <v>366.55</v>
      </c>
      <c r="Q118" s="69">
        <f>Volume!J118</f>
        <v>369.5</v>
      </c>
      <c r="R118" s="240">
        <f t="shared" si="11"/>
        <v>192.57601</v>
      </c>
      <c r="S118" s="104">
        <f t="shared" si="12"/>
        <v>191.76311</v>
      </c>
      <c r="T118" s="110">
        <f t="shared" si="13"/>
        <v>5250300</v>
      </c>
      <c r="U118" s="104">
        <f t="shared" si="14"/>
        <v>-0.7332914309658495</v>
      </c>
      <c r="V118" s="104">
        <f t="shared" si="15"/>
        <v>190.70634</v>
      </c>
      <c r="W118" s="104">
        <f t="shared" si="16"/>
        <v>1.747735</v>
      </c>
      <c r="X118" s="104">
        <f t="shared" si="17"/>
        <v>0.121935</v>
      </c>
      <c r="Y118" s="104">
        <f t="shared" si="18"/>
        <v>192.4497465</v>
      </c>
      <c r="Z118" s="240">
        <f t="shared" si="19"/>
        <v>0.1262634999999932</v>
      </c>
      <c r="AB118" s="77"/>
    </row>
    <row r="119" spans="1:28" s="58" customFormat="1" ht="15">
      <c r="A119" s="196" t="s">
        <v>227</v>
      </c>
      <c r="B119" s="165">
        <v>2951400</v>
      </c>
      <c r="C119" s="163">
        <v>-83700</v>
      </c>
      <c r="D119" s="171">
        <v>-0.03</v>
      </c>
      <c r="E119" s="165">
        <v>9000</v>
      </c>
      <c r="F119" s="113">
        <v>600</v>
      </c>
      <c r="G119" s="171">
        <v>0.07</v>
      </c>
      <c r="H119" s="165">
        <v>0</v>
      </c>
      <c r="I119" s="113">
        <v>0</v>
      </c>
      <c r="J119" s="171">
        <v>0</v>
      </c>
      <c r="K119" s="165">
        <v>2960400</v>
      </c>
      <c r="L119" s="113">
        <v>-83100</v>
      </c>
      <c r="M119" s="128">
        <v>-0.03</v>
      </c>
      <c r="N119" s="174">
        <v>2953800</v>
      </c>
      <c r="O119" s="175">
        <f t="shared" si="10"/>
        <v>0.9977705715443859</v>
      </c>
      <c r="P119" s="109">
        <f>Volume!K119</f>
        <v>836.15</v>
      </c>
      <c r="Q119" s="69">
        <f>Volume!J119</f>
        <v>831.8</v>
      </c>
      <c r="R119" s="240">
        <f t="shared" si="11"/>
        <v>246.246072</v>
      </c>
      <c r="S119" s="104">
        <f t="shared" si="12"/>
        <v>245.697084</v>
      </c>
      <c r="T119" s="110">
        <f t="shared" si="13"/>
        <v>3043500</v>
      </c>
      <c r="U119" s="104">
        <f t="shared" si="14"/>
        <v>-2.7304090685066535</v>
      </c>
      <c r="V119" s="104">
        <f t="shared" si="15"/>
        <v>245.497452</v>
      </c>
      <c r="W119" s="104">
        <f t="shared" si="16"/>
        <v>0.74862</v>
      </c>
      <c r="X119" s="104">
        <f t="shared" si="17"/>
        <v>0</v>
      </c>
      <c r="Y119" s="104">
        <f t="shared" si="18"/>
        <v>254.4822525</v>
      </c>
      <c r="Z119" s="240">
        <f t="shared" si="19"/>
        <v>-8.236180499999989</v>
      </c>
      <c r="AA119" s="78"/>
      <c r="AB119" s="77"/>
    </row>
    <row r="120" spans="1:28" s="58" customFormat="1" ht="15">
      <c r="A120" s="196" t="s">
        <v>228</v>
      </c>
      <c r="B120" s="165">
        <v>6620800</v>
      </c>
      <c r="C120" s="163">
        <v>48000</v>
      </c>
      <c r="D120" s="171">
        <v>0.01</v>
      </c>
      <c r="E120" s="165">
        <v>336000</v>
      </c>
      <c r="F120" s="113">
        <v>24000</v>
      </c>
      <c r="G120" s="171">
        <v>0.08</v>
      </c>
      <c r="H120" s="165">
        <v>56800</v>
      </c>
      <c r="I120" s="113">
        <v>16000</v>
      </c>
      <c r="J120" s="171">
        <v>0.39</v>
      </c>
      <c r="K120" s="165">
        <v>7013600</v>
      </c>
      <c r="L120" s="113">
        <v>88000</v>
      </c>
      <c r="M120" s="128">
        <v>0.01</v>
      </c>
      <c r="N120" s="174">
        <v>6968800</v>
      </c>
      <c r="O120" s="175">
        <f t="shared" si="10"/>
        <v>0.9936124101745181</v>
      </c>
      <c r="P120" s="109">
        <f>Volume!K120</f>
        <v>351.35</v>
      </c>
      <c r="Q120" s="69">
        <f>Volume!J120</f>
        <v>351.6</v>
      </c>
      <c r="R120" s="240">
        <f t="shared" si="11"/>
        <v>246.598176</v>
      </c>
      <c r="S120" s="104">
        <f t="shared" si="12"/>
        <v>245.023008</v>
      </c>
      <c r="T120" s="110">
        <f t="shared" si="13"/>
        <v>6925600</v>
      </c>
      <c r="U120" s="104">
        <f t="shared" si="14"/>
        <v>1.2706480304955527</v>
      </c>
      <c r="V120" s="104">
        <f t="shared" si="15"/>
        <v>232.787328</v>
      </c>
      <c r="W120" s="104">
        <f t="shared" si="16"/>
        <v>11.813760000000002</v>
      </c>
      <c r="X120" s="104">
        <f t="shared" si="17"/>
        <v>1.997088</v>
      </c>
      <c r="Y120" s="104">
        <f t="shared" si="18"/>
        <v>243.330956</v>
      </c>
      <c r="Z120" s="240">
        <f t="shared" si="19"/>
        <v>3.267220000000009</v>
      </c>
      <c r="AA120" s="78"/>
      <c r="AB120" s="77"/>
    </row>
    <row r="121" spans="1:28" s="58" customFormat="1" ht="15">
      <c r="A121" s="196" t="s">
        <v>235</v>
      </c>
      <c r="B121" s="165">
        <v>15479100</v>
      </c>
      <c r="C121" s="163">
        <v>72800</v>
      </c>
      <c r="D121" s="171">
        <v>0</v>
      </c>
      <c r="E121" s="165">
        <v>785400</v>
      </c>
      <c r="F121" s="113">
        <v>139300</v>
      </c>
      <c r="G121" s="171">
        <v>0.22</v>
      </c>
      <c r="H121" s="165">
        <v>163100</v>
      </c>
      <c r="I121" s="113">
        <v>37100</v>
      </c>
      <c r="J121" s="171">
        <v>0.29</v>
      </c>
      <c r="K121" s="165">
        <v>16427600</v>
      </c>
      <c r="L121" s="113">
        <v>249200</v>
      </c>
      <c r="M121" s="128">
        <v>0.02</v>
      </c>
      <c r="N121" s="174">
        <v>16370900</v>
      </c>
      <c r="O121" s="175">
        <f t="shared" si="10"/>
        <v>0.9965484915629794</v>
      </c>
      <c r="P121" s="109">
        <f>Volume!K121</f>
        <v>426.75</v>
      </c>
      <c r="Q121" s="69">
        <f>Volume!J121</f>
        <v>427.15</v>
      </c>
      <c r="R121" s="240">
        <f t="shared" si="11"/>
        <v>701.704934</v>
      </c>
      <c r="S121" s="104">
        <f t="shared" si="12"/>
        <v>699.2829935</v>
      </c>
      <c r="T121" s="110">
        <f t="shared" si="13"/>
        <v>16178400</v>
      </c>
      <c r="U121" s="104">
        <f t="shared" si="14"/>
        <v>1.540325372101073</v>
      </c>
      <c r="V121" s="104">
        <f t="shared" si="15"/>
        <v>661.1897565</v>
      </c>
      <c r="W121" s="104">
        <f t="shared" si="16"/>
        <v>33.548361</v>
      </c>
      <c r="X121" s="104">
        <f t="shared" si="17"/>
        <v>6.9668165</v>
      </c>
      <c r="Y121" s="104">
        <f t="shared" si="18"/>
        <v>690.41322</v>
      </c>
      <c r="Z121" s="240">
        <f t="shared" si="19"/>
        <v>11.291713999999956</v>
      </c>
      <c r="AA121" s="78"/>
      <c r="AB121" s="77"/>
    </row>
    <row r="122" spans="1:28" s="58" customFormat="1" ht="15">
      <c r="A122" s="196" t="s">
        <v>98</v>
      </c>
      <c r="B122" s="165">
        <v>5251950</v>
      </c>
      <c r="C122" s="163">
        <v>132000</v>
      </c>
      <c r="D122" s="171">
        <v>0.03</v>
      </c>
      <c r="E122" s="165">
        <v>45100</v>
      </c>
      <c r="F122" s="113">
        <v>9350</v>
      </c>
      <c r="G122" s="171">
        <v>0.26</v>
      </c>
      <c r="H122" s="165">
        <v>2750</v>
      </c>
      <c r="I122" s="113">
        <v>0</v>
      </c>
      <c r="J122" s="171">
        <v>0</v>
      </c>
      <c r="K122" s="165">
        <v>5299800</v>
      </c>
      <c r="L122" s="113">
        <v>141350</v>
      </c>
      <c r="M122" s="128">
        <v>0.03</v>
      </c>
      <c r="N122" s="174">
        <v>5299800</v>
      </c>
      <c r="O122" s="175">
        <f t="shared" si="10"/>
        <v>1</v>
      </c>
      <c r="P122" s="109">
        <f>Volume!K122</f>
        <v>505.9</v>
      </c>
      <c r="Q122" s="69">
        <f>Volume!J122</f>
        <v>503.2</v>
      </c>
      <c r="R122" s="240">
        <f t="shared" si="11"/>
        <v>266.685936</v>
      </c>
      <c r="S122" s="104">
        <f t="shared" si="12"/>
        <v>266.685936</v>
      </c>
      <c r="T122" s="110">
        <f t="shared" si="13"/>
        <v>5158450</v>
      </c>
      <c r="U122" s="104">
        <f t="shared" si="14"/>
        <v>2.7401641966094465</v>
      </c>
      <c r="V122" s="104">
        <f t="shared" si="15"/>
        <v>264.278124</v>
      </c>
      <c r="W122" s="104">
        <f t="shared" si="16"/>
        <v>2.269432</v>
      </c>
      <c r="X122" s="104">
        <f t="shared" si="17"/>
        <v>0.13838</v>
      </c>
      <c r="Y122" s="104">
        <f t="shared" si="18"/>
        <v>260.9659855</v>
      </c>
      <c r="Z122" s="240">
        <f t="shared" si="19"/>
        <v>5.719950500000039</v>
      </c>
      <c r="AA122" s="78"/>
      <c r="AB122" s="77"/>
    </row>
    <row r="123" spans="1:28" s="58" customFormat="1" ht="15">
      <c r="A123" s="196" t="s">
        <v>149</v>
      </c>
      <c r="B123" s="165">
        <v>3251050</v>
      </c>
      <c r="C123" s="163">
        <v>75350</v>
      </c>
      <c r="D123" s="171">
        <v>0.02</v>
      </c>
      <c r="E123" s="165">
        <v>51150</v>
      </c>
      <c r="F123" s="113">
        <v>28050</v>
      </c>
      <c r="G123" s="171">
        <v>1.21</v>
      </c>
      <c r="H123" s="165">
        <v>7700</v>
      </c>
      <c r="I123" s="113">
        <v>0</v>
      </c>
      <c r="J123" s="171">
        <v>0</v>
      </c>
      <c r="K123" s="165">
        <v>3309900</v>
      </c>
      <c r="L123" s="113">
        <v>103400</v>
      </c>
      <c r="M123" s="128">
        <v>0.03</v>
      </c>
      <c r="N123" s="174">
        <v>3300000</v>
      </c>
      <c r="O123" s="175">
        <f t="shared" si="10"/>
        <v>0.9970089730807578</v>
      </c>
      <c r="P123" s="109">
        <f>Volume!K123</f>
        <v>670.25</v>
      </c>
      <c r="Q123" s="69">
        <f>Volume!J123</f>
        <v>655.15</v>
      </c>
      <c r="R123" s="240">
        <f t="shared" si="11"/>
        <v>216.8480985</v>
      </c>
      <c r="S123" s="104">
        <f t="shared" si="12"/>
        <v>216.1995</v>
      </c>
      <c r="T123" s="110">
        <f t="shared" si="13"/>
        <v>3206500</v>
      </c>
      <c r="U123" s="104">
        <f t="shared" si="14"/>
        <v>3.224699828473413</v>
      </c>
      <c r="V123" s="104">
        <f t="shared" si="15"/>
        <v>212.99254075</v>
      </c>
      <c r="W123" s="104">
        <f t="shared" si="16"/>
        <v>3.35109225</v>
      </c>
      <c r="X123" s="104">
        <f t="shared" si="17"/>
        <v>0.5044655</v>
      </c>
      <c r="Y123" s="104">
        <f t="shared" si="18"/>
        <v>214.9156625</v>
      </c>
      <c r="Z123" s="240">
        <f t="shared" si="19"/>
        <v>1.9324359999999956</v>
      </c>
      <c r="AA123" s="78"/>
      <c r="AB123" s="77"/>
    </row>
    <row r="124" spans="1:28" s="7" customFormat="1" ht="15">
      <c r="A124" s="196" t="s">
        <v>203</v>
      </c>
      <c r="B124" s="165">
        <v>11983050</v>
      </c>
      <c r="C124" s="163">
        <v>-124200</v>
      </c>
      <c r="D124" s="171">
        <v>-0.01</v>
      </c>
      <c r="E124" s="165">
        <v>2054100</v>
      </c>
      <c r="F124" s="113">
        <v>165900</v>
      </c>
      <c r="G124" s="171">
        <v>0.09</v>
      </c>
      <c r="H124" s="165">
        <v>386550</v>
      </c>
      <c r="I124" s="113">
        <v>59700</v>
      </c>
      <c r="J124" s="171">
        <v>0.18</v>
      </c>
      <c r="K124" s="165">
        <v>14423700</v>
      </c>
      <c r="L124" s="113">
        <v>101400</v>
      </c>
      <c r="M124" s="128">
        <v>0.01</v>
      </c>
      <c r="N124" s="174">
        <v>14406600</v>
      </c>
      <c r="O124" s="175">
        <f t="shared" si="10"/>
        <v>0.9988144512157074</v>
      </c>
      <c r="P124" s="109">
        <f>Volume!K124</f>
        <v>1406.55</v>
      </c>
      <c r="Q124" s="69">
        <f>Volume!J124</f>
        <v>1405.45</v>
      </c>
      <c r="R124" s="240">
        <f t="shared" si="11"/>
        <v>2027.1789165</v>
      </c>
      <c r="S124" s="104">
        <f t="shared" si="12"/>
        <v>2024.775597</v>
      </c>
      <c r="T124" s="110">
        <f t="shared" si="13"/>
        <v>14322300</v>
      </c>
      <c r="U124" s="104">
        <f t="shared" si="14"/>
        <v>0.7079868456881925</v>
      </c>
      <c r="V124" s="104">
        <f t="shared" si="15"/>
        <v>1684.15776225</v>
      </c>
      <c r="W124" s="104">
        <f t="shared" si="16"/>
        <v>288.6934845</v>
      </c>
      <c r="X124" s="104">
        <f t="shared" si="17"/>
        <v>54.32766975</v>
      </c>
      <c r="Y124" s="104">
        <f t="shared" si="18"/>
        <v>2014.5031065</v>
      </c>
      <c r="Z124" s="240">
        <f t="shared" si="19"/>
        <v>12.675809999999956</v>
      </c>
      <c r="AB124" s="77"/>
    </row>
    <row r="125" spans="1:28" s="7" customFormat="1" ht="15">
      <c r="A125" s="196" t="s">
        <v>301</v>
      </c>
      <c r="B125" s="165">
        <v>871500</v>
      </c>
      <c r="C125" s="163">
        <v>-28000</v>
      </c>
      <c r="D125" s="171">
        <v>-0.03</v>
      </c>
      <c r="E125" s="165">
        <v>0</v>
      </c>
      <c r="F125" s="113">
        <v>0</v>
      </c>
      <c r="G125" s="171">
        <v>0</v>
      </c>
      <c r="H125" s="165">
        <v>0</v>
      </c>
      <c r="I125" s="113">
        <v>0</v>
      </c>
      <c r="J125" s="171">
        <v>0</v>
      </c>
      <c r="K125" s="165">
        <v>871500</v>
      </c>
      <c r="L125" s="113">
        <v>-28000</v>
      </c>
      <c r="M125" s="128">
        <v>-0.03</v>
      </c>
      <c r="N125" s="174">
        <v>858000</v>
      </c>
      <c r="O125" s="175">
        <f t="shared" si="10"/>
        <v>0.9845094664371773</v>
      </c>
      <c r="P125" s="109">
        <f>Volume!K125</f>
        <v>284.4</v>
      </c>
      <c r="Q125" s="69">
        <f>Volume!J125</f>
        <v>290.95</v>
      </c>
      <c r="R125" s="240">
        <f t="shared" si="11"/>
        <v>25.3562925</v>
      </c>
      <c r="S125" s="104">
        <f t="shared" si="12"/>
        <v>24.96351</v>
      </c>
      <c r="T125" s="110">
        <f t="shared" si="13"/>
        <v>899500</v>
      </c>
      <c r="U125" s="104">
        <f t="shared" si="14"/>
        <v>-3.11284046692607</v>
      </c>
      <c r="V125" s="104">
        <f t="shared" si="15"/>
        <v>25.3562925</v>
      </c>
      <c r="W125" s="104">
        <f t="shared" si="16"/>
        <v>0</v>
      </c>
      <c r="X125" s="104">
        <f t="shared" si="17"/>
        <v>0</v>
      </c>
      <c r="Y125" s="104">
        <f t="shared" si="18"/>
        <v>25.58178</v>
      </c>
      <c r="Z125" s="240">
        <f t="shared" si="19"/>
        <v>-0.22548749999999984</v>
      </c>
      <c r="AB125" s="77"/>
    </row>
    <row r="126" spans="1:28" s="58" customFormat="1" ht="13.5" customHeight="1">
      <c r="A126" s="196" t="s">
        <v>217</v>
      </c>
      <c r="B126" s="165">
        <v>37118000</v>
      </c>
      <c r="C126" s="163">
        <v>16750</v>
      </c>
      <c r="D126" s="171">
        <v>0</v>
      </c>
      <c r="E126" s="165">
        <v>5095350</v>
      </c>
      <c r="F126" s="113">
        <v>120600</v>
      </c>
      <c r="G126" s="171">
        <v>0.02</v>
      </c>
      <c r="H126" s="165">
        <v>1041850</v>
      </c>
      <c r="I126" s="113">
        <v>36850</v>
      </c>
      <c r="J126" s="171">
        <v>0.04</v>
      </c>
      <c r="K126" s="165">
        <v>43255200</v>
      </c>
      <c r="L126" s="113">
        <v>174200</v>
      </c>
      <c r="M126" s="128">
        <v>0</v>
      </c>
      <c r="N126" s="174">
        <v>42605300</v>
      </c>
      <c r="O126" s="175">
        <f t="shared" si="10"/>
        <v>0.9849752168525403</v>
      </c>
      <c r="P126" s="109">
        <f>Volume!K126</f>
        <v>68</v>
      </c>
      <c r="Q126" s="69">
        <f>Volume!J126</f>
        <v>67.9</v>
      </c>
      <c r="R126" s="240">
        <f t="shared" si="11"/>
        <v>293.70280800000006</v>
      </c>
      <c r="S126" s="104">
        <f t="shared" si="12"/>
        <v>289.28998700000005</v>
      </c>
      <c r="T126" s="110">
        <f t="shared" si="13"/>
        <v>43081000</v>
      </c>
      <c r="U126" s="104">
        <f t="shared" si="14"/>
        <v>0.4043545878693624</v>
      </c>
      <c r="V126" s="104">
        <f t="shared" si="15"/>
        <v>252.03122</v>
      </c>
      <c r="W126" s="104">
        <f t="shared" si="16"/>
        <v>34.5974265</v>
      </c>
      <c r="X126" s="104">
        <f t="shared" si="17"/>
        <v>7.0741615</v>
      </c>
      <c r="Y126" s="104">
        <f t="shared" si="18"/>
        <v>292.9508</v>
      </c>
      <c r="Z126" s="240">
        <f t="shared" si="19"/>
        <v>0.7520080000000462</v>
      </c>
      <c r="AA126" s="78"/>
      <c r="AB126" s="77"/>
    </row>
    <row r="127" spans="1:28" s="7" customFormat="1" ht="15">
      <c r="A127" s="196" t="s">
        <v>236</v>
      </c>
      <c r="B127" s="165">
        <v>18405900</v>
      </c>
      <c r="C127" s="163">
        <v>1217700</v>
      </c>
      <c r="D127" s="171">
        <v>0.07</v>
      </c>
      <c r="E127" s="165">
        <v>2084400</v>
      </c>
      <c r="F127" s="113">
        <v>488700</v>
      </c>
      <c r="G127" s="171">
        <v>0.31</v>
      </c>
      <c r="H127" s="165">
        <v>507600</v>
      </c>
      <c r="I127" s="113">
        <v>-102600</v>
      </c>
      <c r="J127" s="171">
        <v>-0.17</v>
      </c>
      <c r="K127" s="165">
        <v>20997900</v>
      </c>
      <c r="L127" s="113">
        <v>1603800</v>
      </c>
      <c r="M127" s="128">
        <v>0.08</v>
      </c>
      <c r="N127" s="174">
        <v>20900700</v>
      </c>
      <c r="O127" s="175">
        <f t="shared" si="10"/>
        <v>0.9953709656679953</v>
      </c>
      <c r="P127" s="109">
        <f>Volume!K127</f>
        <v>113.75</v>
      </c>
      <c r="Q127" s="69">
        <f>Volume!J127</f>
        <v>114.35</v>
      </c>
      <c r="R127" s="240">
        <f t="shared" si="11"/>
        <v>240.1109865</v>
      </c>
      <c r="S127" s="104">
        <f t="shared" si="12"/>
        <v>238.9995045</v>
      </c>
      <c r="T127" s="110">
        <f t="shared" si="13"/>
        <v>19394100</v>
      </c>
      <c r="U127" s="104">
        <f t="shared" si="14"/>
        <v>8.269525267993874</v>
      </c>
      <c r="V127" s="104">
        <f t="shared" si="15"/>
        <v>210.4714665</v>
      </c>
      <c r="W127" s="104">
        <f t="shared" si="16"/>
        <v>23.835114</v>
      </c>
      <c r="X127" s="104">
        <f t="shared" si="17"/>
        <v>5.804406</v>
      </c>
      <c r="Y127" s="104">
        <f t="shared" si="18"/>
        <v>220.6078875</v>
      </c>
      <c r="Z127" s="240">
        <f t="shared" si="19"/>
        <v>19.50309899999999</v>
      </c>
      <c r="AB127" s="77"/>
    </row>
    <row r="128" spans="1:28" s="7" customFormat="1" ht="15">
      <c r="A128" s="196" t="s">
        <v>204</v>
      </c>
      <c r="B128" s="165">
        <v>7614600</v>
      </c>
      <c r="C128" s="163">
        <v>556800</v>
      </c>
      <c r="D128" s="171">
        <v>0.08</v>
      </c>
      <c r="E128" s="165">
        <v>360000</v>
      </c>
      <c r="F128" s="113">
        <v>90600</v>
      </c>
      <c r="G128" s="171">
        <v>0.34</v>
      </c>
      <c r="H128" s="165">
        <v>72000</v>
      </c>
      <c r="I128" s="113">
        <v>19200</v>
      </c>
      <c r="J128" s="171">
        <v>0.36</v>
      </c>
      <c r="K128" s="165">
        <v>8046600</v>
      </c>
      <c r="L128" s="113">
        <v>666600</v>
      </c>
      <c r="M128" s="128">
        <v>0.09</v>
      </c>
      <c r="N128" s="174">
        <v>7999800</v>
      </c>
      <c r="O128" s="175">
        <f t="shared" si="10"/>
        <v>0.9941838789053762</v>
      </c>
      <c r="P128" s="109">
        <f>Volume!K128</f>
        <v>459.15</v>
      </c>
      <c r="Q128" s="69">
        <f>Volume!J128</f>
        <v>449.05</v>
      </c>
      <c r="R128" s="240">
        <f t="shared" si="11"/>
        <v>361.332573</v>
      </c>
      <c r="S128" s="104">
        <f t="shared" si="12"/>
        <v>359.231019</v>
      </c>
      <c r="T128" s="110">
        <f t="shared" si="13"/>
        <v>7380000</v>
      </c>
      <c r="U128" s="104">
        <f t="shared" si="14"/>
        <v>9.032520325203253</v>
      </c>
      <c r="V128" s="104">
        <f t="shared" si="15"/>
        <v>341.933613</v>
      </c>
      <c r="W128" s="104">
        <f t="shared" si="16"/>
        <v>16.1658</v>
      </c>
      <c r="X128" s="104">
        <f t="shared" si="17"/>
        <v>3.23316</v>
      </c>
      <c r="Y128" s="104">
        <f t="shared" si="18"/>
        <v>338.8527</v>
      </c>
      <c r="Z128" s="240">
        <f t="shared" si="19"/>
        <v>22.479872999999998</v>
      </c>
      <c r="AB128" s="77"/>
    </row>
    <row r="129" spans="1:28" s="7" customFormat="1" ht="15">
      <c r="A129" s="196" t="s">
        <v>205</v>
      </c>
      <c r="B129" s="165">
        <v>5817750</v>
      </c>
      <c r="C129" s="163">
        <v>197250</v>
      </c>
      <c r="D129" s="171">
        <v>0.04</v>
      </c>
      <c r="E129" s="165">
        <v>294500</v>
      </c>
      <c r="F129" s="113">
        <v>90500</v>
      </c>
      <c r="G129" s="171">
        <v>0.44</v>
      </c>
      <c r="H129" s="165">
        <v>140250</v>
      </c>
      <c r="I129" s="113">
        <v>23750</v>
      </c>
      <c r="J129" s="171">
        <v>0.2</v>
      </c>
      <c r="K129" s="165">
        <v>6252500</v>
      </c>
      <c r="L129" s="113">
        <v>311500</v>
      </c>
      <c r="M129" s="128">
        <v>0.05</v>
      </c>
      <c r="N129" s="174">
        <v>6241750</v>
      </c>
      <c r="O129" s="175">
        <f t="shared" si="10"/>
        <v>0.9982806877249101</v>
      </c>
      <c r="P129" s="109">
        <f>Volume!K129</f>
        <v>1088.4</v>
      </c>
      <c r="Q129" s="69">
        <f>Volume!J129</f>
        <v>1069.15</v>
      </c>
      <c r="R129" s="240">
        <f t="shared" si="11"/>
        <v>668.4860375000001</v>
      </c>
      <c r="S129" s="104">
        <f t="shared" si="12"/>
        <v>667.3367012500001</v>
      </c>
      <c r="T129" s="110">
        <f t="shared" si="13"/>
        <v>5941000</v>
      </c>
      <c r="U129" s="104">
        <f t="shared" si="14"/>
        <v>5.2432250462885035</v>
      </c>
      <c r="V129" s="104">
        <f t="shared" si="15"/>
        <v>622.00474125</v>
      </c>
      <c r="W129" s="104">
        <f t="shared" si="16"/>
        <v>31.4864675</v>
      </c>
      <c r="X129" s="104">
        <f t="shared" si="17"/>
        <v>14.99482875</v>
      </c>
      <c r="Y129" s="104">
        <f t="shared" si="18"/>
        <v>646.6184400000001</v>
      </c>
      <c r="Z129" s="240">
        <f t="shared" si="19"/>
        <v>21.867597499999988</v>
      </c>
      <c r="AB129" s="77"/>
    </row>
    <row r="130" spans="1:28" s="58" customFormat="1" ht="14.25" customHeight="1">
      <c r="A130" s="196" t="s">
        <v>37</v>
      </c>
      <c r="B130" s="165">
        <v>1163200</v>
      </c>
      <c r="C130" s="163">
        <v>-76800</v>
      </c>
      <c r="D130" s="171">
        <v>-0.06</v>
      </c>
      <c r="E130" s="165">
        <v>52800</v>
      </c>
      <c r="F130" s="113">
        <v>8000</v>
      </c>
      <c r="G130" s="171">
        <v>0.18</v>
      </c>
      <c r="H130" s="165">
        <v>0</v>
      </c>
      <c r="I130" s="113">
        <v>0</v>
      </c>
      <c r="J130" s="171">
        <v>0</v>
      </c>
      <c r="K130" s="165">
        <v>1216000</v>
      </c>
      <c r="L130" s="113">
        <v>-68800</v>
      </c>
      <c r="M130" s="128">
        <v>-0.05</v>
      </c>
      <c r="N130" s="174">
        <v>1212800</v>
      </c>
      <c r="O130" s="175">
        <f t="shared" si="10"/>
        <v>0.9973684210526316</v>
      </c>
      <c r="P130" s="109">
        <f>Volume!K130</f>
        <v>174.1</v>
      </c>
      <c r="Q130" s="69">
        <f>Volume!J130</f>
        <v>178.05</v>
      </c>
      <c r="R130" s="240">
        <f t="shared" si="11"/>
        <v>21.65088</v>
      </c>
      <c r="S130" s="104">
        <f t="shared" si="12"/>
        <v>21.593904</v>
      </c>
      <c r="T130" s="110">
        <f t="shared" si="13"/>
        <v>1284800</v>
      </c>
      <c r="U130" s="104">
        <f t="shared" si="14"/>
        <v>-5.354919053549191</v>
      </c>
      <c r="V130" s="104">
        <f t="shared" si="15"/>
        <v>20.710776</v>
      </c>
      <c r="W130" s="104">
        <f t="shared" si="16"/>
        <v>0.940104</v>
      </c>
      <c r="X130" s="104">
        <f t="shared" si="17"/>
        <v>0</v>
      </c>
      <c r="Y130" s="104">
        <f t="shared" si="18"/>
        <v>22.368368</v>
      </c>
      <c r="Z130" s="240">
        <f t="shared" si="19"/>
        <v>-0.7174879999999995</v>
      </c>
      <c r="AA130" s="78"/>
      <c r="AB130" s="77"/>
    </row>
    <row r="131" spans="1:28" s="58" customFormat="1" ht="14.25" customHeight="1">
      <c r="A131" s="196" t="s">
        <v>302</v>
      </c>
      <c r="B131" s="165">
        <v>1675500</v>
      </c>
      <c r="C131" s="163">
        <v>32100</v>
      </c>
      <c r="D131" s="171">
        <v>0.02</v>
      </c>
      <c r="E131" s="165">
        <v>8100</v>
      </c>
      <c r="F131" s="113">
        <v>450</v>
      </c>
      <c r="G131" s="171">
        <v>0.06</v>
      </c>
      <c r="H131" s="165">
        <v>1050</v>
      </c>
      <c r="I131" s="113">
        <v>150</v>
      </c>
      <c r="J131" s="171">
        <v>0.17</v>
      </c>
      <c r="K131" s="165">
        <v>1684650</v>
      </c>
      <c r="L131" s="113">
        <v>32700</v>
      </c>
      <c r="M131" s="128">
        <v>0.02</v>
      </c>
      <c r="N131" s="174">
        <v>1519650</v>
      </c>
      <c r="O131" s="175">
        <f t="shared" si="10"/>
        <v>0.9020568070519099</v>
      </c>
      <c r="P131" s="109">
        <f>Volume!K131</f>
        <v>1994.25</v>
      </c>
      <c r="Q131" s="69">
        <f>Volume!J131</f>
        <v>1948.8</v>
      </c>
      <c r="R131" s="240">
        <f t="shared" si="11"/>
        <v>328.304592</v>
      </c>
      <c r="S131" s="104">
        <f t="shared" si="12"/>
        <v>296.149392</v>
      </c>
      <c r="T131" s="110">
        <f t="shared" si="13"/>
        <v>1651950</v>
      </c>
      <c r="U131" s="104">
        <f t="shared" si="14"/>
        <v>1.9794787977844366</v>
      </c>
      <c r="V131" s="104">
        <f t="shared" si="15"/>
        <v>326.52144</v>
      </c>
      <c r="W131" s="104">
        <f t="shared" si="16"/>
        <v>1.578528</v>
      </c>
      <c r="X131" s="104">
        <f t="shared" si="17"/>
        <v>0.204624</v>
      </c>
      <c r="Y131" s="104">
        <f t="shared" si="18"/>
        <v>329.44012875</v>
      </c>
      <c r="Z131" s="240">
        <f t="shared" si="19"/>
        <v>-1.1355367499999716</v>
      </c>
      <c r="AA131" s="78"/>
      <c r="AB131" s="77"/>
    </row>
    <row r="132" spans="1:28" s="58" customFormat="1" ht="14.25" customHeight="1">
      <c r="A132" s="196" t="s">
        <v>229</v>
      </c>
      <c r="B132" s="165">
        <v>2342625</v>
      </c>
      <c r="C132" s="163">
        <v>23250</v>
      </c>
      <c r="D132" s="171">
        <v>0.01</v>
      </c>
      <c r="E132" s="165">
        <v>18750</v>
      </c>
      <c r="F132" s="113">
        <v>2625</v>
      </c>
      <c r="G132" s="171">
        <v>0.16</v>
      </c>
      <c r="H132" s="165">
        <v>1125</v>
      </c>
      <c r="I132" s="113">
        <v>375</v>
      </c>
      <c r="J132" s="171">
        <v>0.5</v>
      </c>
      <c r="K132" s="165">
        <v>2362500</v>
      </c>
      <c r="L132" s="113">
        <v>26250</v>
      </c>
      <c r="M132" s="128">
        <v>0.01</v>
      </c>
      <c r="N132" s="174">
        <v>2355750</v>
      </c>
      <c r="O132" s="175">
        <f t="shared" si="10"/>
        <v>0.9971428571428571</v>
      </c>
      <c r="P132" s="109">
        <f>Volume!K132</f>
        <v>1142.65</v>
      </c>
      <c r="Q132" s="69">
        <f>Volume!J132</f>
        <v>1134.9</v>
      </c>
      <c r="R132" s="240">
        <f t="shared" si="11"/>
        <v>268.120125</v>
      </c>
      <c r="S132" s="104">
        <f t="shared" si="12"/>
        <v>267.3540675</v>
      </c>
      <c r="T132" s="110">
        <f t="shared" si="13"/>
        <v>2336250</v>
      </c>
      <c r="U132" s="104">
        <f t="shared" si="14"/>
        <v>1.1235955056179776</v>
      </c>
      <c r="V132" s="104">
        <f t="shared" si="15"/>
        <v>265.86451125</v>
      </c>
      <c r="W132" s="104">
        <f t="shared" si="16"/>
        <v>2.1279375</v>
      </c>
      <c r="X132" s="104">
        <f t="shared" si="17"/>
        <v>0.12767625</v>
      </c>
      <c r="Y132" s="104">
        <f t="shared" si="18"/>
        <v>266.95160625</v>
      </c>
      <c r="Z132" s="240">
        <f t="shared" si="19"/>
        <v>1.1685187499999756</v>
      </c>
      <c r="AA132" s="78"/>
      <c r="AB132" s="77"/>
    </row>
    <row r="133" spans="1:28" s="58" customFormat="1" ht="14.25" customHeight="1">
      <c r="A133" s="196" t="s">
        <v>277</v>
      </c>
      <c r="B133" s="165">
        <v>1023400</v>
      </c>
      <c r="C133" s="163">
        <v>21350</v>
      </c>
      <c r="D133" s="171">
        <v>0.02</v>
      </c>
      <c r="E133" s="165">
        <v>350</v>
      </c>
      <c r="F133" s="113">
        <v>0</v>
      </c>
      <c r="G133" s="171">
        <v>0</v>
      </c>
      <c r="H133" s="165">
        <v>700</v>
      </c>
      <c r="I133" s="113">
        <v>700</v>
      </c>
      <c r="J133" s="171">
        <v>0</v>
      </c>
      <c r="K133" s="165">
        <v>1024450</v>
      </c>
      <c r="L133" s="113">
        <v>22050</v>
      </c>
      <c r="M133" s="128">
        <v>0.02</v>
      </c>
      <c r="N133" s="174">
        <v>1022700</v>
      </c>
      <c r="O133" s="175">
        <f aca="true" t="shared" si="20" ref="O133:O159">N133/K133</f>
        <v>0.9982917663136317</v>
      </c>
      <c r="P133" s="109">
        <f>Volume!K133</f>
        <v>795.35</v>
      </c>
      <c r="Q133" s="69">
        <f>Volume!J133</f>
        <v>788.1</v>
      </c>
      <c r="R133" s="240">
        <f aca="true" t="shared" si="21" ref="R133:R159">Q133*K133/10000000</f>
        <v>80.7369045</v>
      </c>
      <c r="S133" s="104">
        <f aca="true" t="shared" si="22" ref="S133:S159">Q133*N133/10000000</f>
        <v>80.598987</v>
      </c>
      <c r="T133" s="110">
        <f aca="true" t="shared" si="23" ref="T133:T159">K133-L133</f>
        <v>1002400</v>
      </c>
      <c r="U133" s="104">
        <f aca="true" t="shared" si="24" ref="U133:U159">L133/T133*100</f>
        <v>2.1997206703910615</v>
      </c>
      <c r="V133" s="104">
        <f aca="true" t="shared" si="25" ref="V133:V159">Q133*B133/10000000</f>
        <v>80.654154</v>
      </c>
      <c r="W133" s="104">
        <f aca="true" t="shared" si="26" ref="W133:W159">Q133*E133/10000000</f>
        <v>0.0275835</v>
      </c>
      <c r="X133" s="104">
        <f aca="true" t="shared" si="27" ref="X133:X159">Q133*H133/10000000</f>
        <v>0.055167</v>
      </c>
      <c r="Y133" s="104">
        <f aca="true" t="shared" si="28" ref="Y133:Y159">(T133*P133)/10000000</f>
        <v>79.725884</v>
      </c>
      <c r="Z133" s="240">
        <f aca="true" t="shared" si="29" ref="Z133:Z159">R133-Y133</f>
        <v>1.0110205000000008</v>
      </c>
      <c r="AA133" s="78"/>
      <c r="AB133" s="77"/>
    </row>
    <row r="134" spans="1:28" s="58" customFormat="1" ht="14.25" customHeight="1">
      <c r="A134" s="196" t="s">
        <v>180</v>
      </c>
      <c r="B134" s="165">
        <v>5623500</v>
      </c>
      <c r="C134" s="163">
        <v>177000</v>
      </c>
      <c r="D134" s="171">
        <v>0.03</v>
      </c>
      <c r="E134" s="165">
        <v>72000</v>
      </c>
      <c r="F134" s="113">
        <v>18000</v>
      </c>
      <c r="G134" s="171">
        <v>0.33</v>
      </c>
      <c r="H134" s="165">
        <v>27000</v>
      </c>
      <c r="I134" s="113">
        <v>15000</v>
      </c>
      <c r="J134" s="171">
        <v>1.25</v>
      </c>
      <c r="K134" s="165">
        <v>5722500</v>
      </c>
      <c r="L134" s="113">
        <v>210000</v>
      </c>
      <c r="M134" s="128">
        <v>0.04</v>
      </c>
      <c r="N134" s="174">
        <v>5713500</v>
      </c>
      <c r="O134" s="175">
        <f t="shared" si="20"/>
        <v>0.9984272608125819</v>
      </c>
      <c r="P134" s="109">
        <f>Volume!K134</f>
        <v>162.8</v>
      </c>
      <c r="Q134" s="69">
        <f>Volume!J134</f>
        <v>160.05</v>
      </c>
      <c r="R134" s="240">
        <f t="shared" si="21"/>
        <v>91.58861250000001</v>
      </c>
      <c r="S134" s="104">
        <f t="shared" si="22"/>
        <v>91.4445675</v>
      </c>
      <c r="T134" s="110">
        <f t="shared" si="23"/>
        <v>5512500</v>
      </c>
      <c r="U134" s="104">
        <f t="shared" si="24"/>
        <v>3.8095238095238098</v>
      </c>
      <c r="V134" s="104">
        <f t="shared" si="25"/>
        <v>90.0041175</v>
      </c>
      <c r="W134" s="104">
        <f t="shared" si="26"/>
        <v>1.15236</v>
      </c>
      <c r="X134" s="104">
        <f t="shared" si="27"/>
        <v>0.432135</v>
      </c>
      <c r="Y134" s="104">
        <f t="shared" si="28"/>
        <v>89.74350000000001</v>
      </c>
      <c r="Z134" s="240">
        <f t="shared" si="29"/>
        <v>1.845112499999999</v>
      </c>
      <c r="AA134" s="78"/>
      <c r="AB134" s="77"/>
    </row>
    <row r="135" spans="1:28" s="58" customFormat="1" ht="14.25" customHeight="1">
      <c r="A135" s="196" t="s">
        <v>181</v>
      </c>
      <c r="B135" s="165">
        <v>223550</v>
      </c>
      <c r="C135" s="163">
        <v>22950</v>
      </c>
      <c r="D135" s="171">
        <v>0.11</v>
      </c>
      <c r="E135" s="165">
        <v>0</v>
      </c>
      <c r="F135" s="113">
        <v>0</v>
      </c>
      <c r="G135" s="171">
        <v>0</v>
      </c>
      <c r="H135" s="165">
        <v>0</v>
      </c>
      <c r="I135" s="113">
        <v>0</v>
      </c>
      <c r="J135" s="171">
        <v>0</v>
      </c>
      <c r="K135" s="165">
        <v>223550</v>
      </c>
      <c r="L135" s="113">
        <v>22950</v>
      </c>
      <c r="M135" s="128">
        <v>0.11</v>
      </c>
      <c r="N135" s="174">
        <v>198050</v>
      </c>
      <c r="O135" s="175">
        <f t="shared" si="20"/>
        <v>0.8859315589353612</v>
      </c>
      <c r="P135" s="109">
        <f>Volume!K135</f>
        <v>331.9</v>
      </c>
      <c r="Q135" s="69">
        <f>Volume!J135</f>
        <v>328.65</v>
      </c>
      <c r="R135" s="240">
        <f t="shared" si="21"/>
        <v>7.34697075</v>
      </c>
      <c r="S135" s="104">
        <f t="shared" si="22"/>
        <v>6.508913249999999</v>
      </c>
      <c r="T135" s="110">
        <f t="shared" si="23"/>
        <v>200600</v>
      </c>
      <c r="U135" s="104">
        <f t="shared" si="24"/>
        <v>11.440677966101696</v>
      </c>
      <c r="V135" s="104">
        <f t="shared" si="25"/>
        <v>7.34697075</v>
      </c>
      <c r="W135" s="104">
        <f t="shared" si="26"/>
        <v>0</v>
      </c>
      <c r="X135" s="104">
        <f t="shared" si="27"/>
        <v>0</v>
      </c>
      <c r="Y135" s="104">
        <f t="shared" si="28"/>
        <v>6.657913999999999</v>
      </c>
      <c r="Z135" s="240">
        <f t="shared" si="29"/>
        <v>0.6890567500000007</v>
      </c>
      <c r="AA135" s="78"/>
      <c r="AB135" s="77"/>
    </row>
    <row r="136" spans="1:28" s="58" customFormat="1" ht="14.25" customHeight="1">
      <c r="A136" s="196" t="s">
        <v>150</v>
      </c>
      <c r="B136" s="165">
        <v>7017500</v>
      </c>
      <c r="C136" s="163">
        <v>-284375</v>
      </c>
      <c r="D136" s="171">
        <v>-0.04</v>
      </c>
      <c r="E136" s="165">
        <v>49000</v>
      </c>
      <c r="F136" s="113">
        <v>4375</v>
      </c>
      <c r="G136" s="171">
        <v>0.1</v>
      </c>
      <c r="H136" s="165">
        <v>6125</v>
      </c>
      <c r="I136" s="113">
        <v>2625</v>
      </c>
      <c r="J136" s="171">
        <v>0.75</v>
      </c>
      <c r="K136" s="165">
        <v>7072625</v>
      </c>
      <c r="L136" s="113">
        <v>-277375</v>
      </c>
      <c r="M136" s="128">
        <v>-0.04</v>
      </c>
      <c r="N136" s="174">
        <v>7056875</v>
      </c>
      <c r="O136" s="175">
        <f t="shared" si="20"/>
        <v>0.9977731040455277</v>
      </c>
      <c r="P136" s="109">
        <f>Volume!K136</f>
        <v>508.5</v>
      </c>
      <c r="Q136" s="69">
        <f>Volume!J136</f>
        <v>500</v>
      </c>
      <c r="R136" s="240">
        <f t="shared" si="21"/>
        <v>353.63125</v>
      </c>
      <c r="S136" s="104">
        <f t="shared" si="22"/>
        <v>352.84375</v>
      </c>
      <c r="T136" s="110">
        <f t="shared" si="23"/>
        <v>7350000</v>
      </c>
      <c r="U136" s="104">
        <f t="shared" si="24"/>
        <v>-3.7738095238095237</v>
      </c>
      <c r="V136" s="104">
        <f t="shared" si="25"/>
        <v>350.875</v>
      </c>
      <c r="W136" s="104">
        <f t="shared" si="26"/>
        <v>2.45</v>
      </c>
      <c r="X136" s="104">
        <f t="shared" si="27"/>
        <v>0.30625</v>
      </c>
      <c r="Y136" s="104">
        <f t="shared" si="28"/>
        <v>373.7475</v>
      </c>
      <c r="Z136" s="240">
        <f t="shared" si="29"/>
        <v>-20.11624999999998</v>
      </c>
      <c r="AA136" s="78"/>
      <c r="AB136" s="77"/>
    </row>
    <row r="137" spans="1:28" s="58" customFormat="1" ht="14.25" customHeight="1">
      <c r="A137" s="196" t="s">
        <v>151</v>
      </c>
      <c r="B137" s="165">
        <v>2010375</v>
      </c>
      <c r="C137" s="163">
        <v>22725</v>
      </c>
      <c r="D137" s="171">
        <v>0.01</v>
      </c>
      <c r="E137" s="165">
        <v>0</v>
      </c>
      <c r="F137" s="113">
        <v>0</v>
      </c>
      <c r="G137" s="171">
        <v>0</v>
      </c>
      <c r="H137" s="165">
        <v>0</v>
      </c>
      <c r="I137" s="113">
        <v>0</v>
      </c>
      <c r="J137" s="171">
        <v>0</v>
      </c>
      <c r="K137" s="165">
        <v>2010375</v>
      </c>
      <c r="L137" s="113">
        <v>22725</v>
      </c>
      <c r="M137" s="128">
        <v>0.01</v>
      </c>
      <c r="N137" s="174">
        <v>2001825</v>
      </c>
      <c r="O137" s="175">
        <f t="shared" si="20"/>
        <v>0.995747062115277</v>
      </c>
      <c r="P137" s="109">
        <f>Volume!K137</f>
        <v>982.45</v>
      </c>
      <c r="Q137" s="69">
        <f>Volume!J137</f>
        <v>953.6</v>
      </c>
      <c r="R137" s="240">
        <f t="shared" si="21"/>
        <v>191.70936</v>
      </c>
      <c r="S137" s="104">
        <f t="shared" si="22"/>
        <v>190.894032</v>
      </c>
      <c r="T137" s="110">
        <f t="shared" si="23"/>
        <v>1987650</v>
      </c>
      <c r="U137" s="104">
        <f t="shared" si="24"/>
        <v>1.1433099388725378</v>
      </c>
      <c r="V137" s="104">
        <f t="shared" si="25"/>
        <v>191.70936</v>
      </c>
      <c r="W137" s="104">
        <f t="shared" si="26"/>
        <v>0</v>
      </c>
      <c r="X137" s="104">
        <f t="shared" si="27"/>
        <v>0</v>
      </c>
      <c r="Y137" s="104">
        <f t="shared" si="28"/>
        <v>195.27667425</v>
      </c>
      <c r="Z137" s="240">
        <f t="shared" si="29"/>
        <v>-3.5673142500000097</v>
      </c>
      <c r="AA137" s="78"/>
      <c r="AB137" s="77"/>
    </row>
    <row r="138" spans="1:28" s="58" customFormat="1" ht="14.25" customHeight="1">
      <c r="A138" s="196" t="s">
        <v>215</v>
      </c>
      <c r="B138" s="165">
        <v>664875</v>
      </c>
      <c r="C138" s="163">
        <v>-1875</v>
      </c>
      <c r="D138" s="171">
        <v>0</v>
      </c>
      <c r="E138" s="165">
        <v>1000</v>
      </c>
      <c r="F138" s="113">
        <v>125</v>
      </c>
      <c r="G138" s="171">
        <v>0.14</v>
      </c>
      <c r="H138" s="165">
        <v>0</v>
      </c>
      <c r="I138" s="113">
        <v>0</v>
      </c>
      <c r="J138" s="171">
        <v>0</v>
      </c>
      <c r="K138" s="165">
        <v>665875</v>
      </c>
      <c r="L138" s="113">
        <v>-1750</v>
      </c>
      <c r="M138" s="128">
        <v>0</v>
      </c>
      <c r="N138" s="174">
        <v>665000</v>
      </c>
      <c r="O138" s="175">
        <f t="shared" si="20"/>
        <v>0.9986859395532195</v>
      </c>
      <c r="P138" s="109">
        <f>Volume!K138</f>
        <v>1531</v>
      </c>
      <c r="Q138" s="69">
        <f>Volume!J138</f>
        <v>1549.9</v>
      </c>
      <c r="R138" s="240">
        <f t="shared" si="21"/>
        <v>103.20396625000001</v>
      </c>
      <c r="S138" s="104">
        <f t="shared" si="22"/>
        <v>103.06835000000001</v>
      </c>
      <c r="T138" s="110">
        <f t="shared" si="23"/>
        <v>667625</v>
      </c>
      <c r="U138" s="104">
        <f t="shared" si="24"/>
        <v>-0.2621231979030144</v>
      </c>
      <c r="V138" s="104">
        <f t="shared" si="25"/>
        <v>103.04897625000001</v>
      </c>
      <c r="W138" s="104">
        <f t="shared" si="26"/>
        <v>0.15499</v>
      </c>
      <c r="X138" s="104">
        <f t="shared" si="27"/>
        <v>0</v>
      </c>
      <c r="Y138" s="104">
        <f t="shared" si="28"/>
        <v>102.2133875</v>
      </c>
      <c r="Z138" s="240">
        <f t="shared" si="29"/>
        <v>0.9905787500000116</v>
      </c>
      <c r="AA138" s="78"/>
      <c r="AB138" s="77"/>
    </row>
    <row r="139" spans="1:28" s="58" customFormat="1" ht="14.25" customHeight="1">
      <c r="A139" s="196" t="s">
        <v>230</v>
      </c>
      <c r="B139" s="165">
        <v>1818400</v>
      </c>
      <c r="C139" s="163">
        <v>-70600</v>
      </c>
      <c r="D139" s="171">
        <v>-0.04</v>
      </c>
      <c r="E139" s="165">
        <v>13600</v>
      </c>
      <c r="F139" s="113">
        <v>800</v>
      </c>
      <c r="G139" s="171">
        <v>0.06</v>
      </c>
      <c r="H139" s="165">
        <v>1600</v>
      </c>
      <c r="I139" s="113">
        <v>0</v>
      </c>
      <c r="J139" s="171">
        <v>0</v>
      </c>
      <c r="K139" s="165">
        <v>1833600</v>
      </c>
      <c r="L139" s="113">
        <v>-69800</v>
      </c>
      <c r="M139" s="128">
        <v>-0.04</v>
      </c>
      <c r="N139" s="174">
        <v>1821400</v>
      </c>
      <c r="O139" s="175">
        <f t="shared" si="20"/>
        <v>0.993346422338569</v>
      </c>
      <c r="P139" s="109">
        <f>Volume!K139</f>
        <v>1048.55</v>
      </c>
      <c r="Q139" s="69">
        <f>Volume!J139</f>
        <v>1051.1</v>
      </c>
      <c r="R139" s="240">
        <f t="shared" si="21"/>
        <v>192.729696</v>
      </c>
      <c r="S139" s="104">
        <f t="shared" si="22"/>
        <v>191.447354</v>
      </c>
      <c r="T139" s="110">
        <f t="shared" si="23"/>
        <v>1903400</v>
      </c>
      <c r="U139" s="104">
        <f t="shared" si="24"/>
        <v>-3.6671219922244402</v>
      </c>
      <c r="V139" s="104">
        <f t="shared" si="25"/>
        <v>191.13202399999997</v>
      </c>
      <c r="W139" s="104">
        <f t="shared" si="26"/>
        <v>1.4294959999999999</v>
      </c>
      <c r="X139" s="104">
        <f t="shared" si="27"/>
        <v>0.16817599999999996</v>
      </c>
      <c r="Y139" s="104">
        <f t="shared" si="28"/>
        <v>199.581007</v>
      </c>
      <c r="Z139" s="240">
        <f t="shared" si="29"/>
        <v>-6.85131100000001</v>
      </c>
      <c r="AA139" s="78"/>
      <c r="AB139" s="77"/>
    </row>
    <row r="140" spans="1:28" s="58" customFormat="1" ht="14.25" customHeight="1">
      <c r="A140" s="196" t="s">
        <v>91</v>
      </c>
      <c r="B140" s="165">
        <v>8306800</v>
      </c>
      <c r="C140" s="163">
        <v>-209000</v>
      </c>
      <c r="D140" s="171">
        <v>-0.02</v>
      </c>
      <c r="E140" s="165">
        <v>524400</v>
      </c>
      <c r="F140" s="113">
        <v>79800</v>
      </c>
      <c r="G140" s="171">
        <v>0.18</v>
      </c>
      <c r="H140" s="165">
        <v>53200</v>
      </c>
      <c r="I140" s="113">
        <v>15200</v>
      </c>
      <c r="J140" s="171">
        <v>0.4</v>
      </c>
      <c r="K140" s="165">
        <v>8884400</v>
      </c>
      <c r="L140" s="113">
        <v>-114000</v>
      </c>
      <c r="M140" s="128">
        <v>-0.01</v>
      </c>
      <c r="N140" s="174">
        <v>8854000</v>
      </c>
      <c r="O140" s="175">
        <f t="shared" si="20"/>
        <v>0.9965782720273738</v>
      </c>
      <c r="P140" s="109">
        <f>Volume!K140</f>
        <v>69.7</v>
      </c>
      <c r="Q140" s="69">
        <f>Volume!J140</f>
        <v>69.45</v>
      </c>
      <c r="R140" s="240">
        <f t="shared" si="21"/>
        <v>61.702158</v>
      </c>
      <c r="S140" s="104">
        <f t="shared" si="22"/>
        <v>61.49103</v>
      </c>
      <c r="T140" s="110">
        <f t="shared" si="23"/>
        <v>8998400</v>
      </c>
      <c r="U140" s="104">
        <f t="shared" si="24"/>
        <v>-1.2668918918918919</v>
      </c>
      <c r="V140" s="104">
        <f t="shared" si="25"/>
        <v>57.690726</v>
      </c>
      <c r="W140" s="104">
        <f t="shared" si="26"/>
        <v>3.641958</v>
      </c>
      <c r="X140" s="104">
        <f t="shared" si="27"/>
        <v>0.369474</v>
      </c>
      <c r="Y140" s="104">
        <f t="shared" si="28"/>
        <v>62.718848</v>
      </c>
      <c r="Z140" s="240">
        <f t="shared" si="29"/>
        <v>-1.016690000000004</v>
      </c>
      <c r="AA140" s="78"/>
      <c r="AB140" s="77"/>
    </row>
    <row r="141" spans="1:28" s="58" customFormat="1" ht="14.25" customHeight="1">
      <c r="A141" s="196" t="s">
        <v>152</v>
      </c>
      <c r="B141" s="165">
        <v>1416150</v>
      </c>
      <c r="C141" s="163">
        <v>16200</v>
      </c>
      <c r="D141" s="171">
        <v>0.01</v>
      </c>
      <c r="E141" s="165">
        <v>31050</v>
      </c>
      <c r="F141" s="113">
        <v>13500</v>
      </c>
      <c r="G141" s="171">
        <v>0.77</v>
      </c>
      <c r="H141" s="165">
        <v>0</v>
      </c>
      <c r="I141" s="113">
        <v>0</v>
      </c>
      <c r="J141" s="171">
        <v>0</v>
      </c>
      <c r="K141" s="165">
        <v>1447200</v>
      </c>
      <c r="L141" s="113">
        <v>29700</v>
      </c>
      <c r="M141" s="128">
        <v>0.02</v>
      </c>
      <c r="N141" s="174">
        <v>1435050</v>
      </c>
      <c r="O141" s="175">
        <f t="shared" si="20"/>
        <v>0.9916044776119403</v>
      </c>
      <c r="P141" s="109">
        <f>Volume!K141</f>
        <v>221.75</v>
      </c>
      <c r="Q141" s="69">
        <f>Volume!J141</f>
        <v>219.9</v>
      </c>
      <c r="R141" s="240">
        <f t="shared" si="21"/>
        <v>31.823928</v>
      </c>
      <c r="S141" s="104">
        <f t="shared" si="22"/>
        <v>31.5567495</v>
      </c>
      <c r="T141" s="110">
        <f t="shared" si="23"/>
        <v>1417500</v>
      </c>
      <c r="U141" s="104">
        <f t="shared" si="24"/>
        <v>2.0952380952380953</v>
      </c>
      <c r="V141" s="104">
        <f t="shared" si="25"/>
        <v>31.1411385</v>
      </c>
      <c r="W141" s="104">
        <f t="shared" si="26"/>
        <v>0.6827895</v>
      </c>
      <c r="X141" s="104">
        <f t="shared" si="27"/>
        <v>0</v>
      </c>
      <c r="Y141" s="104">
        <f t="shared" si="28"/>
        <v>31.4330625</v>
      </c>
      <c r="Z141" s="240">
        <f t="shared" si="29"/>
        <v>0.3908655000000003</v>
      </c>
      <c r="AA141" s="78"/>
      <c r="AB141" s="77"/>
    </row>
    <row r="142" spans="1:28" s="58" customFormat="1" ht="14.25" customHeight="1">
      <c r="A142" s="196" t="s">
        <v>208</v>
      </c>
      <c r="B142" s="165">
        <v>3669684</v>
      </c>
      <c r="C142" s="163">
        <v>35020</v>
      </c>
      <c r="D142" s="171">
        <v>0.01</v>
      </c>
      <c r="E142" s="165">
        <v>78280</v>
      </c>
      <c r="F142" s="113">
        <v>30076</v>
      </c>
      <c r="G142" s="171">
        <v>0.62</v>
      </c>
      <c r="H142" s="165">
        <v>18952</v>
      </c>
      <c r="I142" s="113">
        <v>2472</v>
      </c>
      <c r="J142" s="171">
        <v>0.15</v>
      </c>
      <c r="K142" s="165">
        <v>3766916</v>
      </c>
      <c r="L142" s="113">
        <v>67568</v>
      </c>
      <c r="M142" s="128">
        <v>0.02</v>
      </c>
      <c r="N142" s="174">
        <v>3764032</v>
      </c>
      <c r="O142" s="175">
        <f t="shared" si="20"/>
        <v>0.9992343869627037</v>
      </c>
      <c r="P142" s="109">
        <f>Volume!K142</f>
        <v>839.55</v>
      </c>
      <c r="Q142" s="69">
        <f>Volume!J142</f>
        <v>823.35</v>
      </c>
      <c r="R142" s="240">
        <f t="shared" si="21"/>
        <v>310.14902886</v>
      </c>
      <c r="S142" s="104">
        <f t="shared" si="22"/>
        <v>309.91157472000003</v>
      </c>
      <c r="T142" s="110">
        <f t="shared" si="23"/>
        <v>3699348</v>
      </c>
      <c r="U142" s="104">
        <f t="shared" si="24"/>
        <v>1.82648401826484</v>
      </c>
      <c r="V142" s="104">
        <f t="shared" si="25"/>
        <v>302.14343214</v>
      </c>
      <c r="W142" s="104">
        <f t="shared" si="26"/>
        <v>6.4451838</v>
      </c>
      <c r="X142" s="104">
        <f t="shared" si="27"/>
        <v>1.56041292</v>
      </c>
      <c r="Y142" s="104">
        <f t="shared" si="28"/>
        <v>310.57876133999997</v>
      </c>
      <c r="Z142" s="240">
        <f t="shared" si="29"/>
        <v>-0.4297324799999842</v>
      </c>
      <c r="AA142" s="78"/>
      <c r="AB142" s="77"/>
    </row>
    <row r="143" spans="1:28" s="58" customFormat="1" ht="14.25" customHeight="1">
      <c r="A143" s="196" t="s">
        <v>231</v>
      </c>
      <c r="B143" s="165">
        <v>1061200</v>
      </c>
      <c r="C143" s="163">
        <v>113200</v>
      </c>
      <c r="D143" s="171">
        <v>0.12</v>
      </c>
      <c r="E143" s="165">
        <v>10800</v>
      </c>
      <c r="F143" s="113">
        <v>800</v>
      </c>
      <c r="G143" s="171">
        <v>0.08</v>
      </c>
      <c r="H143" s="165">
        <v>0</v>
      </c>
      <c r="I143" s="113">
        <v>0</v>
      </c>
      <c r="J143" s="171">
        <v>0</v>
      </c>
      <c r="K143" s="165">
        <v>1072000</v>
      </c>
      <c r="L143" s="113">
        <v>114000</v>
      </c>
      <c r="M143" s="128">
        <v>0.12</v>
      </c>
      <c r="N143" s="174">
        <v>1057600</v>
      </c>
      <c r="O143" s="175">
        <f t="shared" si="20"/>
        <v>0.9865671641791045</v>
      </c>
      <c r="P143" s="109">
        <f>Volume!K143</f>
        <v>575.55</v>
      </c>
      <c r="Q143" s="69">
        <f>Volume!J143</f>
        <v>554.85</v>
      </c>
      <c r="R143" s="240">
        <f t="shared" si="21"/>
        <v>59.47992</v>
      </c>
      <c r="S143" s="104">
        <f t="shared" si="22"/>
        <v>58.680936</v>
      </c>
      <c r="T143" s="110">
        <f t="shared" si="23"/>
        <v>958000</v>
      </c>
      <c r="U143" s="104">
        <f t="shared" si="24"/>
        <v>11.899791231732777</v>
      </c>
      <c r="V143" s="104">
        <f t="shared" si="25"/>
        <v>58.880682</v>
      </c>
      <c r="W143" s="104">
        <f t="shared" si="26"/>
        <v>0.599238</v>
      </c>
      <c r="X143" s="104">
        <f t="shared" si="27"/>
        <v>0</v>
      </c>
      <c r="Y143" s="104">
        <f t="shared" si="28"/>
        <v>55.13769</v>
      </c>
      <c r="Z143" s="240">
        <f t="shared" si="29"/>
        <v>4.342230000000001</v>
      </c>
      <c r="AA143" s="78"/>
      <c r="AB143" s="77"/>
    </row>
    <row r="144" spans="1:28" s="58" customFormat="1" ht="14.25" customHeight="1">
      <c r="A144" s="196" t="s">
        <v>185</v>
      </c>
      <c r="B144" s="165">
        <v>22727925</v>
      </c>
      <c r="C144" s="163">
        <v>-111375</v>
      </c>
      <c r="D144" s="171">
        <v>0</v>
      </c>
      <c r="E144" s="165">
        <v>1227150</v>
      </c>
      <c r="F144" s="113">
        <v>159975</v>
      </c>
      <c r="G144" s="171">
        <v>0.15</v>
      </c>
      <c r="H144" s="165">
        <v>375975</v>
      </c>
      <c r="I144" s="113">
        <v>39825</v>
      </c>
      <c r="J144" s="171">
        <v>0.12</v>
      </c>
      <c r="K144" s="165">
        <v>24331050</v>
      </c>
      <c r="L144" s="113">
        <v>88425</v>
      </c>
      <c r="M144" s="128">
        <v>0</v>
      </c>
      <c r="N144" s="174">
        <v>24253425</v>
      </c>
      <c r="O144" s="175">
        <f t="shared" si="20"/>
        <v>0.9968096321367143</v>
      </c>
      <c r="P144" s="109">
        <f>Volume!K144</f>
        <v>470</v>
      </c>
      <c r="Q144" s="69">
        <f>Volume!J144</f>
        <v>469</v>
      </c>
      <c r="R144" s="240">
        <f t="shared" si="21"/>
        <v>1141.126245</v>
      </c>
      <c r="S144" s="104">
        <f t="shared" si="22"/>
        <v>1137.4856325</v>
      </c>
      <c r="T144" s="110">
        <f t="shared" si="23"/>
        <v>24242625</v>
      </c>
      <c r="U144" s="104">
        <f t="shared" si="24"/>
        <v>0.36475010441319783</v>
      </c>
      <c r="V144" s="104">
        <f t="shared" si="25"/>
        <v>1065.9396825</v>
      </c>
      <c r="W144" s="104">
        <f t="shared" si="26"/>
        <v>57.553335</v>
      </c>
      <c r="X144" s="104">
        <f t="shared" si="27"/>
        <v>17.6332275</v>
      </c>
      <c r="Y144" s="104">
        <f t="shared" si="28"/>
        <v>1139.403375</v>
      </c>
      <c r="Z144" s="240">
        <f t="shared" si="29"/>
        <v>1.7228699999998298</v>
      </c>
      <c r="AA144" s="78"/>
      <c r="AB144" s="77"/>
    </row>
    <row r="145" spans="1:28" s="58" customFormat="1" ht="14.25" customHeight="1">
      <c r="A145" s="196" t="s">
        <v>206</v>
      </c>
      <c r="B145" s="165">
        <v>944625</v>
      </c>
      <c r="C145" s="163">
        <v>27775</v>
      </c>
      <c r="D145" s="171">
        <v>0.03</v>
      </c>
      <c r="E145" s="165">
        <v>2200</v>
      </c>
      <c r="F145" s="113">
        <v>275</v>
      </c>
      <c r="G145" s="171">
        <v>0.14</v>
      </c>
      <c r="H145" s="165">
        <v>0</v>
      </c>
      <c r="I145" s="113">
        <v>0</v>
      </c>
      <c r="J145" s="171">
        <v>0</v>
      </c>
      <c r="K145" s="165">
        <v>946825</v>
      </c>
      <c r="L145" s="113">
        <v>28050</v>
      </c>
      <c r="M145" s="128">
        <v>0.03</v>
      </c>
      <c r="N145" s="174">
        <v>945450</v>
      </c>
      <c r="O145" s="175">
        <f t="shared" si="20"/>
        <v>0.9985477781004938</v>
      </c>
      <c r="P145" s="109">
        <f>Volume!K145</f>
        <v>656.85</v>
      </c>
      <c r="Q145" s="69">
        <f>Volume!J145</f>
        <v>636.65</v>
      </c>
      <c r="R145" s="240">
        <f t="shared" si="21"/>
        <v>60.279613625</v>
      </c>
      <c r="S145" s="104">
        <f t="shared" si="22"/>
        <v>60.19207425</v>
      </c>
      <c r="T145" s="110">
        <f t="shared" si="23"/>
        <v>918775</v>
      </c>
      <c r="U145" s="104">
        <f t="shared" si="24"/>
        <v>3.0529781502544147</v>
      </c>
      <c r="V145" s="104">
        <f t="shared" si="25"/>
        <v>60.139550625</v>
      </c>
      <c r="W145" s="104">
        <f t="shared" si="26"/>
        <v>0.140063</v>
      </c>
      <c r="X145" s="104">
        <f t="shared" si="27"/>
        <v>0</v>
      </c>
      <c r="Y145" s="104">
        <f t="shared" si="28"/>
        <v>60.349735875</v>
      </c>
      <c r="Z145" s="240">
        <f t="shared" si="29"/>
        <v>-0.07012224999999717</v>
      </c>
      <c r="AA145" s="78"/>
      <c r="AB145" s="77"/>
    </row>
    <row r="146" spans="1:28" s="58" customFormat="1" ht="14.25" customHeight="1">
      <c r="A146" s="196" t="s">
        <v>118</v>
      </c>
      <c r="B146" s="165">
        <v>3014500</v>
      </c>
      <c r="C146" s="163">
        <v>445500</v>
      </c>
      <c r="D146" s="171">
        <v>0.17</v>
      </c>
      <c r="E146" s="165">
        <v>72500</v>
      </c>
      <c r="F146" s="113">
        <v>10000</v>
      </c>
      <c r="G146" s="171">
        <v>0.16</v>
      </c>
      <c r="H146" s="165">
        <v>5750</v>
      </c>
      <c r="I146" s="113">
        <v>500</v>
      </c>
      <c r="J146" s="171">
        <v>0.1</v>
      </c>
      <c r="K146" s="165">
        <v>3092750</v>
      </c>
      <c r="L146" s="113">
        <v>456000</v>
      </c>
      <c r="M146" s="128">
        <v>0.17</v>
      </c>
      <c r="N146" s="174">
        <v>3067250</v>
      </c>
      <c r="O146" s="175">
        <f t="shared" si="20"/>
        <v>0.991754910678199</v>
      </c>
      <c r="P146" s="109">
        <f>Volume!K146</f>
        <v>1286.1</v>
      </c>
      <c r="Q146" s="69">
        <f>Volume!J146</f>
        <v>1264.15</v>
      </c>
      <c r="R146" s="240">
        <f t="shared" si="21"/>
        <v>390.96999125</v>
      </c>
      <c r="S146" s="104">
        <f t="shared" si="22"/>
        <v>387.74640875000006</v>
      </c>
      <c r="T146" s="110">
        <f t="shared" si="23"/>
        <v>2636750</v>
      </c>
      <c r="U146" s="104">
        <f t="shared" si="24"/>
        <v>17.294017256091777</v>
      </c>
      <c r="V146" s="104">
        <f t="shared" si="25"/>
        <v>381.07801750000004</v>
      </c>
      <c r="W146" s="104">
        <f t="shared" si="26"/>
        <v>9.1650875</v>
      </c>
      <c r="X146" s="104">
        <f t="shared" si="27"/>
        <v>0.7268862500000001</v>
      </c>
      <c r="Y146" s="104">
        <f t="shared" si="28"/>
        <v>339.11241749999994</v>
      </c>
      <c r="Z146" s="240">
        <f t="shared" si="29"/>
        <v>51.857573750000086</v>
      </c>
      <c r="AA146" s="78"/>
      <c r="AB146" s="77"/>
    </row>
    <row r="147" spans="1:28" s="58" customFormat="1" ht="14.25" customHeight="1">
      <c r="A147" s="196" t="s">
        <v>232</v>
      </c>
      <c r="B147" s="165">
        <v>1603311</v>
      </c>
      <c r="C147" s="163">
        <v>11508</v>
      </c>
      <c r="D147" s="171">
        <v>0.01</v>
      </c>
      <c r="E147" s="165">
        <v>411</v>
      </c>
      <c r="F147" s="113">
        <v>0</v>
      </c>
      <c r="G147" s="171">
        <v>0</v>
      </c>
      <c r="H147" s="165">
        <v>822</v>
      </c>
      <c r="I147" s="113">
        <v>0</v>
      </c>
      <c r="J147" s="171">
        <v>0</v>
      </c>
      <c r="K147" s="165">
        <v>1604544</v>
      </c>
      <c r="L147" s="113">
        <v>11508</v>
      </c>
      <c r="M147" s="128">
        <v>0.01</v>
      </c>
      <c r="N147" s="174">
        <v>1603722</v>
      </c>
      <c r="O147" s="175">
        <f t="shared" si="20"/>
        <v>0.9994877049180327</v>
      </c>
      <c r="P147" s="109">
        <f>Volume!K147</f>
        <v>890.3</v>
      </c>
      <c r="Q147" s="69">
        <f>Volume!J147</f>
        <v>881.4</v>
      </c>
      <c r="R147" s="240">
        <f t="shared" si="21"/>
        <v>141.42450816</v>
      </c>
      <c r="S147" s="104">
        <f t="shared" si="22"/>
        <v>141.35205708</v>
      </c>
      <c r="T147" s="110">
        <f t="shared" si="23"/>
        <v>1593036</v>
      </c>
      <c r="U147" s="104">
        <f t="shared" si="24"/>
        <v>0.7223942208462332</v>
      </c>
      <c r="V147" s="104">
        <f t="shared" si="25"/>
        <v>141.31583153999998</v>
      </c>
      <c r="W147" s="104">
        <f t="shared" si="26"/>
        <v>0.036225539999999994</v>
      </c>
      <c r="X147" s="104">
        <f t="shared" si="27"/>
        <v>0.07245107999999999</v>
      </c>
      <c r="Y147" s="104">
        <f t="shared" si="28"/>
        <v>141.82799508</v>
      </c>
      <c r="Z147" s="240">
        <f t="shared" si="29"/>
        <v>-0.40348692000000597</v>
      </c>
      <c r="AA147" s="78"/>
      <c r="AB147" s="77"/>
    </row>
    <row r="148" spans="1:28" s="58" customFormat="1" ht="14.25" customHeight="1">
      <c r="A148" s="196" t="s">
        <v>303</v>
      </c>
      <c r="B148" s="165">
        <v>2976050</v>
      </c>
      <c r="C148" s="163">
        <v>-161700</v>
      </c>
      <c r="D148" s="171">
        <v>-0.05</v>
      </c>
      <c r="E148" s="165">
        <v>46200</v>
      </c>
      <c r="F148" s="113">
        <v>34650</v>
      </c>
      <c r="G148" s="171">
        <v>3</v>
      </c>
      <c r="H148" s="165">
        <v>0</v>
      </c>
      <c r="I148" s="113">
        <v>0</v>
      </c>
      <c r="J148" s="171">
        <v>0</v>
      </c>
      <c r="K148" s="165">
        <v>3022250</v>
      </c>
      <c r="L148" s="113">
        <v>-127050</v>
      </c>
      <c r="M148" s="128">
        <v>-0.04</v>
      </c>
      <c r="N148" s="174">
        <v>3010700</v>
      </c>
      <c r="O148" s="175">
        <f t="shared" si="20"/>
        <v>0.9961783439490446</v>
      </c>
      <c r="P148" s="109">
        <f>Volume!K148</f>
        <v>42.65</v>
      </c>
      <c r="Q148" s="69">
        <f>Volume!J148</f>
        <v>43.25</v>
      </c>
      <c r="R148" s="240">
        <f t="shared" si="21"/>
        <v>13.07123125</v>
      </c>
      <c r="S148" s="104">
        <f t="shared" si="22"/>
        <v>13.0212775</v>
      </c>
      <c r="T148" s="110">
        <f t="shared" si="23"/>
        <v>3149300</v>
      </c>
      <c r="U148" s="104">
        <f t="shared" si="24"/>
        <v>-4.034229828850855</v>
      </c>
      <c r="V148" s="104">
        <f t="shared" si="25"/>
        <v>12.87141625</v>
      </c>
      <c r="W148" s="104">
        <f t="shared" si="26"/>
        <v>0.199815</v>
      </c>
      <c r="X148" s="104">
        <f t="shared" si="27"/>
        <v>0</v>
      </c>
      <c r="Y148" s="104">
        <f t="shared" si="28"/>
        <v>13.4317645</v>
      </c>
      <c r="Z148" s="240">
        <f t="shared" si="29"/>
        <v>-0.3605332499999996</v>
      </c>
      <c r="AA148" s="78"/>
      <c r="AB148" s="77"/>
    </row>
    <row r="149" spans="1:28" s="58" customFormat="1" ht="14.25" customHeight="1">
      <c r="A149" s="196" t="s">
        <v>304</v>
      </c>
      <c r="B149" s="165">
        <v>35446400</v>
      </c>
      <c r="C149" s="163">
        <v>-1159950</v>
      </c>
      <c r="D149" s="171">
        <v>-0.03</v>
      </c>
      <c r="E149" s="165">
        <v>5339950</v>
      </c>
      <c r="F149" s="113">
        <v>627000</v>
      </c>
      <c r="G149" s="171">
        <v>0.13</v>
      </c>
      <c r="H149" s="165">
        <v>637450</v>
      </c>
      <c r="I149" s="113">
        <v>114950</v>
      </c>
      <c r="J149" s="171">
        <v>0.22</v>
      </c>
      <c r="K149" s="165">
        <v>41423800</v>
      </c>
      <c r="L149" s="113">
        <v>-418000</v>
      </c>
      <c r="M149" s="128">
        <v>-0.01</v>
      </c>
      <c r="N149" s="174">
        <v>40744550</v>
      </c>
      <c r="O149" s="175">
        <f t="shared" si="20"/>
        <v>0.9836024217961655</v>
      </c>
      <c r="P149" s="109">
        <f>Volume!K149</f>
        <v>22.55</v>
      </c>
      <c r="Q149" s="69">
        <f>Volume!J149</f>
        <v>22.65</v>
      </c>
      <c r="R149" s="240">
        <f t="shared" si="21"/>
        <v>93.824907</v>
      </c>
      <c r="S149" s="104">
        <f t="shared" si="22"/>
        <v>92.28640575</v>
      </c>
      <c r="T149" s="110">
        <f t="shared" si="23"/>
        <v>41841800</v>
      </c>
      <c r="U149" s="104">
        <f t="shared" si="24"/>
        <v>-0.999000999000999</v>
      </c>
      <c r="V149" s="104">
        <f t="shared" si="25"/>
        <v>80.286096</v>
      </c>
      <c r="W149" s="104">
        <f t="shared" si="26"/>
        <v>12.094986749999999</v>
      </c>
      <c r="X149" s="104">
        <f t="shared" si="27"/>
        <v>1.44382425</v>
      </c>
      <c r="Y149" s="104">
        <f t="shared" si="28"/>
        <v>94.353259</v>
      </c>
      <c r="Z149" s="240">
        <f t="shared" si="29"/>
        <v>-0.5283519999999982</v>
      </c>
      <c r="AA149" s="78"/>
      <c r="AB149" s="77"/>
    </row>
    <row r="150" spans="1:28" s="58" customFormat="1" ht="14.25" customHeight="1">
      <c r="A150" s="196" t="s">
        <v>173</v>
      </c>
      <c r="B150" s="165">
        <v>9749750</v>
      </c>
      <c r="C150" s="163">
        <v>-44250</v>
      </c>
      <c r="D150" s="171">
        <v>0</v>
      </c>
      <c r="E150" s="165">
        <v>253700</v>
      </c>
      <c r="F150" s="113">
        <v>20650</v>
      </c>
      <c r="G150" s="171">
        <v>0.09</v>
      </c>
      <c r="H150" s="165">
        <v>14750</v>
      </c>
      <c r="I150" s="113">
        <v>0</v>
      </c>
      <c r="J150" s="171">
        <v>0</v>
      </c>
      <c r="K150" s="165">
        <v>10018200</v>
      </c>
      <c r="L150" s="113">
        <v>-23600</v>
      </c>
      <c r="M150" s="128">
        <v>0</v>
      </c>
      <c r="N150" s="174">
        <v>9906100</v>
      </c>
      <c r="O150" s="175">
        <f t="shared" si="20"/>
        <v>0.9888103651354535</v>
      </c>
      <c r="P150" s="109">
        <f>Volume!K150</f>
        <v>65</v>
      </c>
      <c r="Q150" s="69">
        <f>Volume!J150</f>
        <v>63.95</v>
      </c>
      <c r="R150" s="240">
        <f t="shared" si="21"/>
        <v>64.066389</v>
      </c>
      <c r="S150" s="104">
        <f t="shared" si="22"/>
        <v>63.3495095</v>
      </c>
      <c r="T150" s="110">
        <f t="shared" si="23"/>
        <v>10041800</v>
      </c>
      <c r="U150" s="104">
        <f t="shared" si="24"/>
        <v>-0.23501762632197415</v>
      </c>
      <c r="V150" s="104">
        <f t="shared" si="25"/>
        <v>62.34965125</v>
      </c>
      <c r="W150" s="104">
        <f t="shared" si="26"/>
        <v>1.6224115</v>
      </c>
      <c r="X150" s="104">
        <f t="shared" si="27"/>
        <v>0.09432625</v>
      </c>
      <c r="Y150" s="104">
        <f t="shared" si="28"/>
        <v>65.2717</v>
      </c>
      <c r="Z150" s="240">
        <f t="shared" si="29"/>
        <v>-1.2053109999999947</v>
      </c>
      <c r="AA150" s="78"/>
      <c r="AB150" s="77"/>
    </row>
    <row r="151" spans="1:28" s="58" customFormat="1" ht="14.25" customHeight="1">
      <c r="A151" s="196" t="s">
        <v>305</v>
      </c>
      <c r="B151" s="165">
        <v>236400</v>
      </c>
      <c r="C151" s="163">
        <v>-27800</v>
      </c>
      <c r="D151" s="171">
        <v>-0.11</v>
      </c>
      <c r="E151" s="165">
        <v>0</v>
      </c>
      <c r="F151" s="113">
        <v>0</v>
      </c>
      <c r="G151" s="171">
        <v>0</v>
      </c>
      <c r="H151" s="165">
        <v>0</v>
      </c>
      <c r="I151" s="113">
        <v>0</v>
      </c>
      <c r="J151" s="171">
        <v>0</v>
      </c>
      <c r="K151" s="165">
        <v>236400</v>
      </c>
      <c r="L151" s="113">
        <v>-27800</v>
      </c>
      <c r="M151" s="128">
        <v>-0.11</v>
      </c>
      <c r="N151" s="174">
        <v>236400</v>
      </c>
      <c r="O151" s="175">
        <f t="shared" si="20"/>
        <v>1</v>
      </c>
      <c r="P151" s="109">
        <f>Volume!K151</f>
        <v>906.95</v>
      </c>
      <c r="Q151" s="69">
        <f>Volume!J151</f>
        <v>946.9</v>
      </c>
      <c r="R151" s="240">
        <f t="shared" si="21"/>
        <v>22.384716</v>
      </c>
      <c r="S151" s="104">
        <f t="shared" si="22"/>
        <v>22.384716</v>
      </c>
      <c r="T151" s="110">
        <f t="shared" si="23"/>
        <v>264200</v>
      </c>
      <c r="U151" s="104">
        <f t="shared" si="24"/>
        <v>-10.522331566994701</v>
      </c>
      <c r="V151" s="104">
        <f t="shared" si="25"/>
        <v>22.384716</v>
      </c>
      <c r="W151" s="104">
        <f t="shared" si="26"/>
        <v>0</v>
      </c>
      <c r="X151" s="104">
        <f t="shared" si="27"/>
        <v>0</v>
      </c>
      <c r="Y151" s="104">
        <f t="shared" si="28"/>
        <v>23.961619</v>
      </c>
      <c r="Z151" s="240">
        <f t="shared" si="29"/>
        <v>-1.576902999999998</v>
      </c>
      <c r="AA151" s="78"/>
      <c r="AB151" s="77"/>
    </row>
    <row r="152" spans="1:28" s="58" customFormat="1" ht="14.25" customHeight="1">
      <c r="A152" s="196" t="s">
        <v>82</v>
      </c>
      <c r="B152" s="165">
        <v>9284100</v>
      </c>
      <c r="C152" s="163">
        <v>363300</v>
      </c>
      <c r="D152" s="171">
        <v>0.04</v>
      </c>
      <c r="E152" s="165">
        <v>92400</v>
      </c>
      <c r="F152" s="113">
        <v>33600</v>
      </c>
      <c r="G152" s="171">
        <v>0.57</v>
      </c>
      <c r="H152" s="165">
        <v>2100</v>
      </c>
      <c r="I152" s="113">
        <v>0</v>
      </c>
      <c r="J152" s="171">
        <v>0</v>
      </c>
      <c r="K152" s="165">
        <v>9378600</v>
      </c>
      <c r="L152" s="113">
        <v>396900</v>
      </c>
      <c r="M152" s="128">
        <v>0.04</v>
      </c>
      <c r="N152" s="174">
        <v>8664600</v>
      </c>
      <c r="O152" s="175">
        <f t="shared" si="20"/>
        <v>0.9238692342140618</v>
      </c>
      <c r="P152" s="109">
        <f>Volume!K152</f>
        <v>97.5</v>
      </c>
      <c r="Q152" s="69">
        <f>Volume!J152</f>
        <v>101.05</v>
      </c>
      <c r="R152" s="240">
        <f t="shared" si="21"/>
        <v>94.770753</v>
      </c>
      <c r="S152" s="104">
        <f t="shared" si="22"/>
        <v>87.555783</v>
      </c>
      <c r="T152" s="110">
        <f t="shared" si="23"/>
        <v>8981700</v>
      </c>
      <c r="U152" s="104">
        <f t="shared" si="24"/>
        <v>4.4189852700491</v>
      </c>
      <c r="V152" s="104">
        <f t="shared" si="25"/>
        <v>93.8158305</v>
      </c>
      <c r="W152" s="104">
        <f t="shared" si="26"/>
        <v>0.933702</v>
      </c>
      <c r="X152" s="104">
        <f t="shared" si="27"/>
        <v>0.0212205</v>
      </c>
      <c r="Y152" s="104">
        <f t="shared" si="28"/>
        <v>87.571575</v>
      </c>
      <c r="Z152" s="240">
        <f t="shared" si="29"/>
        <v>7.199178000000003</v>
      </c>
      <c r="AA152" s="78"/>
      <c r="AB152" s="77"/>
    </row>
    <row r="153" spans="1:28" s="58" customFormat="1" ht="14.25" customHeight="1">
      <c r="A153" s="196" t="s">
        <v>153</v>
      </c>
      <c r="B153" s="165">
        <v>1085400</v>
      </c>
      <c r="C153" s="163">
        <v>3600</v>
      </c>
      <c r="D153" s="171">
        <v>0</v>
      </c>
      <c r="E153" s="165">
        <v>0</v>
      </c>
      <c r="F153" s="113">
        <v>0</v>
      </c>
      <c r="G153" s="171">
        <v>0</v>
      </c>
      <c r="H153" s="165">
        <v>0</v>
      </c>
      <c r="I153" s="113">
        <v>0</v>
      </c>
      <c r="J153" s="171">
        <v>0</v>
      </c>
      <c r="K153" s="165">
        <v>1085400</v>
      </c>
      <c r="L153" s="113">
        <v>3600</v>
      </c>
      <c r="M153" s="128">
        <v>0</v>
      </c>
      <c r="N153" s="174">
        <v>1082250</v>
      </c>
      <c r="O153" s="175">
        <f t="shared" si="20"/>
        <v>0.9970978441127695</v>
      </c>
      <c r="P153" s="109">
        <f>Volume!K153</f>
        <v>495.45</v>
      </c>
      <c r="Q153" s="69">
        <f>Volume!J153</f>
        <v>487.65</v>
      </c>
      <c r="R153" s="240">
        <f t="shared" si="21"/>
        <v>52.929531</v>
      </c>
      <c r="S153" s="104">
        <f t="shared" si="22"/>
        <v>52.77592125</v>
      </c>
      <c r="T153" s="110">
        <f t="shared" si="23"/>
        <v>1081800</v>
      </c>
      <c r="U153" s="104">
        <f t="shared" si="24"/>
        <v>0.33277870216306155</v>
      </c>
      <c r="V153" s="104">
        <f t="shared" si="25"/>
        <v>52.929531</v>
      </c>
      <c r="W153" s="104">
        <f t="shared" si="26"/>
        <v>0</v>
      </c>
      <c r="X153" s="104">
        <f t="shared" si="27"/>
        <v>0</v>
      </c>
      <c r="Y153" s="104">
        <f t="shared" si="28"/>
        <v>53.597781</v>
      </c>
      <c r="Z153" s="240">
        <f t="shared" si="29"/>
        <v>-0.6682500000000005</v>
      </c>
      <c r="AA153" s="78"/>
      <c r="AB153" s="77"/>
    </row>
    <row r="154" spans="1:28" s="58" customFormat="1" ht="14.25" customHeight="1">
      <c r="A154" s="196" t="s">
        <v>154</v>
      </c>
      <c r="B154" s="165">
        <v>6044400</v>
      </c>
      <c r="C154" s="163">
        <v>-13800</v>
      </c>
      <c r="D154" s="171">
        <v>0</v>
      </c>
      <c r="E154" s="165">
        <v>96600</v>
      </c>
      <c r="F154" s="113">
        <v>13800</v>
      </c>
      <c r="G154" s="171">
        <v>0.17</v>
      </c>
      <c r="H154" s="165">
        <v>6900</v>
      </c>
      <c r="I154" s="113">
        <v>6900</v>
      </c>
      <c r="J154" s="171">
        <v>0</v>
      </c>
      <c r="K154" s="165">
        <v>6147900</v>
      </c>
      <c r="L154" s="113">
        <v>6900</v>
      </c>
      <c r="M154" s="128">
        <v>0</v>
      </c>
      <c r="N154" s="174">
        <v>6009900</v>
      </c>
      <c r="O154" s="175">
        <f t="shared" si="20"/>
        <v>0.9775533108866442</v>
      </c>
      <c r="P154" s="109">
        <f>Volume!K154</f>
        <v>43.45</v>
      </c>
      <c r="Q154" s="69">
        <f>Volume!J154</f>
        <v>43.55</v>
      </c>
      <c r="R154" s="240">
        <f t="shared" si="21"/>
        <v>26.774104499999996</v>
      </c>
      <c r="S154" s="104">
        <f t="shared" si="22"/>
        <v>26.173114499999997</v>
      </c>
      <c r="T154" s="110">
        <f t="shared" si="23"/>
        <v>6141000</v>
      </c>
      <c r="U154" s="104">
        <f t="shared" si="24"/>
        <v>0.11235955056179776</v>
      </c>
      <c r="V154" s="104">
        <f t="shared" si="25"/>
        <v>26.323361999999996</v>
      </c>
      <c r="W154" s="104">
        <f t="shared" si="26"/>
        <v>0.420693</v>
      </c>
      <c r="X154" s="104">
        <f t="shared" si="27"/>
        <v>0.0300495</v>
      </c>
      <c r="Y154" s="104">
        <f t="shared" si="28"/>
        <v>26.682645000000004</v>
      </c>
      <c r="Z154" s="240">
        <f t="shared" si="29"/>
        <v>0.09145949999999203</v>
      </c>
      <c r="AA154" s="78"/>
      <c r="AB154" s="77"/>
    </row>
    <row r="155" spans="1:28" s="58" customFormat="1" ht="14.25" customHeight="1">
      <c r="A155" s="196" t="s">
        <v>306</v>
      </c>
      <c r="B155" s="165">
        <v>2514600</v>
      </c>
      <c r="C155" s="163">
        <v>-174600</v>
      </c>
      <c r="D155" s="171">
        <v>-0.06</v>
      </c>
      <c r="E155" s="165">
        <v>50400</v>
      </c>
      <c r="F155" s="113">
        <v>10800</v>
      </c>
      <c r="G155" s="171">
        <v>0.27</v>
      </c>
      <c r="H155" s="165">
        <v>10800</v>
      </c>
      <c r="I155" s="113">
        <v>10800</v>
      </c>
      <c r="J155" s="171">
        <v>0</v>
      </c>
      <c r="K155" s="165">
        <v>2575800</v>
      </c>
      <c r="L155" s="113">
        <v>-153000</v>
      </c>
      <c r="M155" s="128">
        <v>-0.06</v>
      </c>
      <c r="N155" s="174">
        <v>2566800</v>
      </c>
      <c r="O155" s="175">
        <f t="shared" si="20"/>
        <v>0.9965059399021663</v>
      </c>
      <c r="P155" s="109">
        <f>Volume!K155</f>
        <v>97.4</v>
      </c>
      <c r="Q155" s="69">
        <f>Volume!J155</f>
        <v>97.95</v>
      </c>
      <c r="R155" s="240">
        <f t="shared" si="21"/>
        <v>25.229961</v>
      </c>
      <c r="S155" s="104">
        <f t="shared" si="22"/>
        <v>25.141806</v>
      </c>
      <c r="T155" s="110">
        <f t="shared" si="23"/>
        <v>2728800</v>
      </c>
      <c r="U155" s="104">
        <f t="shared" si="24"/>
        <v>-5.6068601583113455</v>
      </c>
      <c r="V155" s="104">
        <f t="shared" si="25"/>
        <v>24.630507</v>
      </c>
      <c r="W155" s="104">
        <f t="shared" si="26"/>
        <v>0.493668</v>
      </c>
      <c r="X155" s="104">
        <f t="shared" si="27"/>
        <v>0.105786</v>
      </c>
      <c r="Y155" s="104">
        <f t="shared" si="28"/>
        <v>26.578512000000003</v>
      </c>
      <c r="Z155" s="240">
        <f t="shared" si="29"/>
        <v>-1.348551000000004</v>
      </c>
      <c r="AA155" s="78"/>
      <c r="AB155" s="77"/>
    </row>
    <row r="156" spans="1:28" s="58" customFormat="1" ht="14.25" customHeight="1">
      <c r="A156" s="196" t="s">
        <v>155</v>
      </c>
      <c r="B156" s="165">
        <v>2652825</v>
      </c>
      <c r="C156" s="163">
        <v>73500</v>
      </c>
      <c r="D156" s="171">
        <v>0.03</v>
      </c>
      <c r="E156" s="165">
        <v>33075</v>
      </c>
      <c r="F156" s="113">
        <v>1575</v>
      </c>
      <c r="G156" s="171">
        <v>0.05</v>
      </c>
      <c r="H156" s="165">
        <v>3675</v>
      </c>
      <c r="I156" s="113">
        <v>0</v>
      </c>
      <c r="J156" s="171">
        <v>0</v>
      </c>
      <c r="K156" s="165">
        <v>2689575</v>
      </c>
      <c r="L156" s="113">
        <v>75075</v>
      </c>
      <c r="M156" s="128">
        <v>0.03</v>
      </c>
      <c r="N156" s="174">
        <v>2680650</v>
      </c>
      <c r="O156" s="175">
        <f t="shared" si="20"/>
        <v>0.9966816318563342</v>
      </c>
      <c r="P156" s="109">
        <f>Volume!K156</f>
        <v>393.35</v>
      </c>
      <c r="Q156" s="69">
        <f>Volume!J156</f>
        <v>393.1</v>
      </c>
      <c r="R156" s="240">
        <f t="shared" si="21"/>
        <v>105.72719325000001</v>
      </c>
      <c r="S156" s="104">
        <f t="shared" si="22"/>
        <v>105.37635150000001</v>
      </c>
      <c r="T156" s="110">
        <f t="shared" si="23"/>
        <v>2614500</v>
      </c>
      <c r="U156" s="104">
        <f t="shared" si="24"/>
        <v>2.8714859437751006</v>
      </c>
      <c r="V156" s="104">
        <f t="shared" si="25"/>
        <v>104.28255075000001</v>
      </c>
      <c r="W156" s="104">
        <f t="shared" si="26"/>
        <v>1.30017825</v>
      </c>
      <c r="X156" s="104">
        <f t="shared" si="27"/>
        <v>0.14446425</v>
      </c>
      <c r="Y156" s="104">
        <f t="shared" si="28"/>
        <v>102.8413575</v>
      </c>
      <c r="Z156" s="240">
        <f t="shared" si="29"/>
        <v>2.8858357500000125</v>
      </c>
      <c r="AA156" s="78"/>
      <c r="AB156" s="77"/>
    </row>
    <row r="157" spans="1:28" s="58" customFormat="1" ht="14.25" customHeight="1">
      <c r="A157" s="196" t="s">
        <v>38</v>
      </c>
      <c r="B157" s="165">
        <v>3882000</v>
      </c>
      <c r="C157" s="163">
        <v>42600</v>
      </c>
      <c r="D157" s="171">
        <v>0.01</v>
      </c>
      <c r="E157" s="165">
        <v>29400</v>
      </c>
      <c r="F157" s="113">
        <v>7800</v>
      </c>
      <c r="G157" s="171">
        <v>0.36</v>
      </c>
      <c r="H157" s="165">
        <v>6000</v>
      </c>
      <c r="I157" s="113">
        <v>600</v>
      </c>
      <c r="J157" s="171">
        <v>0.11</v>
      </c>
      <c r="K157" s="165">
        <v>3917400</v>
      </c>
      <c r="L157" s="113">
        <v>51000</v>
      </c>
      <c r="M157" s="128">
        <v>0.01</v>
      </c>
      <c r="N157" s="174">
        <v>3853200</v>
      </c>
      <c r="O157" s="175">
        <f t="shared" si="20"/>
        <v>0.9836115791085924</v>
      </c>
      <c r="P157" s="109">
        <f>Volume!K157</f>
        <v>613.6</v>
      </c>
      <c r="Q157" s="69">
        <f>Volume!J157</f>
        <v>604.55</v>
      </c>
      <c r="R157" s="240">
        <f t="shared" si="21"/>
        <v>236.826417</v>
      </c>
      <c r="S157" s="104">
        <f t="shared" si="22"/>
        <v>232.945206</v>
      </c>
      <c r="T157" s="110">
        <f t="shared" si="23"/>
        <v>3866400</v>
      </c>
      <c r="U157" s="104">
        <f t="shared" si="24"/>
        <v>1.319056486654252</v>
      </c>
      <c r="V157" s="104">
        <f t="shared" si="25"/>
        <v>234.68631</v>
      </c>
      <c r="W157" s="104">
        <f t="shared" si="26"/>
        <v>1.777377</v>
      </c>
      <c r="X157" s="104">
        <f t="shared" si="27"/>
        <v>0.36272999999999994</v>
      </c>
      <c r="Y157" s="104">
        <f t="shared" si="28"/>
        <v>237.242304</v>
      </c>
      <c r="Z157" s="240">
        <f t="shared" si="29"/>
        <v>-0.4158869999999979</v>
      </c>
      <c r="AA157" s="78"/>
      <c r="AB157" s="77"/>
    </row>
    <row r="158" spans="1:28" s="58" customFormat="1" ht="14.25" customHeight="1">
      <c r="A158" s="196" t="s">
        <v>156</v>
      </c>
      <c r="B158" s="165">
        <v>877200</v>
      </c>
      <c r="C158" s="163">
        <v>-188400</v>
      </c>
      <c r="D158" s="171">
        <v>-0.18</v>
      </c>
      <c r="E158" s="165">
        <v>3600</v>
      </c>
      <c r="F158" s="113">
        <v>1200</v>
      </c>
      <c r="G158" s="171">
        <v>0.5</v>
      </c>
      <c r="H158" s="165">
        <v>0</v>
      </c>
      <c r="I158" s="113">
        <v>0</v>
      </c>
      <c r="J158" s="171">
        <v>0</v>
      </c>
      <c r="K158" s="165">
        <v>880800</v>
      </c>
      <c r="L158" s="113">
        <v>-187200</v>
      </c>
      <c r="M158" s="128">
        <v>-0.18</v>
      </c>
      <c r="N158" s="174">
        <v>878400</v>
      </c>
      <c r="O158" s="175">
        <f t="shared" si="20"/>
        <v>0.997275204359673</v>
      </c>
      <c r="P158" s="109">
        <f>Volume!K158</f>
        <v>340.35</v>
      </c>
      <c r="Q158" s="69">
        <f>Volume!J158</f>
        <v>355.05</v>
      </c>
      <c r="R158" s="240">
        <f t="shared" si="21"/>
        <v>31.272804</v>
      </c>
      <c r="S158" s="104">
        <f t="shared" si="22"/>
        <v>31.187592</v>
      </c>
      <c r="T158" s="110">
        <f t="shared" si="23"/>
        <v>1068000</v>
      </c>
      <c r="U158" s="104">
        <f t="shared" si="24"/>
        <v>-17.528089887640448</v>
      </c>
      <c r="V158" s="104">
        <f t="shared" si="25"/>
        <v>31.144986</v>
      </c>
      <c r="W158" s="104">
        <f t="shared" si="26"/>
        <v>0.127818</v>
      </c>
      <c r="X158" s="104">
        <f t="shared" si="27"/>
        <v>0</v>
      </c>
      <c r="Y158" s="104">
        <f t="shared" si="28"/>
        <v>36.34938</v>
      </c>
      <c r="Z158" s="240">
        <f t="shared" si="29"/>
        <v>-5.076575999999996</v>
      </c>
      <c r="AA158" s="78"/>
      <c r="AB158" s="77"/>
    </row>
    <row r="159" spans="1:28" s="58" customFormat="1" ht="14.25" customHeight="1">
      <c r="A159" s="196" t="s">
        <v>211</v>
      </c>
      <c r="B159" s="165">
        <v>1414000</v>
      </c>
      <c r="C159" s="163">
        <v>131600</v>
      </c>
      <c r="D159" s="171">
        <v>0.1</v>
      </c>
      <c r="E159" s="165">
        <v>15400</v>
      </c>
      <c r="F159" s="113">
        <v>4900</v>
      </c>
      <c r="G159" s="171">
        <v>0.47</v>
      </c>
      <c r="H159" s="165">
        <v>46900</v>
      </c>
      <c r="I159" s="113">
        <v>700</v>
      </c>
      <c r="J159" s="171">
        <v>0.02</v>
      </c>
      <c r="K159" s="165">
        <v>1476300</v>
      </c>
      <c r="L159" s="113">
        <v>137200</v>
      </c>
      <c r="M159" s="128">
        <v>0.1</v>
      </c>
      <c r="N159" s="174">
        <v>1475600</v>
      </c>
      <c r="O159" s="175">
        <f t="shared" si="20"/>
        <v>0.9995258416311048</v>
      </c>
      <c r="P159" s="109">
        <f>Volume!K159</f>
        <v>244.3</v>
      </c>
      <c r="Q159" s="69">
        <f>Volume!J159</f>
        <v>238.35</v>
      </c>
      <c r="R159" s="240">
        <f t="shared" si="21"/>
        <v>35.1876105</v>
      </c>
      <c r="S159" s="104">
        <f t="shared" si="22"/>
        <v>35.170926</v>
      </c>
      <c r="T159" s="110">
        <f t="shared" si="23"/>
        <v>1339100</v>
      </c>
      <c r="U159" s="104">
        <f t="shared" si="24"/>
        <v>10.245687401986409</v>
      </c>
      <c r="V159" s="104">
        <f t="shared" si="25"/>
        <v>33.70269</v>
      </c>
      <c r="W159" s="104">
        <f t="shared" si="26"/>
        <v>0.367059</v>
      </c>
      <c r="X159" s="104">
        <f t="shared" si="27"/>
        <v>1.1178615</v>
      </c>
      <c r="Y159" s="104">
        <f t="shared" si="28"/>
        <v>32.714213</v>
      </c>
      <c r="Z159" s="240">
        <f t="shared" si="29"/>
        <v>2.4733974999999973</v>
      </c>
      <c r="AA159" s="78"/>
      <c r="AB159" s="77"/>
    </row>
    <row r="160" spans="1:27" s="2" customFormat="1" ht="15" customHeight="1" hidden="1" thickBot="1">
      <c r="A160" s="72"/>
      <c r="B160" s="163">
        <f>SUM(B4:B159)</f>
        <v>1040702455</v>
      </c>
      <c r="C160" s="163">
        <f>SUM(C4:C159)</f>
        <v>4571651</v>
      </c>
      <c r="D160" s="341">
        <f>C160/B160</f>
        <v>0.00439285117281673</v>
      </c>
      <c r="E160" s="163">
        <f>SUM(E4:E159)</f>
        <v>78606439</v>
      </c>
      <c r="F160" s="163">
        <f>SUM(F4:F159)</f>
        <v>11469182</v>
      </c>
      <c r="G160" s="341">
        <f>F160/E160</f>
        <v>0.14590639324088958</v>
      </c>
      <c r="H160" s="163">
        <f>SUM(H4:H159)</f>
        <v>24374447</v>
      </c>
      <c r="I160" s="163">
        <f>SUM(I4:I159)</f>
        <v>2317399</v>
      </c>
      <c r="J160" s="341">
        <f>I160/H160</f>
        <v>0.0950749364693279</v>
      </c>
      <c r="K160" s="163">
        <f>SUM(K4:K159)</f>
        <v>1143683341</v>
      </c>
      <c r="L160" s="163">
        <f>SUM(L4:L159)</f>
        <v>18358232</v>
      </c>
      <c r="M160" s="341">
        <f>L160/K160</f>
        <v>0.01605184874333148</v>
      </c>
      <c r="N160" s="288">
        <f>SUM(N4:N159)</f>
        <v>1134240798</v>
      </c>
      <c r="O160" s="352"/>
      <c r="P160" s="170"/>
      <c r="Q160" s="14"/>
      <c r="R160" s="241">
        <f>SUM(R4:R159)</f>
        <v>48413.60345156002</v>
      </c>
      <c r="S160" s="104">
        <f>SUM(S4:S159)</f>
        <v>47340.10285711001</v>
      </c>
      <c r="T160" s="110">
        <f>SUM(T4:T159)</f>
        <v>1125325109</v>
      </c>
      <c r="U160" s="290"/>
      <c r="V160" s="104">
        <f>SUM(V4:V159)</f>
        <v>37452.37459210502</v>
      </c>
      <c r="W160" s="104">
        <f>SUM(W4:W159)</f>
        <v>5425.840510735003</v>
      </c>
      <c r="X160" s="104">
        <f>SUM(X4:X159)</f>
        <v>5535.388348720002</v>
      </c>
      <c r="Y160" s="104">
        <f>SUM(Y4:Y159)</f>
        <v>46399.12700694503</v>
      </c>
      <c r="Z160" s="104">
        <f>SUM(Z4:Z159)</f>
        <v>2014.4764446150039</v>
      </c>
      <c r="AA160" s="75"/>
    </row>
    <row r="161" spans="2:27" s="2" customFormat="1" ht="15" customHeight="1" hidden="1">
      <c r="B161" s="5"/>
      <c r="C161" s="5"/>
      <c r="D161" s="128"/>
      <c r="E161" s="1">
        <f>H160/E160</f>
        <v>0.3100820659233781</v>
      </c>
      <c r="F161" s="5"/>
      <c r="G161" s="62"/>
      <c r="H161" s="5"/>
      <c r="I161" s="5"/>
      <c r="J161" s="62"/>
      <c r="K161" s="5"/>
      <c r="L161" s="5"/>
      <c r="M161" s="62"/>
      <c r="O161" s="3"/>
      <c r="P161" s="109"/>
      <c r="Q161" s="69"/>
      <c r="R161" s="104"/>
      <c r="S161" s="104"/>
      <c r="T161" s="110"/>
      <c r="U161" s="104"/>
      <c r="V161" s="104"/>
      <c r="W161" s="104"/>
      <c r="X161" s="104"/>
      <c r="Y161" s="104"/>
      <c r="Z161" s="104"/>
      <c r="AA161" s="75"/>
    </row>
    <row r="162" spans="2:27" s="2" customFormat="1" ht="15" customHeight="1">
      <c r="B162" s="5"/>
      <c r="C162" s="5"/>
      <c r="D162" s="128"/>
      <c r="E162" s="1"/>
      <c r="F162" s="5"/>
      <c r="G162" s="62"/>
      <c r="H162" s="5"/>
      <c r="I162" s="5"/>
      <c r="J162" s="62"/>
      <c r="K162" s="5"/>
      <c r="L162" s="5"/>
      <c r="M162" s="62"/>
      <c r="O162" s="108"/>
      <c r="P162" s="109"/>
      <c r="Q162" s="69"/>
      <c r="R162" s="104"/>
      <c r="S162" s="104"/>
      <c r="T162" s="110"/>
      <c r="U162" s="104"/>
      <c r="V162" s="104"/>
      <c r="W162" s="104"/>
      <c r="X162" s="104"/>
      <c r="Y162" s="104"/>
      <c r="Z162" s="104"/>
      <c r="AA162" s="1"/>
    </row>
    <row r="163" spans="1:25" ht="14.25">
      <c r="A163" s="2"/>
      <c r="B163" s="5"/>
      <c r="C163" s="5"/>
      <c r="D163" s="128"/>
      <c r="E163" s="5"/>
      <c r="F163" s="5"/>
      <c r="G163" s="62"/>
      <c r="H163" s="5"/>
      <c r="I163" s="5"/>
      <c r="J163" s="62"/>
      <c r="K163" s="5"/>
      <c r="L163" s="5"/>
      <c r="M163" s="62"/>
      <c r="N163" s="2"/>
      <c r="O163" s="108"/>
      <c r="P163" s="2"/>
      <c r="Q163" s="2"/>
      <c r="R163" s="1"/>
      <c r="S163" s="1"/>
      <c r="T163" s="79"/>
      <c r="U163" s="2"/>
      <c r="V163" s="2"/>
      <c r="W163" s="2"/>
      <c r="X163" s="2"/>
      <c r="Y163" s="2"/>
    </row>
    <row r="164" spans="1:6" ht="13.5" thickBot="1">
      <c r="A164" s="63" t="s">
        <v>109</v>
      </c>
      <c r="B164" s="122"/>
      <c r="C164" s="125"/>
      <c r="D164" s="129"/>
      <c r="F164" s="120"/>
    </row>
    <row r="165" spans="1:8" ht="13.5" thickBot="1">
      <c r="A165" s="202" t="s">
        <v>108</v>
      </c>
      <c r="B165" s="346" t="s">
        <v>106</v>
      </c>
      <c r="C165" s="347" t="s">
        <v>70</v>
      </c>
      <c r="D165" s="348" t="s">
        <v>107</v>
      </c>
      <c r="F165" s="126"/>
      <c r="G165" s="62"/>
      <c r="H165" s="5"/>
    </row>
    <row r="166" spans="1:8" ht="12.75">
      <c r="A166" s="342" t="s">
        <v>10</v>
      </c>
      <c r="B166" s="349">
        <f>B160/10000000</f>
        <v>104.0702455</v>
      </c>
      <c r="C166" s="350">
        <f>C160/10000000</f>
        <v>0.4571651</v>
      </c>
      <c r="D166" s="351">
        <f>D160</f>
        <v>0.00439285117281673</v>
      </c>
      <c r="F166" s="126"/>
      <c r="H166" s="5"/>
    </row>
    <row r="167" spans="1:7" ht="12.75">
      <c r="A167" s="343" t="s">
        <v>87</v>
      </c>
      <c r="B167" s="199">
        <f>E160/10000000</f>
        <v>7.8606439</v>
      </c>
      <c r="C167" s="198">
        <f>F160/10000000</f>
        <v>1.1469182</v>
      </c>
      <c r="D167" s="259">
        <f>G160</f>
        <v>0.14590639324088958</v>
      </c>
      <c r="F167" s="126"/>
      <c r="G167" s="62"/>
    </row>
    <row r="168" spans="1:6" ht="12.75">
      <c r="A168" s="344" t="s">
        <v>85</v>
      </c>
      <c r="B168" s="199">
        <f>H160/10000000</f>
        <v>2.4374447</v>
      </c>
      <c r="C168" s="198">
        <f>I160/10000000</f>
        <v>0.2317399</v>
      </c>
      <c r="D168" s="259">
        <f>J160</f>
        <v>0.0950749364693279</v>
      </c>
      <c r="F168" s="126"/>
    </row>
    <row r="169" spans="1:6" ht="13.5" thickBot="1">
      <c r="A169" s="345" t="s">
        <v>86</v>
      </c>
      <c r="B169" s="200">
        <f>K160/10000000</f>
        <v>114.3683341</v>
      </c>
      <c r="C169" s="201">
        <f>L160/10000000</f>
        <v>1.8358232</v>
      </c>
      <c r="D169" s="260">
        <f>M160</f>
        <v>0.01605184874333148</v>
      </c>
      <c r="F169" s="127"/>
    </row>
    <row r="203" ht="12.75">
      <c r="B203" s="375"/>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6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G198" sqref="G198"/>
    </sheetView>
  </sheetViews>
  <sheetFormatPr defaultColWidth="9.140625" defaultRowHeight="12.75"/>
  <cols>
    <col min="1" max="1" width="14.421875" style="313" customWidth="1"/>
    <col min="2" max="2" width="11.421875" style="317" customWidth="1"/>
    <col min="3" max="3" width="11.00390625" style="26" customWidth="1"/>
    <col min="4" max="4" width="11.00390625" style="317" customWidth="1"/>
    <col min="5" max="5" width="9.140625" style="26" customWidth="1"/>
    <col min="6" max="6" width="11.7109375" style="317" customWidth="1"/>
    <col min="7" max="7" width="9.28125" style="26" customWidth="1"/>
    <col min="8" max="8" width="12.00390625" style="317"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301" customFormat="1" ht="22.5" customHeight="1" thickBot="1">
      <c r="A1" s="293" t="s">
        <v>112</v>
      </c>
      <c r="B1" s="294"/>
      <c r="C1" s="295"/>
      <c r="D1" s="296"/>
      <c r="E1" s="297"/>
      <c r="F1" s="296"/>
      <c r="G1" s="297"/>
      <c r="H1" s="296"/>
      <c r="I1" s="297"/>
      <c r="J1" s="298"/>
      <c r="K1" s="298"/>
      <c r="L1" s="299"/>
      <c r="M1" s="300"/>
    </row>
    <row r="2" spans="1:13" s="303" customFormat="1" ht="15.75" customHeight="1" thickBot="1">
      <c r="A2" s="302"/>
      <c r="B2" s="409" t="s">
        <v>117</v>
      </c>
      <c r="C2" s="410"/>
      <c r="D2" s="411"/>
      <c r="E2" s="411"/>
      <c r="F2" s="411"/>
      <c r="G2" s="411"/>
      <c r="H2" s="411"/>
      <c r="I2" s="411"/>
      <c r="J2" s="412" t="s">
        <v>110</v>
      </c>
      <c r="K2" s="413"/>
      <c r="L2" s="413"/>
      <c r="M2" s="414"/>
    </row>
    <row r="3" spans="1:16" s="303" customFormat="1" ht="14.25" thickBot="1">
      <c r="A3" s="304"/>
      <c r="B3" s="318" t="s">
        <v>10</v>
      </c>
      <c r="C3" s="305" t="s">
        <v>46</v>
      </c>
      <c r="D3" s="318" t="s">
        <v>21</v>
      </c>
      <c r="E3" s="305" t="s">
        <v>46</v>
      </c>
      <c r="F3" s="318" t="s">
        <v>22</v>
      </c>
      <c r="G3" s="305" t="s">
        <v>46</v>
      </c>
      <c r="H3" s="318" t="s">
        <v>11</v>
      </c>
      <c r="I3" s="305" t="s">
        <v>46</v>
      </c>
      <c r="J3" s="263" t="s">
        <v>13</v>
      </c>
      <c r="K3" s="264" t="s">
        <v>14</v>
      </c>
      <c r="L3" s="264" t="s">
        <v>111</v>
      </c>
      <c r="M3" s="305" t="s">
        <v>107</v>
      </c>
      <c r="N3" s="306" t="s">
        <v>121</v>
      </c>
      <c r="O3" s="33" t="s">
        <v>21</v>
      </c>
      <c r="P3" s="33" t="s">
        <v>22</v>
      </c>
    </row>
    <row r="4" spans="1:16" ht="13.5">
      <c r="A4" s="327" t="s">
        <v>182</v>
      </c>
      <c r="B4" s="319">
        <v>3697</v>
      </c>
      <c r="C4" s="320">
        <v>0.4</v>
      </c>
      <c r="D4" s="319">
        <v>0</v>
      </c>
      <c r="E4" s="320">
        <v>0</v>
      </c>
      <c r="F4" s="319">
        <v>0</v>
      </c>
      <c r="G4" s="320">
        <v>0</v>
      </c>
      <c r="H4" s="319">
        <v>3697</v>
      </c>
      <c r="I4" s="322">
        <v>0.4</v>
      </c>
      <c r="J4" s="266">
        <v>5464.65</v>
      </c>
      <c r="K4" s="261">
        <v>5533.75</v>
      </c>
      <c r="L4" s="309">
        <f>J4-K4</f>
        <v>-69.10000000000036</v>
      </c>
      <c r="M4" s="310">
        <f>L4/K4*100</f>
        <v>-1.2487011520216917</v>
      </c>
      <c r="N4" s="78">
        <f>Margins!B4</f>
        <v>50</v>
      </c>
      <c r="O4" s="25">
        <f>D4*N4</f>
        <v>0</v>
      </c>
      <c r="P4" s="25">
        <f>F4*N4</f>
        <v>0</v>
      </c>
    </row>
    <row r="5" spans="1:18" ht="14.25" thickBot="1">
      <c r="A5" s="328" t="s">
        <v>74</v>
      </c>
      <c r="B5" s="173">
        <v>166</v>
      </c>
      <c r="C5" s="307">
        <v>-0.35</v>
      </c>
      <c r="D5" s="173">
        <v>0</v>
      </c>
      <c r="E5" s="307">
        <v>0</v>
      </c>
      <c r="F5" s="173">
        <v>0</v>
      </c>
      <c r="G5" s="307">
        <v>0</v>
      </c>
      <c r="H5" s="173">
        <v>166</v>
      </c>
      <c r="I5" s="308">
        <v>-0.35</v>
      </c>
      <c r="J5" s="267">
        <v>5446.1</v>
      </c>
      <c r="K5" s="69">
        <v>5521.6</v>
      </c>
      <c r="L5" s="136">
        <f aca="true" t="shared" si="0" ref="L5:L68">J5-K5</f>
        <v>-75.5</v>
      </c>
      <c r="M5" s="311">
        <f aca="true" t="shared" si="1" ref="M5:M68">L5/K5*100</f>
        <v>-1.3673572877426832</v>
      </c>
      <c r="N5" s="78">
        <f>Margins!B5</f>
        <v>50</v>
      </c>
      <c r="O5" s="25">
        <f aca="true" t="shared" si="2" ref="O5:O68">D5*N5</f>
        <v>0</v>
      </c>
      <c r="P5" s="25">
        <f aca="true" t="shared" si="3" ref="P5:P68">F5*N5</f>
        <v>0</v>
      </c>
      <c r="R5" s="25"/>
    </row>
    <row r="6" spans="1:16" ht="13.5">
      <c r="A6" s="328" t="s">
        <v>9</v>
      </c>
      <c r="B6" s="173">
        <v>726010</v>
      </c>
      <c r="C6" s="307">
        <v>-0.06</v>
      </c>
      <c r="D6" s="173">
        <v>125628</v>
      </c>
      <c r="E6" s="307">
        <v>0.02</v>
      </c>
      <c r="F6" s="173">
        <v>103398</v>
      </c>
      <c r="G6" s="307">
        <v>-0.13</v>
      </c>
      <c r="H6" s="173">
        <v>955036</v>
      </c>
      <c r="I6" s="308">
        <v>-0.06</v>
      </c>
      <c r="J6" s="266">
        <v>3893.9</v>
      </c>
      <c r="K6" s="69">
        <v>3942</v>
      </c>
      <c r="L6" s="136">
        <f t="shared" si="0"/>
        <v>-48.09999999999991</v>
      </c>
      <c r="M6" s="311">
        <f t="shared" si="1"/>
        <v>-1.220192795535259</v>
      </c>
      <c r="N6" s="78">
        <f>Margins!B6</f>
        <v>50</v>
      </c>
      <c r="O6" s="25">
        <f t="shared" si="2"/>
        <v>6281400</v>
      </c>
      <c r="P6" s="25">
        <f t="shared" si="3"/>
        <v>5169900</v>
      </c>
    </row>
    <row r="7" spans="1:16" ht="13.5">
      <c r="A7" s="196" t="s">
        <v>281</v>
      </c>
      <c r="B7" s="173">
        <v>1008</v>
      </c>
      <c r="C7" s="307">
        <v>0.14</v>
      </c>
      <c r="D7" s="173">
        <v>8</v>
      </c>
      <c r="E7" s="307">
        <v>0</v>
      </c>
      <c r="F7" s="173">
        <v>0</v>
      </c>
      <c r="G7" s="307">
        <v>0</v>
      </c>
      <c r="H7" s="173">
        <v>1016</v>
      </c>
      <c r="I7" s="308">
        <v>0.15</v>
      </c>
      <c r="J7" s="267">
        <v>1853.45</v>
      </c>
      <c r="K7" s="69">
        <v>1865.8</v>
      </c>
      <c r="L7" s="136">
        <f t="shared" si="0"/>
        <v>-12.349999999999909</v>
      </c>
      <c r="M7" s="311">
        <f t="shared" si="1"/>
        <v>-0.6619144602851276</v>
      </c>
      <c r="N7" s="78">
        <f>Margins!B7</f>
        <v>200</v>
      </c>
      <c r="O7" s="25">
        <f t="shared" si="2"/>
        <v>1600</v>
      </c>
      <c r="P7" s="25">
        <f t="shared" si="3"/>
        <v>0</v>
      </c>
    </row>
    <row r="8" spans="1:18" ht="13.5">
      <c r="A8" s="196" t="s">
        <v>134</v>
      </c>
      <c r="B8" s="173">
        <v>1180</v>
      </c>
      <c r="C8" s="307">
        <v>-0.12</v>
      </c>
      <c r="D8" s="173">
        <v>3</v>
      </c>
      <c r="E8" s="307">
        <v>0.5</v>
      </c>
      <c r="F8" s="173">
        <v>0</v>
      </c>
      <c r="G8" s="307">
        <v>0</v>
      </c>
      <c r="H8" s="173">
        <v>1183</v>
      </c>
      <c r="I8" s="308">
        <v>-0.12</v>
      </c>
      <c r="J8" s="267">
        <v>3696.5</v>
      </c>
      <c r="K8" s="69">
        <v>3691.65</v>
      </c>
      <c r="L8" s="136">
        <f t="shared" si="0"/>
        <v>4.849999999999909</v>
      </c>
      <c r="M8" s="311">
        <f t="shared" si="1"/>
        <v>0.13137756829601693</v>
      </c>
      <c r="N8" s="78">
        <f>Margins!B8</f>
        <v>100</v>
      </c>
      <c r="O8" s="25">
        <f t="shared" si="2"/>
        <v>300</v>
      </c>
      <c r="P8" s="25">
        <f t="shared" si="3"/>
        <v>0</v>
      </c>
      <c r="R8" s="312"/>
    </row>
    <row r="9" spans="1:18" ht="13.5">
      <c r="A9" s="196" t="s">
        <v>0</v>
      </c>
      <c r="B9" s="173">
        <v>5353</v>
      </c>
      <c r="C9" s="307">
        <v>-0.33</v>
      </c>
      <c r="D9" s="173">
        <v>69</v>
      </c>
      <c r="E9" s="307">
        <v>0.11</v>
      </c>
      <c r="F9" s="173">
        <v>5</v>
      </c>
      <c r="G9" s="307">
        <v>-0.38</v>
      </c>
      <c r="H9" s="173">
        <v>5427</v>
      </c>
      <c r="I9" s="308">
        <v>-0.33</v>
      </c>
      <c r="J9" s="267">
        <v>960.85</v>
      </c>
      <c r="K9" s="69">
        <v>942.55</v>
      </c>
      <c r="L9" s="136">
        <f t="shared" si="0"/>
        <v>18.300000000000068</v>
      </c>
      <c r="M9" s="311">
        <f t="shared" si="1"/>
        <v>1.9415415627818227</v>
      </c>
      <c r="N9" s="78">
        <f>Margins!B9</f>
        <v>375</v>
      </c>
      <c r="O9" s="25">
        <f t="shared" si="2"/>
        <v>25875</v>
      </c>
      <c r="P9" s="25">
        <f t="shared" si="3"/>
        <v>1875</v>
      </c>
      <c r="R9" s="312"/>
    </row>
    <row r="10" spans="1:18" ht="13.5">
      <c r="A10" s="196" t="s">
        <v>135</v>
      </c>
      <c r="B10" s="321">
        <v>85</v>
      </c>
      <c r="C10" s="330">
        <v>-0.84</v>
      </c>
      <c r="D10" s="173">
        <v>6</v>
      </c>
      <c r="E10" s="307">
        <v>1</v>
      </c>
      <c r="F10" s="173">
        <v>0</v>
      </c>
      <c r="G10" s="307">
        <v>0</v>
      </c>
      <c r="H10" s="173">
        <v>91</v>
      </c>
      <c r="I10" s="308">
        <v>-0.83</v>
      </c>
      <c r="J10" s="267">
        <v>77.3</v>
      </c>
      <c r="K10" s="69">
        <v>78.4</v>
      </c>
      <c r="L10" s="136">
        <f t="shared" si="0"/>
        <v>-1.1000000000000085</v>
      </c>
      <c r="M10" s="311">
        <f t="shared" si="1"/>
        <v>-1.4030612244898066</v>
      </c>
      <c r="N10" s="78">
        <f>Margins!B10</f>
        <v>2450</v>
      </c>
      <c r="O10" s="25">
        <f t="shared" si="2"/>
        <v>14700</v>
      </c>
      <c r="P10" s="25">
        <f t="shared" si="3"/>
        <v>0</v>
      </c>
      <c r="R10" s="25"/>
    </row>
    <row r="11" spans="1:18" ht="13.5">
      <c r="A11" s="196" t="s">
        <v>174</v>
      </c>
      <c r="B11" s="173">
        <v>192</v>
      </c>
      <c r="C11" s="307">
        <v>-0.15</v>
      </c>
      <c r="D11" s="173">
        <v>12</v>
      </c>
      <c r="E11" s="307">
        <v>0.09</v>
      </c>
      <c r="F11" s="173">
        <v>0</v>
      </c>
      <c r="G11" s="307">
        <v>0</v>
      </c>
      <c r="H11" s="173">
        <v>204</v>
      </c>
      <c r="I11" s="308">
        <v>-0.14</v>
      </c>
      <c r="J11" s="267">
        <v>60.9</v>
      </c>
      <c r="K11" s="69">
        <v>60.2</v>
      </c>
      <c r="L11" s="136">
        <f t="shared" si="0"/>
        <v>0.6999999999999957</v>
      </c>
      <c r="M11" s="311">
        <f t="shared" si="1"/>
        <v>1.1627906976744116</v>
      </c>
      <c r="N11" s="78">
        <f>Margins!B11</f>
        <v>3350</v>
      </c>
      <c r="O11" s="25">
        <f t="shared" si="2"/>
        <v>40200</v>
      </c>
      <c r="P11" s="25">
        <f t="shared" si="3"/>
        <v>0</v>
      </c>
      <c r="R11" s="312"/>
    </row>
    <row r="12" spans="1:16" ht="13.5">
      <c r="A12" s="196" t="s">
        <v>282</v>
      </c>
      <c r="B12" s="173">
        <v>70</v>
      </c>
      <c r="C12" s="307">
        <v>-0.38</v>
      </c>
      <c r="D12" s="173">
        <v>0</v>
      </c>
      <c r="E12" s="307">
        <v>0</v>
      </c>
      <c r="F12" s="173">
        <v>0</v>
      </c>
      <c r="G12" s="307">
        <v>0</v>
      </c>
      <c r="H12" s="173">
        <v>70</v>
      </c>
      <c r="I12" s="308">
        <v>-0.38</v>
      </c>
      <c r="J12" s="267">
        <v>385.35</v>
      </c>
      <c r="K12" s="69">
        <v>384.5</v>
      </c>
      <c r="L12" s="136">
        <f t="shared" si="0"/>
        <v>0.8500000000000227</v>
      </c>
      <c r="M12" s="311">
        <f t="shared" si="1"/>
        <v>0.2210663198959747</v>
      </c>
      <c r="N12" s="78">
        <f>Margins!B12</f>
        <v>600</v>
      </c>
      <c r="O12" s="25">
        <f t="shared" si="2"/>
        <v>0</v>
      </c>
      <c r="P12" s="25">
        <f t="shared" si="3"/>
        <v>0</v>
      </c>
    </row>
    <row r="13" spans="1:16" ht="13.5">
      <c r="A13" s="196" t="s">
        <v>75</v>
      </c>
      <c r="B13" s="173">
        <v>94</v>
      </c>
      <c r="C13" s="307">
        <v>-0.51</v>
      </c>
      <c r="D13" s="173">
        <v>10</v>
      </c>
      <c r="E13" s="307">
        <v>1</v>
      </c>
      <c r="F13" s="173">
        <v>0</v>
      </c>
      <c r="G13" s="307">
        <v>0</v>
      </c>
      <c r="H13" s="173">
        <v>104</v>
      </c>
      <c r="I13" s="308">
        <v>-0.47</v>
      </c>
      <c r="J13" s="267">
        <v>78.35</v>
      </c>
      <c r="K13" s="69">
        <v>78.9</v>
      </c>
      <c r="L13" s="136">
        <f t="shared" si="0"/>
        <v>-0.5500000000000114</v>
      </c>
      <c r="M13" s="311">
        <f t="shared" si="1"/>
        <v>-0.6970849176172513</v>
      </c>
      <c r="N13" s="78">
        <f>Margins!B13</f>
        <v>2300</v>
      </c>
      <c r="O13" s="25">
        <f t="shared" si="2"/>
        <v>23000</v>
      </c>
      <c r="P13" s="25">
        <f t="shared" si="3"/>
        <v>0</v>
      </c>
    </row>
    <row r="14" spans="1:18" ht="13.5">
      <c r="A14" s="196" t="s">
        <v>88</v>
      </c>
      <c r="B14" s="321">
        <v>526</v>
      </c>
      <c r="C14" s="330">
        <v>-0.25</v>
      </c>
      <c r="D14" s="173">
        <v>86</v>
      </c>
      <c r="E14" s="307">
        <v>-0.09</v>
      </c>
      <c r="F14" s="173">
        <v>10</v>
      </c>
      <c r="G14" s="307">
        <v>-0.17</v>
      </c>
      <c r="H14" s="173">
        <v>622</v>
      </c>
      <c r="I14" s="308">
        <v>-0.23</v>
      </c>
      <c r="J14" s="267">
        <v>51.2</v>
      </c>
      <c r="K14" s="69">
        <v>51.55</v>
      </c>
      <c r="L14" s="136">
        <f t="shared" si="0"/>
        <v>-0.3499999999999943</v>
      </c>
      <c r="M14" s="311">
        <f t="shared" si="1"/>
        <v>-0.6789524733268562</v>
      </c>
      <c r="N14" s="78">
        <f>Margins!B14</f>
        <v>4300</v>
      </c>
      <c r="O14" s="25">
        <f t="shared" si="2"/>
        <v>369800</v>
      </c>
      <c r="P14" s="25">
        <f t="shared" si="3"/>
        <v>43000</v>
      </c>
      <c r="R14" s="25"/>
    </row>
    <row r="15" spans="1:16" ht="13.5">
      <c r="A15" s="196" t="s">
        <v>136</v>
      </c>
      <c r="B15" s="173">
        <v>1097</v>
      </c>
      <c r="C15" s="307">
        <v>-0.47</v>
      </c>
      <c r="D15" s="173">
        <v>279</v>
      </c>
      <c r="E15" s="307">
        <v>0.04</v>
      </c>
      <c r="F15" s="173">
        <v>17</v>
      </c>
      <c r="G15" s="307">
        <v>-0.53</v>
      </c>
      <c r="H15" s="173">
        <v>1393</v>
      </c>
      <c r="I15" s="308">
        <v>-0.42</v>
      </c>
      <c r="J15" s="267">
        <v>42.2</v>
      </c>
      <c r="K15" s="69">
        <v>42.1</v>
      </c>
      <c r="L15" s="136">
        <f t="shared" si="0"/>
        <v>0.10000000000000142</v>
      </c>
      <c r="M15" s="311">
        <f t="shared" si="1"/>
        <v>0.23752969121140477</v>
      </c>
      <c r="N15" s="78">
        <f>Margins!B15</f>
        <v>4775</v>
      </c>
      <c r="O15" s="25">
        <f t="shared" si="2"/>
        <v>1332225</v>
      </c>
      <c r="P15" s="25">
        <f t="shared" si="3"/>
        <v>81175</v>
      </c>
    </row>
    <row r="16" spans="1:16" ht="13.5">
      <c r="A16" s="196" t="s">
        <v>157</v>
      </c>
      <c r="B16" s="173">
        <v>105</v>
      </c>
      <c r="C16" s="307">
        <v>-0.44</v>
      </c>
      <c r="D16" s="173">
        <v>0</v>
      </c>
      <c r="E16" s="307">
        <v>0</v>
      </c>
      <c r="F16" s="173">
        <v>0</v>
      </c>
      <c r="G16" s="307">
        <v>0</v>
      </c>
      <c r="H16" s="173">
        <v>105</v>
      </c>
      <c r="I16" s="308">
        <v>-0.44</v>
      </c>
      <c r="J16" s="267">
        <v>664.85</v>
      </c>
      <c r="K16" s="69">
        <v>667.65</v>
      </c>
      <c r="L16" s="136">
        <f t="shared" si="0"/>
        <v>-2.7999999999999545</v>
      </c>
      <c r="M16" s="311">
        <f t="shared" si="1"/>
        <v>-0.4193814124166786</v>
      </c>
      <c r="N16" s="78">
        <f>Margins!B16</f>
        <v>350</v>
      </c>
      <c r="O16" s="25">
        <f t="shared" si="2"/>
        <v>0</v>
      </c>
      <c r="P16" s="25">
        <f t="shared" si="3"/>
        <v>0</v>
      </c>
    </row>
    <row r="17" spans="1:16" ht="13.5">
      <c r="A17" s="196" t="s">
        <v>193</v>
      </c>
      <c r="B17" s="173">
        <v>3724</v>
      </c>
      <c r="C17" s="307">
        <v>1.31</v>
      </c>
      <c r="D17" s="173">
        <v>59</v>
      </c>
      <c r="E17" s="307">
        <v>18.67</v>
      </c>
      <c r="F17" s="173">
        <v>0</v>
      </c>
      <c r="G17" s="307">
        <v>0</v>
      </c>
      <c r="H17" s="173">
        <v>3783</v>
      </c>
      <c r="I17" s="308">
        <v>1.34</v>
      </c>
      <c r="J17" s="267">
        <v>2727.7</v>
      </c>
      <c r="K17" s="69">
        <v>2813.1</v>
      </c>
      <c r="L17" s="136">
        <f t="shared" si="0"/>
        <v>-85.40000000000009</v>
      </c>
      <c r="M17" s="311">
        <f t="shared" si="1"/>
        <v>-3.035796807792119</v>
      </c>
      <c r="N17" s="78">
        <f>Margins!B17</f>
        <v>100</v>
      </c>
      <c r="O17" s="25">
        <f t="shared" si="2"/>
        <v>5900</v>
      </c>
      <c r="P17" s="25">
        <f t="shared" si="3"/>
        <v>0</v>
      </c>
    </row>
    <row r="18" spans="1:16" ht="13.5">
      <c r="A18" s="196" t="s">
        <v>283</v>
      </c>
      <c r="B18" s="173">
        <v>3648</v>
      </c>
      <c r="C18" s="307">
        <v>-0.44</v>
      </c>
      <c r="D18" s="173">
        <v>164</v>
      </c>
      <c r="E18" s="307">
        <v>-0.35</v>
      </c>
      <c r="F18" s="173">
        <v>34</v>
      </c>
      <c r="G18" s="307">
        <v>-0.13</v>
      </c>
      <c r="H18" s="173">
        <v>3846</v>
      </c>
      <c r="I18" s="308">
        <v>-0.44</v>
      </c>
      <c r="J18" s="267">
        <v>175.3</v>
      </c>
      <c r="K18" s="69">
        <v>168.9</v>
      </c>
      <c r="L18" s="136">
        <f t="shared" si="0"/>
        <v>6.400000000000006</v>
      </c>
      <c r="M18" s="311">
        <f t="shared" si="1"/>
        <v>3.789224393132034</v>
      </c>
      <c r="N18" s="78">
        <f>Margins!B18</f>
        <v>950</v>
      </c>
      <c r="O18" s="25">
        <f t="shared" si="2"/>
        <v>155800</v>
      </c>
      <c r="P18" s="25">
        <f t="shared" si="3"/>
        <v>32300</v>
      </c>
    </row>
    <row r="19" spans="1:18" s="301" customFormat="1" ht="13.5">
      <c r="A19" s="196" t="s">
        <v>284</v>
      </c>
      <c r="B19" s="173">
        <v>1192</v>
      </c>
      <c r="C19" s="307">
        <v>-0.51</v>
      </c>
      <c r="D19" s="173">
        <v>99</v>
      </c>
      <c r="E19" s="307">
        <v>-0.43</v>
      </c>
      <c r="F19" s="173">
        <v>11</v>
      </c>
      <c r="G19" s="307">
        <v>-0.08</v>
      </c>
      <c r="H19" s="173">
        <v>1302</v>
      </c>
      <c r="I19" s="308">
        <v>-0.51</v>
      </c>
      <c r="J19" s="267">
        <v>58.7</v>
      </c>
      <c r="K19" s="69">
        <v>57.75</v>
      </c>
      <c r="L19" s="136">
        <f t="shared" si="0"/>
        <v>0.9500000000000028</v>
      </c>
      <c r="M19" s="311">
        <f t="shared" si="1"/>
        <v>1.64502164502165</v>
      </c>
      <c r="N19" s="78">
        <f>Margins!B19</f>
        <v>2400</v>
      </c>
      <c r="O19" s="25">
        <f t="shared" si="2"/>
        <v>237600</v>
      </c>
      <c r="P19" s="25">
        <f t="shared" si="3"/>
        <v>26400</v>
      </c>
      <c r="R19" s="14"/>
    </row>
    <row r="20" spans="1:18" s="301" customFormat="1" ht="13.5">
      <c r="A20" s="196" t="s">
        <v>76</v>
      </c>
      <c r="B20" s="173">
        <v>1046</v>
      </c>
      <c r="C20" s="307">
        <v>1.15</v>
      </c>
      <c r="D20" s="173">
        <v>40</v>
      </c>
      <c r="E20" s="307">
        <v>7</v>
      </c>
      <c r="F20" s="173">
        <v>1</v>
      </c>
      <c r="G20" s="307">
        <v>0</v>
      </c>
      <c r="H20" s="173">
        <v>1087</v>
      </c>
      <c r="I20" s="308">
        <v>1.21</v>
      </c>
      <c r="J20" s="267">
        <v>223.75</v>
      </c>
      <c r="K20" s="69">
        <v>218.35</v>
      </c>
      <c r="L20" s="136">
        <f t="shared" si="0"/>
        <v>5.400000000000006</v>
      </c>
      <c r="M20" s="311">
        <f t="shared" si="1"/>
        <v>2.4730936569727526</v>
      </c>
      <c r="N20" s="78">
        <f>Margins!B20</f>
        <v>1400</v>
      </c>
      <c r="O20" s="25">
        <f t="shared" si="2"/>
        <v>56000</v>
      </c>
      <c r="P20" s="25">
        <f t="shared" si="3"/>
        <v>1400</v>
      </c>
      <c r="R20" s="14"/>
    </row>
    <row r="21" spans="1:16" ht="13.5">
      <c r="A21" s="196" t="s">
        <v>77</v>
      </c>
      <c r="B21" s="173">
        <v>2525</v>
      </c>
      <c r="C21" s="307">
        <v>0.12</v>
      </c>
      <c r="D21" s="173">
        <v>27</v>
      </c>
      <c r="E21" s="307">
        <v>-0.04</v>
      </c>
      <c r="F21" s="173">
        <v>30</v>
      </c>
      <c r="G21" s="307">
        <v>5</v>
      </c>
      <c r="H21" s="173">
        <v>2582</v>
      </c>
      <c r="I21" s="308">
        <v>0.13</v>
      </c>
      <c r="J21" s="267">
        <v>167.55</v>
      </c>
      <c r="K21" s="69">
        <v>163.75</v>
      </c>
      <c r="L21" s="136">
        <f t="shared" si="0"/>
        <v>3.8000000000000114</v>
      </c>
      <c r="M21" s="311">
        <f t="shared" si="1"/>
        <v>2.3206106870229077</v>
      </c>
      <c r="N21" s="78">
        <f>Margins!B21</f>
        <v>1900</v>
      </c>
      <c r="O21" s="25">
        <f t="shared" si="2"/>
        <v>51300</v>
      </c>
      <c r="P21" s="25">
        <f t="shared" si="3"/>
        <v>57000</v>
      </c>
    </row>
    <row r="22" spans="1:18" ht="13.5">
      <c r="A22" s="196" t="s">
        <v>285</v>
      </c>
      <c r="B22" s="321">
        <v>856</v>
      </c>
      <c r="C22" s="330">
        <v>0.79</v>
      </c>
      <c r="D22" s="173">
        <v>0</v>
      </c>
      <c r="E22" s="307">
        <v>0</v>
      </c>
      <c r="F22" s="173">
        <v>0</v>
      </c>
      <c r="G22" s="307">
        <v>0</v>
      </c>
      <c r="H22" s="173">
        <v>856</v>
      </c>
      <c r="I22" s="308">
        <v>0.79</v>
      </c>
      <c r="J22" s="267">
        <v>163.6</v>
      </c>
      <c r="K22" s="69">
        <v>165.6</v>
      </c>
      <c r="L22" s="136">
        <f t="shared" si="0"/>
        <v>-2</v>
      </c>
      <c r="M22" s="311">
        <f t="shared" si="1"/>
        <v>-1.2077294685990339</v>
      </c>
      <c r="N22" s="78">
        <f>Margins!B22</f>
        <v>1050</v>
      </c>
      <c r="O22" s="25">
        <f t="shared" si="2"/>
        <v>0</v>
      </c>
      <c r="P22" s="25">
        <f t="shared" si="3"/>
        <v>0</v>
      </c>
      <c r="R22" s="25"/>
    </row>
    <row r="23" spans="1:18" ht="13.5">
      <c r="A23" s="196" t="s">
        <v>34</v>
      </c>
      <c r="B23" s="321">
        <v>2725</v>
      </c>
      <c r="C23" s="330">
        <v>0.15</v>
      </c>
      <c r="D23" s="173">
        <v>0</v>
      </c>
      <c r="E23" s="307">
        <v>-1</v>
      </c>
      <c r="F23" s="173">
        <v>0</v>
      </c>
      <c r="G23" s="307">
        <v>0</v>
      </c>
      <c r="H23" s="173">
        <v>2725</v>
      </c>
      <c r="I23" s="308">
        <v>0.15</v>
      </c>
      <c r="J23" s="267">
        <v>1606.55</v>
      </c>
      <c r="K23" s="69">
        <v>1554.3</v>
      </c>
      <c r="L23" s="136">
        <f t="shared" si="0"/>
        <v>52.25</v>
      </c>
      <c r="M23" s="311">
        <f t="shared" si="1"/>
        <v>3.3616418966737442</v>
      </c>
      <c r="N23" s="78">
        <f>Margins!B23</f>
        <v>275</v>
      </c>
      <c r="O23" s="25">
        <f t="shared" si="2"/>
        <v>0</v>
      </c>
      <c r="P23" s="25">
        <f t="shared" si="3"/>
        <v>0</v>
      </c>
      <c r="R23" s="25"/>
    </row>
    <row r="24" spans="1:16" ht="13.5">
      <c r="A24" s="196" t="s">
        <v>286</v>
      </c>
      <c r="B24" s="173">
        <v>498</v>
      </c>
      <c r="C24" s="307">
        <v>-0.42</v>
      </c>
      <c r="D24" s="173">
        <v>1</v>
      </c>
      <c r="E24" s="307">
        <v>-0.94</v>
      </c>
      <c r="F24" s="173">
        <v>0</v>
      </c>
      <c r="G24" s="307">
        <v>0</v>
      </c>
      <c r="H24" s="173">
        <v>499</v>
      </c>
      <c r="I24" s="308">
        <v>-0.43</v>
      </c>
      <c r="J24" s="267">
        <v>1123.8</v>
      </c>
      <c r="K24" s="69">
        <v>1127.75</v>
      </c>
      <c r="L24" s="136">
        <f t="shared" si="0"/>
        <v>-3.9500000000000455</v>
      </c>
      <c r="M24" s="311">
        <f t="shared" si="1"/>
        <v>-0.35025493238750127</v>
      </c>
      <c r="N24" s="78">
        <f>Margins!B24</f>
        <v>250</v>
      </c>
      <c r="O24" s="25">
        <f t="shared" si="2"/>
        <v>250</v>
      </c>
      <c r="P24" s="25">
        <f t="shared" si="3"/>
        <v>0</v>
      </c>
    </row>
    <row r="25" spans="1:16" ht="13.5">
      <c r="A25" s="196" t="s">
        <v>137</v>
      </c>
      <c r="B25" s="173">
        <v>1209</v>
      </c>
      <c r="C25" s="307">
        <v>0.27</v>
      </c>
      <c r="D25" s="173">
        <v>0</v>
      </c>
      <c r="E25" s="307">
        <v>-1</v>
      </c>
      <c r="F25" s="173">
        <v>0</v>
      </c>
      <c r="G25" s="307">
        <v>0</v>
      </c>
      <c r="H25" s="173">
        <v>1209</v>
      </c>
      <c r="I25" s="308">
        <v>0.26</v>
      </c>
      <c r="J25" s="267">
        <v>337.75</v>
      </c>
      <c r="K25" s="69">
        <v>334.55</v>
      </c>
      <c r="L25" s="136">
        <f t="shared" si="0"/>
        <v>3.1999999999999886</v>
      </c>
      <c r="M25" s="311">
        <f t="shared" si="1"/>
        <v>0.9565087430877264</v>
      </c>
      <c r="N25" s="78">
        <f>Margins!B25</f>
        <v>1000</v>
      </c>
      <c r="O25" s="25">
        <f t="shared" si="2"/>
        <v>0</v>
      </c>
      <c r="P25" s="25">
        <f t="shared" si="3"/>
        <v>0</v>
      </c>
    </row>
    <row r="26" spans="1:16" ht="13.5">
      <c r="A26" s="196" t="s">
        <v>233</v>
      </c>
      <c r="B26" s="173">
        <v>15570</v>
      </c>
      <c r="C26" s="307">
        <v>-0.38</v>
      </c>
      <c r="D26" s="173">
        <v>225</v>
      </c>
      <c r="E26" s="307">
        <v>0.24</v>
      </c>
      <c r="F26" s="173">
        <v>53</v>
      </c>
      <c r="G26" s="307">
        <v>1.04</v>
      </c>
      <c r="H26" s="173">
        <v>15848</v>
      </c>
      <c r="I26" s="308">
        <v>-0.37</v>
      </c>
      <c r="J26" s="267">
        <v>723.2</v>
      </c>
      <c r="K26" s="69">
        <v>731.9</v>
      </c>
      <c r="L26" s="136">
        <f t="shared" si="0"/>
        <v>-8.699999999999932</v>
      </c>
      <c r="M26" s="311">
        <f t="shared" si="1"/>
        <v>-1.1886869790954955</v>
      </c>
      <c r="N26" s="78">
        <f>Margins!B26</f>
        <v>500</v>
      </c>
      <c r="O26" s="25">
        <f t="shared" si="2"/>
        <v>112500</v>
      </c>
      <c r="P26" s="25">
        <f t="shared" si="3"/>
        <v>26500</v>
      </c>
    </row>
    <row r="27" spans="1:18" ht="13.5">
      <c r="A27" s="196" t="s">
        <v>1</v>
      </c>
      <c r="B27" s="321">
        <v>2899</v>
      </c>
      <c r="C27" s="330">
        <v>0.01</v>
      </c>
      <c r="D27" s="173">
        <v>31</v>
      </c>
      <c r="E27" s="307">
        <v>0</v>
      </c>
      <c r="F27" s="173">
        <v>0</v>
      </c>
      <c r="G27" s="307">
        <v>-1</v>
      </c>
      <c r="H27" s="173">
        <v>2930</v>
      </c>
      <c r="I27" s="308">
        <v>0.01</v>
      </c>
      <c r="J27" s="267">
        <v>2225.4</v>
      </c>
      <c r="K27" s="69">
        <v>2259.95</v>
      </c>
      <c r="L27" s="136">
        <f t="shared" si="0"/>
        <v>-34.54999999999973</v>
      </c>
      <c r="M27" s="311">
        <f t="shared" si="1"/>
        <v>-1.528794884842573</v>
      </c>
      <c r="N27" s="78">
        <f>Margins!B27</f>
        <v>150</v>
      </c>
      <c r="O27" s="25">
        <f t="shared" si="2"/>
        <v>4650</v>
      </c>
      <c r="P27" s="25">
        <f t="shared" si="3"/>
        <v>0</v>
      </c>
      <c r="R27" s="25"/>
    </row>
    <row r="28" spans="1:18" ht="13.5">
      <c r="A28" s="196" t="s">
        <v>158</v>
      </c>
      <c r="B28" s="321">
        <v>102</v>
      </c>
      <c r="C28" s="330">
        <v>-0.61</v>
      </c>
      <c r="D28" s="173">
        <v>11</v>
      </c>
      <c r="E28" s="307">
        <v>0</v>
      </c>
      <c r="F28" s="173">
        <v>0</v>
      </c>
      <c r="G28" s="307">
        <v>0</v>
      </c>
      <c r="H28" s="173">
        <v>113</v>
      </c>
      <c r="I28" s="308">
        <v>-0.59</v>
      </c>
      <c r="J28" s="267">
        <v>112.8</v>
      </c>
      <c r="K28" s="69">
        <v>112.35</v>
      </c>
      <c r="L28" s="136">
        <f t="shared" si="0"/>
        <v>0.45000000000000284</v>
      </c>
      <c r="M28" s="311">
        <f t="shared" si="1"/>
        <v>0.400534045393861</v>
      </c>
      <c r="N28" s="78">
        <f>Margins!B28</f>
        <v>1900</v>
      </c>
      <c r="O28" s="25">
        <f t="shared" si="2"/>
        <v>20900</v>
      </c>
      <c r="P28" s="25">
        <f t="shared" si="3"/>
        <v>0</v>
      </c>
      <c r="R28" s="25"/>
    </row>
    <row r="29" spans="1:16" ht="13.5">
      <c r="A29" s="196" t="s">
        <v>287</v>
      </c>
      <c r="B29" s="173">
        <v>783</v>
      </c>
      <c r="C29" s="307">
        <v>0.69</v>
      </c>
      <c r="D29" s="173">
        <v>0</v>
      </c>
      <c r="E29" s="307">
        <v>0</v>
      </c>
      <c r="F29" s="173">
        <v>0</v>
      </c>
      <c r="G29" s="307">
        <v>0</v>
      </c>
      <c r="H29" s="173">
        <v>783</v>
      </c>
      <c r="I29" s="308">
        <v>0.69</v>
      </c>
      <c r="J29" s="267">
        <v>582.25</v>
      </c>
      <c r="K29" s="69">
        <v>576.7</v>
      </c>
      <c r="L29" s="136">
        <f t="shared" si="0"/>
        <v>5.5499999999999545</v>
      </c>
      <c r="M29" s="311">
        <f t="shared" si="1"/>
        <v>0.9623721172186499</v>
      </c>
      <c r="N29" s="78">
        <f>Margins!B29</f>
        <v>300</v>
      </c>
      <c r="O29" s="25">
        <f t="shared" si="2"/>
        <v>0</v>
      </c>
      <c r="P29" s="25">
        <f t="shared" si="3"/>
        <v>0</v>
      </c>
    </row>
    <row r="30" spans="1:16" ht="13.5">
      <c r="A30" s="196" t="s">
        <v>159</v>
      </c>
      <c r="B30" s="173">
        <v>28</v>
      </c>
      <c r="C30" s="307">
        <v>-0.84</v>
      </c>
      <c r="D30" s="173">
        <v>3</v>
      </c>
      <c r="E30" s="307">
        <v>0.5</v>
      </c>
      <c r="F30" s="173">
        <v>0</v>
      </c>
      <c r="G30" s="307">
        <v>0</v>
      </c>
      <c r="H30" s="173">
        <v>31</v>
      </c>
      <c r="I30" s="308">
        <v>-0.82</v>
      </c>
      <c r="J30" s="267">
        <v>42.4</v>
      </c>
      <c r="K30" s="69">
        <v>42.4</v>
      </c>
      <c r="L30" s="136">
        <f t="shared" si="0"/>
        <v>0</v>
      </c>
      <c r="M30" s="311">
        <f t="shared" si="1"/>
        <v>0</v>
      </c>
      <c r="N30" s="78">
        <f>Margins!B30</f>
        <v>4500</v>
      </c>
      <c r="O30" s="25">
        <f t="shared" si="2"/>
        <v>13500</v>
      </c>
      <c r="P30" s="25">
        <f t="shared" si="3"/>
        <v>0</v>
      </c>
    </row>
    <row r="31" spans="1:18" ht="13.5">
      <c r="A31" s="196" t="s">
        <v>2</v>
      </c>
      <c r="B31" s="321">
        <v>507</v>
      </c>
      <c r="C31" s="330">
        <v>0.3</v>
      </c>
      <c r="D31" s="173">
        <v>5</v>
      </c>
      <c r="E31" s="307">
        <v>-0.29</v>
      </c>
      <c r="F31" s="173">
        <v>0</v>
      </c>
      <c r="G31" s="307">
        <v>0</v>
      </c>
      <c r="H31" s="173">
        <v>512</v>
      </c>
      <c r="I31" s="308">
        <v>0.29</v>
      </c>
      <c r="J31" s="267">
        <v>309.3</v>
      </c>
      <c r="K31" s="69">
        <v>315.45</v>
      </c>
      <c r="L31" s="136">
        <f t="shared" si="0"/>
        <v>-6.149999999999977</v>
      </c>
      <c r="M31" s="311">
        <f t="shared" si="1"/>
        <v>-1.9495958155016573</v>
      </c>
      <c r="N31" s="78">
        <f>Margins!B31</f>
        <v>1100</v>
      </c>
      <c r="O31" s="25">
        <f t="shared" si="2"/>
        <v>5500</v>
      </c>
      <c r="P31" s="25">
        <f t="shared" si="3"/>
        <v>0</v>
      </c>
      <c r="R31" s="25"/>
    </row>
    <row r="32" spans="1:18" ht="13.5">
      <c r="A32" s="196" t="s">
        <v>394</v>
      </c>
      <c r="B32" s="321">
        <v>437</v>
      </c>
      <c r="C32" s="330">
        <v>0.33</v>
      </c>
      <c r="D32" s="173">
        <v>28</v>
      </c>
      <c r="E32" s="307">
        <v>0.56</v>
      </c>
      <c r="F32" s="173">
        <v>6</v>
      </c>
      <c r="G32" s="307">
        <v>-0.57</v>
      </c>
      <c r="H32" s="173">
        <v>471</v>
      </c>
      <c r="I32" s="308">
        <v>0.3</v>
      </c>
      <c r="J32" s="267">
        <v>122.7</v>
      </c>
      <c r="K32" s="69">
        <v>125</v>
      </c>
      <c r="L32" s="136">
        <f t="shared" si="0"/>
        <v>-2.299999999999997</v>
      </c>
      <c r="M32" s="311">
        <f t="shared" si="1"/>
        <v>-1.8399999999999979</v>
      </c>
      <c r="N32" s="78">
        <f>Margins!B32</f>
        <v>1250</v>
      </c>
      <c r="O32" s="25">
        <f t="shared" si="2"/>
        <v>35000</v>
      </c>
      <c r="P32" s="25">
        <f t="shared" si="3"/>
        <v>7500</v>
      </c>
      <c r="R32" s="25"/>
    </row>
    <row r="33" spans="1:16" ht="13.5">
      <c r="A33" s="196" t="s">
        <v>78</v>
      </c>
      <c r="B33" s="173">
        <v>417</v>
      </c>
      <c r="C33" s="307">
        <v>0</v>
      </c>
      <c r="D33" s="173">
        <v>8</v>
      </c>
      <c r="E33" s="307">
        <v>3</v>
      </c>
      <c r="F33" s="173">
        <v>0</v>
      </c>
      <c r="G33" s="307">
        <v>0</v>
      </c>
      <c r="H33" s="173">
        <v>425</v>
      </c>
      <c r="I33" s="308">
        <v>0.01</v>
      </c>
      <c r="J33" s="267">
        <v>215.75</v>
      </c>
      <c r="K33" s="69">
        <v>215.35</v>
      </c>
      <c r="L33" s="136">
        <f t="shared" si="0"/>
        <v>0.4000000000000057</v>
      </c>
      <c r="M33" s="311">
        <f t="shared" si="1"/>
        <v>0.18574413745066437</v>
      </c>
      <c r="N33" s="78">
        <f>Margins!B33</f>
        <v>1600</v>
      </c>
      <c r="O33" s="25">
        <f t="shared" si="2"/>
        <v>12800</v>
      </c>
      <c r="P33" s="25">
        <f t="shared" si="3"/>
        <v>0</v>
      </c>
    </row>
    <row r="34" spans="1:16" ht="13.5">
      <c r="A34" s="196" t="s">
        <v>138</v>
      </c>
      <c r="B34" s="173">
        <v>13252</v>
      </c>
      <c r="C34" s="307">
        <v>-0.14</v>
      </c>
      <c r="D34" s="173">
        <v>70</v>
      </c>
      <c r="E34" s="307">
        <v>-0.16</v>
      </c>
      <c r="F34" s="173">
        <v>9</v>
      </c>
      <c r="G34" s="307">
        <v>-0.55</v>
      </c>
      <c r="H34" s="173">
        <v>13331</v>
      </c>
      <c r="I34" s="308">
        <v>-0.14</v>
      </c>
      <c r="J34" s="267">
        <v>585.4</v>
      </c>
      <c r="K34" s="69">
        <v>580.3</v>
      </c>
      <c r="L34" s="136">
        <f t="shared" si="0"/>
        <v>5.100000000000023</v>
      </c>
      <c r="M34" s="311">
        <f t="shared" si="1"/>
        <v>0.8788557642598696</v>
      </c>
      <c r="N34" s="78">
        <f>Margins!B34</f>
        <v>425</v>
      </c>
      <c r="O34" s="25">
        <f t="shared" si="2"/>
        <v>29750</v>
      </c>
      <c r="P34" s="25">
        <f t="shared" si="3"/>
        <v>3825</v>
      </c>
    </row>
    <row r="35" spans="1:18" ht="13.5">
      <c r="A35" s="196" t="s">
        <v>160</v>
      </c>
      <c r="B35" s="321">
        <v>862</v>
      </c>
      <c r="C35" s="330">
        <v>-0.13</v>
      </c>
      <c r="D35" s="173">
        <v>3</v>
      </c>
      <c r="E35" s="307">
        <v>-0.77</v>
      </c>
      <c r="F35" s="173">
        <v>0</v>
      </c>
      <c r="G35" s="307">
        <v>0</v>
      </c>
      <c r="H35" s="173">
        <v>865</v>
      </c>
      <c r="I35" s="308">
        <v>-0.14</v>
      </c>
      <c r="J35" s="267">
        <v>357.6</v>
      </c>
      <c r="K35" s="69">
        <v>351.65</v>
      </c>
      <c r="L35" s="136">
        <f t="shared" si="0"/>
        <v>5.9500000000000455</v>
      </c>
      <c r="M35" s="311">
        <f t="shared" si="1"/>
        <v>1.692023318640707</v>
      </c>
      <c r="N35" s="78">
        <f>Margins!B35</f>
        <v>550</v>
      </c>
      <c r="O35" s="25">
        <f t="shared" si="2"/>
        <v>1650</v>
      </c>
      <c r="P35" s="25">
        <f t="shared" si="3"/>
        <v>0</v>
      </c>
      <c r="R35" s="25"/>
    </row>
    <row r="36" spans="1:16" ht="13.5">
      <c r="A36" s="196" t="s">
        <v>161</v>
      </c>
      <c r="B36" s="173">
        <v>193</v>
      </c>
      <c r="C36" s="307">
        <v>0.69</v>
      </c>
      <c r="D36" s="173">
        <v>54</v>
      </c>
      <c r="E36" s="307">
        <v>0.46</v>
      </c>
      <c r="F36" s="173">
        <v>2</v>
      </c>
      <c r="G36" s="307">
        <v>0</v>
      </c>
      <c r="H36" s="173">
        <v>249</v>
      </c>
      <c r="I36" s="308">
        <v>0.63</v>
      </c>
      <c r="J36" s="267">
        <v>35.65</v>
      </c>
      <c r="K36" s="69">
        <v>34.95</v>
      </c>
      <c r="L36" s="136">
        <f t="shared" si="0"/>
        <v>0.6999999999999957</v>
      </c>
      <c r="M36" s="311">
        <f t="shared" si="1"/>
        <v>2.002861230329029</v>
      </c>
      <c r="N36" s="78">
        <f>Margins!B36</f>
        <v>6900</v>
      </c>
      <c r="O36" s="25">
        <f t="shared" si="2"/>
        <v>372600</v>
      </c>
      <c r="P36" s="25">
        <f t="shared" si="3"/>
        <v>13800</v>
      </c>
    </row>
    <row r="37" spans="1:16" ht="13.5">
      <c r="A37" s="196" t="s">
        <v>396</v>
      </c>
      <c r="B37" s="173">
        <v>140</v>
      </c>
      <c r="C37" s="307">
        <v>1.22</v>
      </c>
      <c r="D37" s="173">
        <v>0</v>
      </c>
      <c r="E37" s="307">
        <v>0</v>
      </c>
      <c r="F37" s="173">
        <v>0</v>
      </c>
      <c r="G37" s="307">
        <v>0</v>
      </c>
      <c r="H37" s="173">
        <v>140</v>
      </c>
      <c r="I37" s="308">
        <v>1.22</v>
      </c>
      <c r="J37" s="267">
        <v>190</v>
      </c>
      <c r="K37" s="69">
        <v>191.25</v>
      </c>
      <c r="L37" s="136">
        <f t="shared" si="0"/>
        <v>-1.25</v>
      </c>
      <c r="M37" s="311">
        <f t="shared" si="1"/>
        <v>-0.6535947712418301</v>
      </c>
      <c r="N37" s="78">
        <f>Margins!B37</f>
        <v>900</v>
      </c>
      <c r="O37" s="25">
        <f t="shared" si="2"/>
        <v>0</v>
      </c>
      <c r="P37" s="25">
        <f t="shared" si="3"/>
        <v>0</v>
      </c>
    </row>
    <row r="38" spans="1:18" ht="13.5">
      <c r="A38" s="196" t="s">
        <v>3</v>
      </c>
      <c r="B38" s="321">
        <v>599</v>
      </c>
      <c r="C38" s="330">
        <v>-0.22</v>
      </c>
      <c r="D38" s="173">
        <v>4</v>
      </c>
      <c r="E38" s="307">
        <v>-0.2</v>
      </c>
      <c r="F38" s="173">
        <v>0</v>
      </c>
      <c r="G38" s="307">
        <v>0</v>
      </c>
      <c r="H38" s="173">
        <v>603</v>
      </c>
      <c r="I38" s="308">
        <v>-0.22</v>
      </c>
      <c r="J38" s="267">
        <v>239.65</v>
      </c>
      <c r="K38" s="69">
        <v>245</v>
      </c>
      <c r="L38" s="136">
        <f t="shared" si="0"/>
        <v>-5.349999999999994</v>
      </c>
      <c r="M38" s="311">
        <f t="shared" si="1"/>
        <v>-2.183673469387753</v>
      </c>
      <c r="N38" s="78">
        <f>Margins!B38</f>
        <v>1250</v>
      </c>
      <c r="O38" s="25">
        <f t="shared" si="2"/>
        <v>5000</v>
      </c>
      <c r="P38" s="25">
        <f t="shared" si="3"/>
        <v>0</v>
      </c>
      <c r="R38" s="25"/>
    </row>
    <row r="39" spans="1:18" ht="13.5">
      <c r="A39" s="196" t="s">
        <v>219</v>
      </c>
      <c r="B39" s="321">
        <v>1057</v>
      </c>
      <c r="C39" s="330">
        <v>2.86</v>
      </c>
      <c r="D39" s="173">
        <v>0</v>
      </c>
      <c r="E39" s="307">
        <v>-1</v>
      </c>
      <c r="F39" s="173">
        <v>0</v>
      </c>
      <c r="G39" s="307">
        <v>0</v>
      </c>
      <c r="H39" s="173">
        <v>1057</v>
      </c>
      <c r="I39" s="308">
        <v>2.84</v>
      </c>
      <c r="J39" s="267">
        <v>320.2</v>
      </c>
      <c r="K39" s="69">
        <v>303.85</v>
      </c>
      <c r="L39" s="136">
        <f t="shared" si="0"/>
        <v>16.349999999999966</v>
      </c>
      <c r="M39" s="311">
        <f t="shared" si="1"/>
        <v>5.380944545005748</v>
      </c>
      <c r="N39" s="78">
        <f>Margins!B39</f>
        <v>525</v>
      </c>
      <c r="O39" s="25">
        <f t="shared" si="2"/>
        <v>0</v>
      </c>
      <c r="P39" s="25">
        <f t="shared" si="3"/>
        <v>0</v>
      </c>
      <c r="R39" s="25"/>
    </row>
    <row r="40" spans="1:18" ht="13.5">
      <c r="A40" s="196" t="s">
        <v>162</v>
      </c>
      <c r="B40" s="321">
        <v>108</v>
      </c>
      <c r="C40" s="330">
        <v>0.71</v>
      </c>
      <c r="D40" s="173">
        <v>0</v>
      </c>
      <c r="E40" s="307">
        <v>0</v>
      </c>
      <c r="F40" s="173">
        <v>0</v>
      </c>
      <c r="G40" s="307">
        <v>0</v>
      </c>
      <c r="H40" s="173">
        <v>108</v>
      </c>
      <c r="I40" s="308">
        <v>0.71</v>
      </c>
      <c r="J40" s="267">
        <v>267.55</v>
      </c>
      <c r="K40" s="69">
        <v>274.35</v>
      </c>
      <c r="L40" s="136">
        <f t="shared" si="0"/>
        <v>-6.800000000000011</v>
      </c>
      <c r="M40" s="311">
        <f t="shared" si="1"/>
        <v>-2.478585748131952</v>
      </c>
      <c r="N40" s="78">
        <f>Margins!B40</f>
        <v>1200</v>
      </c>
      <c r="O40" s="25">
        <f t="shared" si="2"/>
        <v>0</v>
      </c>
      <c r="P40" s="25">
        <f t="shared" si="3"/>
        <v>0</v>
      </c>
      <c r="R40" s="25"/>
    </row>
    <row r="41" spans="1:16" ht="13.5">
      <c r="A41" s="196" t="s">
        <v>288</v>
      </c>
      <c r="B41" s="173">
        <v>158</v>
      </c>
      <c r="C41" s="307">
        <v>-0.57</v>
      </c>
      <c r="D41" s="173">
        <v>0</v>
      </c>
      <c r="E41" s="307">
        <v>0</v>
      </c>
      <c r="F41" s="173">
        <v>0</v>
      </c>
      <c r="G41" s="307">
        <v>0</v>
      </c>
      <c r="H41" s="173">
        <v>158</v>
      </c>
      <c r="I41" s="308">
        <v>-0.57</v>
      </c>
      <c r="J41" s="267">
        <v>199.85</v>
      </c>
      <c r="K41" s="69">
        <v>199.9</v>
      </c>
      <c r="L41" s="136">
        <f t="shared" si="0"/>
        <v>-0.05000000000001137</v>
      </c>
      <c r="M41" s="311">
        <f t="shared" si="1"/>
        <v>-0.025012506253132248</v>
      </c>
      <c r="N41" s="78">
        <f>Margins!B41</f>
        <v>1000</v>
      </c>
      <c r="O41" s="25">
        <f t="shared" si="2"/>
        <v>0</v>
      </c>
      <c r="P41" s="25">
        <f t="shared" si="3"/>
        <v>0</v>
      </c>
    </row>
    <row r="42" spans="1:16" ht="13.5">
      <c r="A42" s="196" t="s">
        <v>183</v>
      </c>
      <c r="B42" s="173">
        <v>1053</v>
      </c>
      <c r="C42" s="307">
        <v>-0.1</v>
      </c>
      <c r="D42" s="173">
        <v>1</v>
      </c>
      <c r="E42" s="307">
        <v>0</v>
      </c>
      <c r="F42" s="173">
        <v>2</v>
      </c>
      <c r="G42" s="307">
        <v>0</v>
      </c>
      <c r="H42" s="173">
        <v>1056</v>
      </c>
      <c r="I42" s="308">
        <v>-0.1</v>
      </c>
      <c r="J42" s="267">
        <v>254.85</v>
      </c>
      <c r="K42" s="69">
        <v>256.9</v>
      </c>
      <c r="L42" s="136">
        <f t="shared" si="0"/>
        <v>-2.049999999999983</v>
      </c>
      <c r="M42" s="311">
        <f t="shared" si="1"/>
        <v>-0.7979758660957506</v>
      </c>
      <c r="N42" s="78">
        <f>Margins!B42</f>
        <v>950</v>
      </c>
      <c r="O42" s="25">
        <f t="shared" si="2"/>
        <v>950</v>
      </c>
      <c r="P42" s="25">
        <f t="shared" si="3"/>
        <v>1900</v>
      </c>
    </row>
    <row r="43" spans="1:16" ht="13.5">
      <c r="A43" s="196" t="s">
        <v>220</v>
      </c>
      <c r="B43" s="173">
        <v>431</v>
      </c>
      <c r="C43" s="307">
        <v>0.17</v>
      </c>
      <c r="D43" s="173">
        <v>16</v>
      </c>
      <c r="E43" s="307">
        <v>-0.16</v>
      </c>
      <c r="F43" s="173">
        <v>5</v>
      </c>
      <c r="G43" s="307">
        <v>0</v>
      </c>
      <c r="H43" s="173">
        <v>452</v>
      </c>
      <c r="I43" s="308">
        <v>0.17</v>
      </c>
      <c r="J43" s="267">
        <v>98.65</v>
      </c>
      <c r="K43" s="69">
        <v>99.45</v>
      </c>
      <c r="L43" s="136">
        <f t="shared" si="0"/>
        <v>-0.7999999999999972</v>
      </c>
      <c r="M43" s="311">
        <f t="shared" si="1"/>
        <v>-0.8044243338360957</v>
      </c>
      <c r="N43" s="78">
        <f>Margins!B43</f>
        <v>2700</v>
      </c>
      <c r="O43" s="25">
        <f t="shared" si="2"/>
        <v>43200</v>
      </c>
      <c r="P43" s="25">
        <f t="shared" si="3"/>
        <v>13500</v>
      </c>
    </row>
    <row r="44" spans="1:16" ht="13.5">
      <c r="A44" s="196" t="s">
        <v>163</v>
      </c>
      <c r="B44" s="173">
        <v>2175</v>
      </c>
      <c r="C44" s="307">
        <v>-0.27</v>
      </c>
      <c r="D44" s="173">
        <v>8</v>
      </c>
      <c r="E44" s="307">
        <v>0.6</v>
      </c>
      <c r="F44" s="173">
        <v>2</v>
      </c>
      <c r="G44" s="307">
        <v>0</v>
      </c>
      <c r="H44" s="173">
        <v>2185</v>
      </c>
      <c r="I44" s="308">
        <v>-0.27</v>
      </c>
      <c r="J44" s="267">
        <v>3113.3</v>
      </c>
      <c r="K44" s="69">
        <v>3196.95</v>
      </c>
      <c r="L44" s="136">
        <f t="shared" si="0"/>
        <v>-83.64999999999964</v>
      </c>
      <c r="M44" s="311">
        <f t="shared" si="1"/>
        <v>-2.6165564053238133</v>
      </c>
      <c r="N44" s="78">
        <f>Margins!B44</f>
        <v>250</v>
      </c>
      <c r="O44" s="25">
        <f t="shared" si="2"/>
        <v>2000</v>
      </c>
      <c r="P44" s="25">
        <f t="shared" si="3"/>
        <v>500</v>
      </c>
    </row>
    <row r="45" spans="1:18" ht="13.5">
      <c r="A45" s="196" t="s">
        <v>194</v>
      </c>
      <c r="B45" s="173">
        <v>1570</v>
      </c>
      <c r="C45" s="307">
        <v>-0.12</v>
      </c>
      <c r="D45" s="173">
        <v>10</v>
      </c>
      <c r="E45" s="307">
        <v>-0.29</v>
      </c>
      <c r="F45" s="173">
        <v>0</v>
      </c>
      <c r="G45" s="307">
        <v>-1</v>
      </c>
      <c r="H45" s="173">
        <v>1580</v>
      </c>
      <c r="I45" s="308">
        <v>-0.13</v>
      </c>
      <c r="J45" s="267">
        <v>693.25</v>
      </c>
      <c r="K45" s="69">
        <v>689.3</v>
      </c>
      <c r="L45" s="136">
        <f t="shared" si="0"/>
        <v>3.9500000000000455</v>
      </c>
      <c r="M45" s="311">
        <f t="shared" si="1"/>
        <v>0.5730451182358981</v>
      </c>
      <c r="N45" s="78">
        <f>Margins!B45</f>
        <v>400</v>
      </c>
      <c r="O45" s="25">
        <f t="shared" si="2"/>
        <v>4000</v>
      </c>
      <c r="P45" s="25">
        <f t="shared" si="3"/>
        <v>0</v>
      </c>
      <c r="R45" s="25"/>
    </row>
    <row r="46" spans="1:16" ht="13.5">
      <c r="A46" s="196" t="s">
        <v>221</v>
      </c>
      <c r="B46" s="173">
        <v>2572</v>
      </c>
      <c r="C46" s="307">
        <v>0.27</v>
      </c>
      <c r="D46" s="173">
        <v>17</v>
      </c>
      <c r="E46" s="307">
        <v>-0.23</v>
      </c>
      <c r="F46" s="173">
        <v>1</v>
      </c>
      <c r="G46" s="307">
        <v>-0.5</v>
      </c>
      <c r="H46" s="173">
        <v>2590</v>
      </c>
      <c r="I46" s="308">
        <v>0.26</v>
      </c>
      <c r="J46" s="267">
        <v>134.25</v>
      </c>
      <c r="K46" s="69">
        <v>136.5</v>
      </c>
      <c r="L46" s="136">
        <f t="shared" si="0"/>
        <v>-2.25</v>
      </c>
      <c r="M46" s="311">
        <f t="shared" si="1"/>
        <v>-1.6483516483516485</v>
      </c>
      <c r="N46" s="78">
        <f>Margins!B46</f>
        <v>2400</v>
      </c>
      <c r="O46" s="25">
        <f t="shared" si="2"/>
        <v>40800</v>
      </c>
      <c r="P46" s="25">
        <f t="shared" si="3"/>
        <v>2400</v>
      </c>
    </row>
    <row r="47" spans="1:18" ht="13.5">
      <c r="A47" s="196" t="s">
        <v>164</v>
      </c>
      <c r="B47" s="173">
        <v>419</v>
      </c>
      <c r="C47" s="307">
        <v>0.32</v>
      </c>
      <c r="D47" s="173">
        <v>13</v>
      </c>
      <c r="E47" s="307">
        <v>-0.57</v>
      </c>
      <c r="F47" s="173">
        <v>0</v>
      </c>
      <c r="G47" s="307">
        <v>0</v>
      </c>
      <c r="H47" s="173">
        <v>432</v>
      </c>
      <c r="I47" s="308">
        <v>0.24</v>
      </c>
      <c r="J47" s="267">
        <v>55.5</v>
      </c>
      <c r="K47" s="69">
        <v>54.5</v>
      </c>
      <c r="L47" s="136">
        <f t="shared" si="0"/>
        <v>1</v>
      </c>
      <c r="M47" s="311">
        <f t="shared" si="1"/>
        <v>1.834862385321101</v>
      </c>
      <c r="N47" s="78">
        <f>Margins!B47</f>
        <v>5650</v>
      </c>
      <c r="O47" s="25">
        <f t="shared" si="2"/>
        <v>73450</v>
      </c>
      <c r="P47" s="25">
        <f t="shared" si="3"/>
        <v>0</v>
      </c>
      <c r="R47" s="104"/>
    </row>
    <row r="48" spans="1:16" ht="13.5">
      <c r="A48" s="196" t="s">
        <v>165</v>
      </c>
      <c r="B48" s="173">
        <v>236</v>
      </c>
      <c r="C48" s="307">
        <v>1.13</v>
      </c>
      <c r="D48" s="173">
        <v>0</v>
      </c>
      <c r="E48" s="307">
        <v>0</v>
      </c>
      <c r="F48" s="173">
        <v>0</v>
      </c>
      <c r="G48" s="307">
        <v>0</v>
      </c>
      <c r="H48" s="173">
        <v>236</v>
      </c>
      <c r="I48" s="308">
        <v>1.13</v>
      </c>
      <c r="J48" s="267">
        <v>226.65</v>
      </c>
      <c r="K48" s="69">
        <v>225.35</v>
      </c>
      <c r="L48" s="136">
        <f t="shared" si="0"/>
        <v>1.3000000000000114</v>
      </c>
      <c r="M48" s="311">
        <f t="shared" si="1"/>
        <v>0.5768804082538324</v>
      </c>
      <c r="N48" s="78">
        <f>Margins!B48</f>
        <v>1300</v>
      </c>
      <c r="O48" s="25">
        <f t="shared" si="2"/>
        <v>0</v>
      </c>
      <c r="P48" s="25">
        <f t="shared" si="3"/>
        <v>0</v>
      </c>
    </row>
    <row r="49" spans="1:16" ht="13.5">
      <c r="A49" s="196" t="s">
        <v>89</v>
      </c>
      <c r="B49" s="173">
        <v>1151</v>
      </c>
      <c r="C49" s="307">
        <v>0.18</v>
      </c>
      <c r="D49" s="173">
        <v>19</v>
      </c>
      <c r="E49" s="307">
        <v>-0.51</v>
      </c>
      <c r="F49" s="173">
        <v>0</v>
      </c>
      <c r="G49" s="307">
        <v>-1</v>
      </c>
      <c r="H49" s="173">
        <v>1170</v>
      </c>
      <c r="I49" s="308">
        <v>0.14</v>
      </c>
      <c r="J49" s="267">
        <v>277.2</v>
      </c>
      <c r="K49" s="69">
        <v>283.15</v>
      </c>
      <c r="L49" s="136">
        <f t="shared" si="0"/>
        <v>-5.949999999999989</v>
      </c>
      <c r="M49" s="311">
        <f t="shared" si="1"/>
        <v>-2.10135970333745</v>
      </c>
      <c r="N49" s="78">
        <f>Margins!B49</f>
        <v>1500</v>
      </c>
      <c r="O49" s="25">
        <f t="shared" si="2"/>
        <v>28500</v>
      </c>
      <c r="P49" s="25">
        <f t="shared" si="3"/>
        <v>0</v>
      </c>
    </row>
    <row r="50" spans="1:16" ht="13.5">
      <c r="A50" s="196" t="s">
        <v>289</v>
      </c>
      <c r="B50" s="173">
        <v>814</v>
      </c>
      <c r="C50" s="307">
        <v>-0.24</v>
      </c>
      <c r="D50" s="173">
        <v>18</v>
      </c>
      <c r="E50" s="307">
        <v>0.8</v>
      </c>
      <c r="F50" s="173">
        <v>0</v>
      </c>
      <c r="G50" s="307">
        <v>0</v>
      </c>
      <c r="H50" s="173">
        <v>832</v>
      </c>
      <c r="I50" s="308">
        <v>-0.23</v>
      </c>
      <c r="J50" s="267">
        <v>165.45</v>
      </c>
      <c r="K50" s="69">
        <v>167.3</v>
      </c>
      <c r="L50" s="136">
        <f t="shared" si="0"/>
        <v>-1.8500000000000227</v>
      </c>
      <c r="M50" s="311">
        <f t="shared" si="1"/>
        <v>-1.1057979677226675</v>
      </c>
      <c r="N50" s="78">
        <f>Margins!B50</f>
        <v>1000</v>
      </c>
      <c r="O50" s="25">
        <f t="shared" si="2"/>
        <v>18000</v>
      </c>
      <c r="P50" s="25">
        <f t="shared" si="3"/>
        <v>0</v>
      </c>
    </row>
    <row r="51" spans="1:16" ht="13.5">
      <c r="A51" s="196" t="s">
        <v>272</v>
      </c>
      <c r="B51" s="173">
        <v>369</v>
      </c>
      <c r="C51" s="307">
        <v>0.02</v>
      </c>
      <c r="D51" s="173">
        <v>25</v>
      </c>
      <c r="E51" s="307">
        <v>2.13</v>
      </c>
      <c r="F51" s="173">
        <v>3</v>
      </c>
      <c r="G51" s="307">
        <v>0</v>
      </c>
      <c r="H51" s="173">
        <v>397</v>
      </c>
      <c r="I51" s="308">
        <v>0.08</v>
      </c>
      <c r="J51" s="267">
        <v>207.9</v>
      </c>
      <c r="K51" s="69">
        <v>208.3</v>
      </c>
      <c r="L51" s="136">
        <f t="shared" si="0"/>
        <v>-0.4000000000000057</v>
      </c>
      <c r="M51" s="311">
        <f t="shared" si="1"/>
        <v>-0.19203072491598927</v>
      </c>
      <c r="N51" s="78">
        <f>Margins!B51</f>
        <v>600</v>
      </c>
      <c r="O51" s="25">
        <f t="shared" si="2"/>
        <v>15000</v>
      </c>
      <c r="P51" s="25">
        <f t="shared" si="3"/>
        <v>1800</v>
      </c>
    </row>
    <row r="52" spans="1:16" ht="13.5">
      <c r="A52" s="196" t="s">
        <v>222</v>
      </c>
      <c r="B52" s="173">
        <v>283</v>
      </c>
      <c r="C52" s="307">
        <v>-0.24</v>
      </c>
      <c r="D52" s="173">
        <v>4</v>
      </c>
      <c r="E52" s="307">
        <v>0</v>
      </c>
      <c r="F52" s="173">
        <v>0</v>
      </c>
      <c r="G52" s="307">
        <v>0</v>
      </c>
      <c r="H52" s="173">
        <v>287</v>
      </c>
      <c r="I52" s="308">
        <v>-0.23</v>
      </c>
      <c r="J52" s="267">
        <v>1179.65</v>
      </c>
      <c r="K52" s="69">
        <v>1180.35</v>
      </c>
      <c r="L52" s="136">
        <f t="shared" si="0"/>
        <v>-0.6999999999998181</v>
      </c>
      <c r="M52" s="311">
        <f t="shared" si="1"/>
        <v>-0.0593044435972227</v>
      </c>
      <c r="N52" s="78">
        <f>Margins!B52</f>
        <v>300</v>
      </c>
      <c r="O52" s="25">
        <f t="shared" si="2"/>
        <v>1200</v>
      </c>
      <c r="P52" s="25">
        <f t="shared" si="3"/>
        <v>0</v>
      </c>
    </row>
    <row r="53" spans="1:16" ht="13.5">
      <c r="A53" s="196" t="s">
        <v>234</v>
      </c>
      <c r="B53" s="173">
        <v>3923</v>
      </c>
      <c r="C53" s="307">
        <v>-0.25</v>
      </c>
      <c r="D53" s="173">
        <v>19</v>
      </c>
      <c r="E53" s="307">
        <v>-0.59</v>
      </c>
      <c r="F53" s="173">
        <v>1</v>
      </c>
      <c r="G53" s="307">
        <v>-0.5</v>
      </c>
      <c r="H53" s="173">
        <v>3943</v>
      </c>
      <c r="I53" s="308">
        <v>-0.26</v>
      </c>
      <c r="J53" s="267">
        <v>379.75</v>
      </c>
      <c r="K53" s="69">
        <v>384.8</v>
      </c>
      <c r="L53" s="136">
        <f t="shared" si="0"/>
        <v>-5.050000000000011</v>
      </c>
      <c r="M53" s="311">
        <f t="shared" si="1"/>
        <v>-1.3123700623700651</v>
      </c>
      <c r="N53" s="78">
        <f>Margins!B53</f>
        <v>1000</v>
      </c>
      <c r="O53" s="25">
        <f t="shared" si="2"/>
        <v>19000</v>
      </c>
      <c r="P53" s="25">
        <f t="shared" si="3"/>
        <v>1000</v>
      </c>
    </row>
    <row r="54" spans="1:16" ht="13.5">
      <c r="A54" s="196" t="s">
        <v>166</v>
      </c>
      <c r="B54" s="173">
        <v>362</v>
      </c>
      <c r="C54" s="307">
        <v>0.4</v>
      </c>
      <c r="D54" s="173">
        <v>21</v>
      </c>
      <c r="E54" s="307">
        <v>-0.09</v>
      </c>
      <c r="F54" s="173">
        <v>0</v>
      </c>
      <c r="G54" s="307">
        <v>0</v>
      </c>
      <c r="H54" s="173">
        <v>383</v>
      </c>
      <c r="I54" s="308">
        <v>0.36</v>
      </c>
      <c r="J54" s="267">
        <v>105.95</v>
      </c>
      <c r="K54" s="69">
        <v>104.75</v>
      </c>
      <c r="L54" s="136">
        <f t="shared" si="0"/>
        <v>1.2000000000000028</v>
      </c>
      <c r="M54" s="311">
        <f t="shared" si="1"/>
        <v>1.1455847255369955</v>
      </c>
      <c r="N54" s="78">
        <f>Margins!B54</f>
        <v>2950</v>
      </c>
      <c r="O54" s="25">
        <f t="shared" si="2"/>
        <v>61950</v>
      </c>
      <c r="P54" s="25">
        <f t="shared" si="3"/>
        <v>0</v>
      </c>
    </row>
    <row r="55" spans="1:16" ht="13.5">
      <c r="A55" s="196" t="s">
        <v>223</v>
      </c>
      <c r="B55" s="173">
        <v>2107</v>
      </c>
      <c r="C55" s="307">
        <v>-0.27</v>
      </c>
      <c r="D55" s="173">
        <v>4</v>
      </c>
      <c r="E55" s="307">
        <v>-0.2</v>
      </c>
      <c r="F55" s="173">
        <v>0</v>
      </c>
      <c r="G55" s="307">
        <v>0</v>
      </c>
      <c r="H55" s="173">
        <v>2111</v>
      </c>
      <c r="I55" s="308">
        <v>-0.27</v>
      </c>
      <c r="J55" s="267">
        <v>2336.7</v>
      </c>
      <c r="K55" s="69">
        <v>2338.4</v>
      </c>
      <c r="L55" s="136">
        <f t="shared" si="0"/>
        <v>-1.7000000000002728</v>
      </c>
      <c r="M55" s="311">
        <f t="shared" si="1"/>
        <v>-0.07269928156005272</v>
      </c>
      <c r="N55" s="78">
        <f>Margins!B55</f>
        <v>175</v>
      </c>
      <c r="O55" s="25">
        <f t="shared" si="2"/>
        <v>700</v>
      </c>
      <c r="P55" s="25">
        <f t="shared" si="3"/>
        <v>0</v>
      </c>
    </row>
    <row r="56" spans="1:16" ht="13.5">
      <c r="A56" s="196" t="s">
        <v>290</v>
      </c>
      <c r="B56" s="173">
        <v>725</v>
      </c>
      <c r="C56" s="307">
        <v>0.55</v>
      </c>
      <c r="D56" s="173">
        <v>26</v>
      </c>
      <c r="E56" s="307">
        <v>-0.07</v>
      </c>
      <c r="F56" s="173">
        <v>3</v>
      </c>
      <c r="G56" s="307">
        <v>0</v>
      </c>
      <c r="H56" s="173">
        <v>754</v>
      </c>
      <c r="I56" s="308">
        <v>0.52</v>
      </c>
      <c r="J56" s="267">
        <v>138.05</v>
      </c>
      <c r="K56" s="69">
        <v>136.2</v>
      </c>
      <c r="L56" s="136">
        <f t="shared" si="0"/>
        <v>1.8500000000000227</v>
      </c>
      <c r="M56" s="311">
        <f t="shared" si="1"/>
        <v>1.35829662261382</v>
      </c>
      <c r="N56" s="78">
        <f>Margins!B56</f>
        <v>750</v>
      </c>
      <c r="O56" s="25">
        <f t="shared" si="2"/>
        <v>19500</v>
      </c>
      <c r="P56" s="25">
        <f t="shared" si="3"/>
        <v>2250</v>
      </c>
    </row>
    <row r="57" spans="1:16" ht="13.5">
      <c r="A57" s="196" t="s">
        <v>291</v>
      </c>
      <c r="B57" s="173">
        <v>127</v>
      </c>
      <c r="C57" s="307">
        <v>0.44</v>
      </c>
      <c r="D57" s="173">
        <v>10</v>
      </c>
      <c r="E57" s="307">
        <v>0.11</v>
      </c>
      <c r="F57" s="173">
        <v>0</v>
      </c>
      <c r="G57" s="307">
        <v>-1</v>
      </c>
      <c r="H57" s="173">
        <v>137</v>
      </c>
      <c r="I57" s="308">
        <v>0.28</v>
      </c>
      <c r="J57" s="267">
        <v>123</v>
      </c>
      <c r="K57" s="69">
        <v>125.4</v>
      </c>
      <c r="L57" s="136">
        <f t="shared" si="0"/>
        <v>-2.4000000000000057</v>
      </c>
      <c r="M57" s="311">
        <f t="shared" si="1"/>
        <v>-1.9138755980861288</v>
      </c>
      <c r="N57" s="78">
        <f>Margins!B57</f>
        <v>1400</v>
      </c>
      <c r="O57" s="25">
        <f t="shared" si="2"/>
        <v>14000</v>
      </c>
      <c r="P57" s="25">
        <f t="shared" si="3"/>
        <v>0</v>
      </c>
    </row>
    <row r="58" spans="1:16" ht="13.5">
      <c r="A58" s="196" t="s">
        <v>195</v>
      </c>
      <c r="B58" s="173">
        <v>4873</v>
      </c>
      <c r="C58" s="307">
        <v>-0.05</v>
      </c>
      <c r="D58" s="173">
        <v>191</v>
      </c>
      <c r="E58" s="307">
        <v>-0.1</v>
      </c>
      <c r="F58" s="173">
        <v>13</v>
      </c>
      <c r="G58" s="307">
        <v>-0.38</v>
      </c>
      <c r="H58" s="173">
        <v>5077</v>
      </c>
      <c r="I58" s="308">
        <v>-0.06</v>
      </c>
      <c r="J58" s="267">
        <v>125.65</v>
      </c>
      <c r="K58" s="69">
        <v>127.45</v>
      </c>
      <c r="L58" s="136">
        <f t="shared" si="0"/>
        <v>-1.7999999999999972</v>
      </c>
      <c r="M58" s="311">
        <f t="shared" si="1"/>
        <v>-1.4123185562965845</v>
      </c>
      <c r="N58" s="78">
        <f>Margins!B58</f>
        <v>2062</v>
      </c>
      <c r="O58" s="25">
        <f t="shared" si="2"/>
        <v>393842</v>
      </c>
      <c r="P58" s="25">
        <f t="shared" si="3"/>
        <v>26806</v>
      </c>
    </row>
    <row r="59" spans="1:18" ht="13.5">
      <c r="A59" s="196" t="s">
        <v>292</v>
      </c>
      <c r="B59" s="173">
        <v>1711</v>
      </c>
      <c r="C59" s="307">
        <v>0.26</v>
      </c>
      <c r="D59" s="173">
        <v>85</v>
      </c>
      <c r="E59" s="307">
        <v>0.33</v>
      </c>
      <c r="F59" s="173">
        <v>0</v>
      </c>
      <c r="G59" s="307">
        <v>-1</v>
      </c>
      <c r="H59" s="173">
        <v>1796</v>
      </c>
      <c r="I59" s="308">
        <v>0.26</v>
      </c>
      <c r="J59" s="267">
        <v>122.05</v>
      </c>
      <c r="K59" s="69">
        <v>116.75</v>
      </c>
      <c r="L59" s="136">
        <f t="shared" si="0"/>
        <v>5.299999999999997</v>
      </c>
      <c r="M59" s="311">
        <f t="shared" si="1"/>
        <v>4.539614561027835</v>
      </c>
      <c r="N59" s="78">
        <f>Margins!B59</f>
        <v>1400</v>
      </c>
      <c r="O59" s="25">
        <f t="shared" si="2"/>
        <v>119000</v>
      </c>
      <c r="P59" s="25">
        <f t="shared" si="3"/>
        <v>0</v>
      </c>
      <c r="R59" s="25"/>
    </row>
    <row r="60" spans="1:16" ht="13.5">
      <c r="A60" s="196" t="s">
        <v>197</v>
      </c>
      <c r="B60" s="173">
        <v>2270</v>
      </c>
      <c r="C60" s="307">
        <v>-0.29</v>
      </c>
      <c r="D60" s="173">
        <v>2</v>
      </c>
      <c r="E60" s="307">
        <v>0</v>
      </c>
      <c r="F60" s="173">
        <v>1</v>
      </c>
      <c r="G60" s="307">
        <v>-0.5</v>
      </c>
      <c r="H60" s="173">
        <v>2273</v>
      </c>
      <c r="I60" s="308">
        <v>-0.29</v>
      </c>
      <c r="J60" s="267">
        <v>663.75</v>
      </c>
      <c r="K60" s="69">
        <v>666.4</v>
      </c>
      <c r="L60" s="136">
        <f t="shared" si="0"/>
        <v>-2.6499999999999773</v>
      </c>
      <c r="M60" s="311">
        <f t="shared" si="1"/>
        <v>-0.3976590636254468</v>
      </c>
      <c r="N60" s="78">
        <f>Margins!B60</f>
        <v>325</v>
      </c>
      <c r="O60" s="25">
        <f t="shared" si="2"/>
        <v>650</v>
      </c>
      <c r="P60" s="25">
        <f t="shared" si="3"/>
        <v>325</v>
      </c>
    </row>
    <row r="61" spans="1:18" ht="13.5">
      <c r="A61" s="196" t="s">
        <v>4</v>
      </c>
      <c r="B61" s="173">
        <v>1835</v>
      </c>
      <c r="C61" s="307">
        <v>0.84</v>
      </c>
      <c r="D61" s="173">
        <v>1</v>
      </c>
      <c r="E61" s="307">
        <v>0</v>
      </c>
      <c r="F61" s="173">
        <v>0</v>
      </c>
      <c r="G61" s="307">
        <v>0</v>
      </c>
      <c r="H61" s="173">
        <v>1836</v>
      </c>
      <c r="I61" s="308">
        <v>0.84</v>
      </c>
      <c r="J61" s="267">
        <v>1605.95</v>
      </c>
      <c r="K61" s="69">
        <v>1606.35</v>
      </c>
      <c r="L61" s="136">
        <f t="shared" si="0"/>
        <v>-0.3999999999998636</v>
      </c>
      <c r="M61" s="311">
        <f t="shared" si="1"/>
        <v>-0.024901173467791176</v>
      </c>
      <c r="N61" s="78">
        <f>Margins!B61</f>
        <v>150</v>
      </c>
      <c r="O61" s="25">
        <f t="shared" si="2"/>
        <v>150</v>
      </c>
      <c r="P61" s="25">
        <f t="shared" si="3"/>
        <v>0</v>
      </c>
      <c r="R61" s="25"/>
    </row>
    <row r="62" spans="1:18" ht="13.5">
      <c r="A62" s="196" t="s">
        <v>79</v>
      </c>
      <c r="B62" s="173">
        <v>2892</v>
      </c>
      <c r="C62" s="307">
        <v>0.79</v>
      </c>
      <c r="D62" s="173">
        <v>1</v>
      </c>
      <c r="E62" s="307">
        <v>0</v>
      </c>
      <c r="F62" s="173">
        <v>0</v>
      </c>
      <c r="G62" s="307">
        <v>0</v>
      </c>
      <c r="H62" s="173">
        <v>2893</v>
      </c>
      <c r="I62" s="308">
        <v>0.79</v>
      </c>
      <c r="J62" s="267">
        <v>975.9</v>
      </c>
      <c r="K62" s="69">
        <v>951.75</v>
      </c>
      <c r="L62" s="136">
        <f t="shared" si="0"/>
        <v>24.149999999999977</v>
      </c>
      <c r="M62" s="311">
        <f t="shared" si="1"/>
        <v>2.537431048069344</v>
      </c>
      <c r="N62" s="78">
        <f>Margins!B62</f>
        <v>200</v>
      </c>
      <c r="O62" s="25">
        <f t="shared" si="2"/>
        <v>200</v>
      </c>
      <c r="P62" s="25">
        <f t="shared" si="3"/>
        <v>0</v>
      </c>
      <c r="R62" s="25"/>
    </row>
    <row r="63" spans="1:16" ht="13.5">
      <c r="A63" s="196" t="s">
        <v>196</v>
      </c>
      <c r="B63" s="173">
        <v>1028</v>
      </c>
      <c r="C63" s="307">
        <v>-0.02</v>
      </c>
      <c r="D63" s="173">
        <v>4</v>
      </c>
      <c r="E63" s="307">
        <v>3</v>
      </c>
      <c r="F63" s="173">
        <v>6</v>
      </c>
      <c r="G63" s="307">
        <v>0</v>
      </c>
      <c r="H63" s="173">
        <v>1038</v>
      </c>
      <c r="I63" s="308">
        <v>-0.02</v>
      </c>
      <c r="J63" s="267">
        <v>687.2</v>
      </c>
      <c r="K63" s="69">
        <v>698.95</v>
      </c>
      <c r="L63" s="136">
        <f t="shared" si="0"/>
        <v>-11.75</v>
      </c>
      <c r="M63" s="311">
        <f t="shared" si="1"/>
        <v>-1.681093068173689</v>
      </c>
      <c r="N63" s="78">
        <f>Margins!B63</f>
        <v>400</v>
      </c>
      <c r="O63" s="25">
        <f t="shared" si="2"/>
        <v>1600</v>
      </c>
      <c r="P63" s="25">
        <f t="shared" si="3"/>
        <v>2400</v>
      </c>
    </row>
    <row r="64" spans="1:16" ht="13.5">
      <c r="A64" s="196" t="s">
        <v>5</v>
      </c>
      <c r="B64" s="173">
        <v>3206</v>
      </c>
      <c r="C64" s="307">
        <v>0.44</v>
      </c>
      <c r="D64" s="173">
        <v>335</v>
      </c>
      <c r="E64" s="307">
        <v>0.87</v>
      </c>
      <c r="F64" s="173">
        <v>28</v>
      </c>
      <c r="G64" s="307">
        <v>0.56</v>
      </c>
      <c r="H64" s="173">
        <v>3569</v>
      </c>
      <c r="I64" s="308">
        <v>0.47</v>
      </c>
      <c r="J64" s="267">
        <v>143.6</v>
      </c>
      <c r="K64" s="69">
        <v>145.45</v>
      </c>
      <c r="L64" s="136">
        <f t="shared" si="0"/>
        <v>-1.8499999999999943</v>
      </c>
      <c r="M64" s="311">
        <f t="shared" si="1"/>
        <v>-1.2719147473358503</v>
      </c>
      <c r="N64" s="78">
        <f>Margins!B64</f>
        <v>1595</v>
      </c>
      <c r="O64" s="25">
        <f t="shared" si="2"/>
        <v>534325</v>
      </c>
      <c r="P64" s="25">
        <f t="shared" si="3"/>
        <v>44660</v>
      </c>
    </row>
    <row r="65" spans="1:16" ht="13.5">
      <c r="A65" s="196" t="s">
        <v>198</v>
      </c>
      <c r="B65" s="173">
        <v>3789</v>
      </c>
      <c r="C65" s="307">
        <v>0.37</v>
      </c>
      <c r="D65" s="173">
        <v>427</v>
      </c>
      <c r="E65" s="307">
        <v>0.4</v>
      </c>
      <c r="F65" s="173">
        <v>42</v>
      </c>
      <c r="G65" s="307">
        <v>0.62</v>
      </c>
      <c r="H65" s="173">
        <v>4258</v>
      </c>
      <c r="I65" s="308">
        <v>0.38</v>
      </c>
      <c r="J65" s="267">
        <v>185.45</v>
      </c>
      <c r="K65" s="69">
        <v>189.55</v>
      </c>
      <c r="L65" s="136">
        <f t="shared" si="0"/>
        <v>-4.100000000000023</v>
      </c>
      <c r="M65" s="311">
        <f t="shared" si="1"/>
        <v>-2.1630176734370994</v>
      </c>
      <c r="N65" s="78">
        <f>Margins!B65</f>
        <v>1000</v>
      </c>
      <c r="O65" s="25">
        <f t="shared" si="2"/>
        <v>427000</v>
      </c>
      <c r="P65" s="25">
        <f t="shared" si="3"/>
        <v>42000</v>
      </c>
    </row>
    <row r="66" spans="1:16" ht="13.5">
      <c r="A66" s="196" t="s">
        <v>199</v>
      </c>
      <c r="B66" s="173">
        <v>517</v>
      </c>
      <c r="C66" s="307">
        <v>0.05</v>
      </c>
      <c r="D66" s="173">
        <v>9</v>
      </c>
      <c r="E66" s="307">
        <v>8</v>
      </c>
      <c r="F66" s="173">
        <v>2</v>
      </c>
      <c r="G66" s="307">
        <v>1</v>
      </c>
      <c r="H66" s="173">
        <v>528</v>
      </c>
      <c r="I66" s="308">
        <v>0.07</v>
      </c>
      <c r="J66" s="267">
        <v>275.15</v>
      </c>
      <c r="K66" s="69">
        <v>277.35</v>
      </c>
      <c r="L66" s="136">
        <f t="shared" si="0"/>
        <v>-2.2000000000000455</v>
      </c>
      <c r="M66" s="311">
        <f t="shared" si="1"/>
        <v>-0.7932215612042709</v>
      </c>
      <c r="N66" s="78">
        <f>Margins!B66</f>
        <v>1300</v>
      </c>
      <c r="O66" s="25">
        <f t="shared" si="2"/>
        <v>11700</v>
      </c>
      <c r="P66" s="25">
        <f t="shared" si="3"/>
        <v>2600</v>
      </c>
    </row>
    <row r="67" spans="1:16" ht="13.5">
      <c r="A67" s="196" t="s">
        <v>293</v>
      </c>
      <c r="B67" s="173">
        <v>217</v>
      </c>
      <c r="C67" s="307">
        <v>-0.55</v>
      </c>
      <c r="D67" s="173">
        <v>0</v>
      </c>
      <c r="E67" s="307">
        <v>0</v>
      </c>
      <c r="F67" s="173">
        <v>0</v>
      </c>
      <c r="G67" s="307">
        <v>0</v>
      </c>
      <c r="H67" s="173">
        <v>217</v>
      </c>
      <c r="I67" s="308">
        <v>-0.55</v>
      </c>
      <c r="J67" s="267">
        <v>613.65</v>
      </c>
      <c r="K67" s="69">
        <v>603.1</v>
      </c>
      <c r="L67" s="136">
        <f t="shared" si="0"/>
        <v>10.549999999999955</v>
      </c>
      <c r="M67" s="311">
        <f t="shared" si="1"/>
        <v>1.7492953075775086</v>
      </c>
      <c r="N67" s="78">
        <f>Margins!B67</f>
        <v>300</v>
      </c>
      <c r="O67" s="25">
        <f t="shared" si="2"/>
        <v>0</v>
      </c>
      <c r="P67" s="25">
        <f t="shared" si="3"/>
        <v>0</v>
      </c>
    </row>
    <row r="68" spans="1:18" ht="13.5">
      <c r="A68" s="196" t="s">
        <v>43</v>
      </c>
      <c r="B68" s="173">
        <v>77</v>
      </c>
      <c r="C68" s="307">
        <v>-0.64</v>
      </c>
      <c r="D68" s="173">
        <v>0</v>
      </c>
      <c r="E68" s="307">
        <v>0</v>
      </c>
      <c r="F68" s="173">
        <v>0</v>
      </c>
      <c r="G68" s="307">
        <v>0</v>
      </c>
      <c r="H68" s="173">
        <v>77</v>
      </c>
      <c r="I68" s="308">
        <v>-0.64</v>
      </c>
      <c r="J68" s="267">
        <v>1960.85</v>
      </c>
      <c r="K68" s="69">
        <v>1963.3</v>
      </c>
      <c r="L68" s="136">
        <f t="shared" si="0"/>
        <v>-2.4500000000000455</v>
      </c>
      <c r="M68" s="311">
        <f t="shared" si="1"/>
        <v>-0.12478989456527506</v>
      </c>
      <c r="N68" s="78">
        <f>Margins!B68</f>
        <v>150</v>
      </c>
      <c r="O68" s="25">
        <f t="shared" si="2"/>
        <v>0</v>
      </c>
      <c r="P68" s="25">
        <f t="shared" si="3"/>
        <v>0</v>
      </c>
      <c r="R68" s="25"/>
    </row>
    <row r="69" spans="1:18" ht="13.5">
      <c r="A69" s="196" t="s">
        <v>200</v>
      </c>
      <c r="B69" s="173">
        <v>14184</v>
      </c>
      <c r="C69" s="307">
        <v>0.2</v>
      </c>
      <c r="D69" s="173">
        <v>380</v>
      </c>
      <c r="E69" s="307">
        <v>1.22</v>
      </c>
      <c r="F69" s="173">
        <v>64</v>
      </c>
      <c r="G69" s="307">
        <v>1.21</v>
      </c>
      <c r="H69" s="173">
        <v>14628</v>
      </c>
      <c r="I69" s="308">
        <v>0.22</v>
      </c>
      <c r="J69" s="267">
        <v>875.8</v>
      </c>
      <c r="K69" s="69">
        <v>904</v>
      </c>
      <c r="L69" s="136">
        <f aca="true" t="shared" si="4" ref="L69:L132">J69-K69</f>
        <v>-28.200000000000045</v>
      </c>
      <c r="M69" s="311">
        <f aca="true" t="shared" si="5" ref="M69:M132">L69/K69*100</f>
        <v>-3.1194690265486775</v>
      </c>
      <c r="N69" s="78">
        <f>Margins!B69</f>
        <v>350</v>
      </c>
      <c r="O69" s="25">
        <f aca="true" t="shared" si="6" ref="O69:O132">D69*N69</f>
        <v>133000</v>
      </c>
      <c r="P69" s="25">
        <f aca="true" t="shared" si="7" ref="P69:P132">F69*N69</f>
        <v>22400</v>
      </c>
      <c r="R69" s="25"/>
    </row>
    <row r="70" spans="1:16" ht="13.5">
      <c r="A70" s="196" t="s">
        <v>141</v>
      </c>
      <c r="B70" s="173">
        <v>6872</v>
      </c>
      <c r="C70" s="307">
        <v>-0.2</v>
      </c>
      <c r="D70" s="173">
        <v>698</v>
      </c>
      <c r="E70" s="307">
        <v>-0.15</v>
      </c>
      <c r="F70" s="173">
        <v>56</v>
      </c>
      <c r="G70" s="307">
        <v>-0.51</v>
      </c>
      <c r="H70" s="173">
        <v>7626</v>
      </c>
      <c r="I70" s="308">
        <v>-0.2</v>
      </c>
      <c r="J70" s="267">
        <v>86.35</v>
      </c>
      <c r="K70" s="69">
        <v>86.2</v>
      </c>
      <c r="L70" s="136">
        <f t="shared" si="4"/>
        <v>0.14999999999999147</v>
      </c>
      <c r="M70" s="311">
        <f t="shared" si="5"/>
        <v>0.1740139211136792</v>
      </c>
      <c r="N70" s="78">
        <f>Margins!B70</f>
        <v>2400</v>
      </c>
      <c r="O70" s="25">
        <f t="shared" si="6"/>
        <v>1675200</v>
      </c>
      <c r="P70" s="25">
        <f t="shared" si="7"/>
        <v>134400</v>
      </c>
    </row>
    <row r="71" spans="1:16" ht="13.5">
      <c r="A71" s="196" t="s">
        <v>184</v>
      </c>
      <c r="B71" s="173">
        <v>5929</v>
      </c>
      <c r="C71" s="307">
        <v>-0.21</v>
      </c>
      <c r="D71" s="173">
        <v>316</v>
      </c>
      <c r="E71" s="307">
        <v>0.08</v>
      </c>
      <c r="F71" s="173">
        <v>50</v>
      </c>
      <c r="G71" s="307">
        <v>0.47</v>
      </c>
      <c r="H71" s="173">
        <v>6295</v>
      </c>
      <c r="I71" s="308">
        <v>-0.2</v>
      </c>
      <c r="J71" s="267">
        <v>94.3</v>
      </c>
      <c r="K71" s="69">
        <v>93.8</v>
      </c>
      <c r="L71" s="136">
        <f t="shared" si="4"/>
        <v>0.5</v>
      </c>
      <c r="M71" s="311">
        <f t="shared" si="5"/>
        <v>0.5330490405117271</v>
      </c>
      <c r="N71" s="78">
        <f>Margins!B71</f>
        <v>2950</v>
      </c>
      <c r="O71" s="25">
        <f t="shared" si="6"/>
        <v>932200</v>
      </c>
      <c r="P71" s="25">
        <f t="shared" si="7"/>
        <v>147500</v>
      </c>
    </row>
    <row r="72" spans="1:16" ht="13.5">
      <c r="A72" s="196" t="s">
        <v>175</v>
      </c>
      <c r="B72" s="173">
        <v>17587</v>
      </c>
      <c r="C72" s="307">
        <v>1.45</v>
      </c>
      <c r="D72" s="173">
        <v>1359</v>
      </c>
      <c r="E72" s="307">
        <v>0.81</v>
      </c>
      <c r="F72" s="173">
        <v>179</v>
      </c>
      <c r="G72" s="307">
        <v>0.19</v>
      </c>
      <c r="H72" s="173">
        <v>19125</v>
      </c>
      <c r="I72" s="308">
        <v>1.37</v>
      </c>
      <c r="J72" s="267">
        <v>30.25</v>
      </c>
      <c r="K72" s="69">
        <v>28.2</v>
      </c>
      <c r="L72" s="136">
        <f t="shared" si="4"/>
        <v>2.0500000000000007</v>
      </c>
      <c r="M72" s="311">
        <f t="shared" si="5"/>
        <v>7.269503546099293</v>
      </c>
      <c r="N72" s="78">
        <f>Margins!B72</f>
        <v>7875</v>
      </c>
      <c r="O72" s="25">
        <f t="shared" si="6"/>
        <v>10702125</v>
      </c>
      <c r="P72" s="25">
        <f t="shared" si="7"/>
        <v>1409625</v>
      </c>
    </row>
    <row r="73" spans="1:18" ht="13.5">
      <c r="A73" s="196" t="s">
        <v>142</v>
      </c>
      <c r="B73" s="173">
        <v>669</v>
      </c>
      <c r="C73" s="307">
        <v>0.01</v>
      </c>
      <c r="D73" s="173">
        <v>27</v>
      </c>
      <c r="E73" s="307">
        <v>2.86</v>
      </c>
      <c r="F73" s="173">
        <v>1</v>
      </c>
      <c r="G73" s="307">
        <v>0</v>
      </c>
      <c r="H73" s="173">
        <v>697</v>
      </c>
      <c r="I73" s="308">
        <v>0.04</v>
      </c>
      <c r="J73" s="267">
        <v>144.65</v>
      </c>
      <c r="K73" s="69">
        <v>142.4</v>
      </c>
      <c r="L73" s="136">
        <f t="shared" si="4"/>
        <v>2.25</v>
      </c>
      <c r="M73" s="311">
        <f t="shared" si="5"/>
        <v>1.580056179775281</v>
      </c>
      <c r="N73" s="78">
        <f>Margins!B73</f>
        <v>1750</v>
      </c>
      <c r="O73" s="25">
        <f t="shared" si="6"/>
        <v>47250</v>
      </c>
      <c r="P73" s="25">
        <f t="shared" si="7"/>
        <v>1750</v>
      </c>
      <c r="R73" s="25"/>
    </row>
    <row r="74" spans="1:18" ht="13.5">
      <c r="A74" s="196" t="s">
        <v>176</v>
      </c>
      <c r="B74" s="173">
        <v>5881</v>
      </c>
      <c r="C74" s="307">
        <v>-0.26</v>
      </c>
      <c r="D74" s="173">
        <v>317</v>
      </c>
      <c r="E74" s="307">
        <v>-0.18</v>
      </c>
      <c r="F74" s="173">
        <v>109</v>
      </c>
      <c r="G74" s="307">
        <v>0.49</v>
      </c>
      <c r="H74" s="173">
        <v>6307</v>
      </c>
      <c r="I74" s="308">
        <v>-0.25</v>
      </c>
      <c r="J74" s="267">
        <v>191.85</v>
      </c>
      <c r="K74" s="69">
        <v>189.95</v>
      </c>
      <c r="L74" s="136">
        <f t="shared" si="4"/>
        <v>1.9000000000000057</v>
      </c>
      <c r="M74" s="311">
        <f t="shared" si="5"/>
        <v>1.0002632271650465</v>
      </c>
      <c r="N74" s="78">
        <f>Margins!B74</f>
        <v>1450</v>
      </c>
      <c r="O74" s="25">
        <f t="shared" si="6"/>
        <v>459650</v>
      </c>
      <c r="P74" s="25">
        <f t="shared" si="7"/>
        <v>158050</v>
      </c>
      <c r="R74" s="25"/>
    </row>
    <row r="75" spans="1:16" ht="13.5">
      <c r="A75" s="196" t="s">
        <v>167</v>
      </c>
      <c r="B75" s="173">
        <v>609</v>
      </c>
      <c r="C75" s="307">
        <v>-0.17</v>
      </c>
      <c r="D75" s="173">
        <v>26</v>
      </c>
      <c r="E75" s="307">
        <v>0.73</v>
      </c>
      <c r="F75" s="173">
        <v>0</v>
      </c>
      <c r="G75" s="307">
        <v>0</v>
      </c>
      <c r="H75" s="173">
        <v>635</v>
      </c>
      <c r="I75" s="308">
        <v>-0.15</v>
      </c>
      <c r="J75" s="267">
        <v>46.65</v>
      </c>
      <c r="K75" s="69">
        <v>47.8</v>
      </c>
      <c r="L75" s="136">
        <f t="shared" si="4"/>
        <v>-1.1499999999999986</v>
      </c>
      <c r="M75" s="311">
        <f t="shared" si="5"/>
        <v>-2.4058577405857715</v>
      </c>
      <c r="N75" s="78">
        <f>Margins!B75</f>
        <v>3850</v>
      </c>
      <c r="O75" s="25">
        <f t="shared" si="6"/>
        <v>100100</v>
      </c>
      <c r="P75" s="25">
        <f t="shared" si="7"/>
        <v>0</v>
      </c>
    </row>
    <row r="76" spans="1:16" ht="13.5">
      <c r="A76" s="196" t="s">
        <v>201</v>
      </c>
      <c r="B76" s="173">
        <v>12720</v>
      </c>
      <c r="C76" s="307">
        <v>0.17</v>
      </c>
      <c r="D76" s="173">
        <v>511</v>
      </c>
      <c r="E76" s="307">
        <v>-0.16</v>
      </c>
      <c r="F76" s="173">
        <v>68</v>
      </c>
      <c r="G76" s="307">
        <v>-0.09</v>
      </c>
      <c r="H76" s="173">
        <v>13299</v>
      </c>
      <c r="I76" s="308">
        <v>0.15</v>
      </c>
      <c r="J76" s="267">
        <v>2187</v>
      </c>
      <c r="K76" s="25">
        <v>2218.15</v>
      </c>
      <c r="L76" s="136">
        <f t="shared" si="4"/>
        <v>-31.15000000000009</v>
      </c>
      <c r="M76" s="311">
        <f t="shared" si="5"/>
        <v>-1.4043234226720505</v>
      </c>
      <c r="N76" s="78">
        <f>Margins!B76</f>
        <v>100</v>
      </c>
      <c r="O76" s="25">
        <f t="shared" si="6"/>
        <v>51100</v>
      </c>
      <c r="P76" s="25">
        <f t="shared" si="7"/>
        <v>6800</v>
      </c>
    </row>
    <row r="77" spans="1:16" ht="13.5">
      <c r="A77" s="196" t="s">
        <v>143</v>
      </c>
      <c r="B77" s="173">
        <v>85</v>
      </c>
      <c r="C77" s="307">
        <v>-0.28</v>
      </c>
      <c r="D77" s="173">
        <v>17</v>
      </c>
      <c r="E77" s="307">
        <v>3.25</v>
      </c>
      <c r="F77" s="173">
        <v>0</v>
      </c>
      <c r="G77" s="307">
        <v>-1</v>
      </c>
      <c r="H77" s="173">
        <v>102</v>
      </c>
      <c r="I77" s="308">
        <v>-0.19</v>
      </c>
      <c r="J77" s="267">
        <v>105.9</v>
      </c>
      <c r="K77" s="69">
        <v>108.9</v>
      </c>
      <c r="L77" s="136">
        <f t="shared" si="4"/>
        <v>-3</v>
      </c>
      <c r="M77" s="311">
        <f t="shared" si="5"/>
        <v>-2.7548209366391183</v>
      </c>
      <c r="N77" s="78">
        <f>Margins!B77</f>
        <v>2950</v>
      </c>
      <c r="O77" s="25">
        <f t="shared" si="6"/>
        <v>50150</v>
      </c>
      <c r="P77" s="25">
        <f t="shared" si="7"/>
        <v>0</v>
      </c>
    </row>
    <row r="78" spans="1:16" ht="13.5">
      <c r="A78" s="196" t="s">
        <v>90</v>
      </c>
      <c r="B78" s="173">
        <v>154</v>
      </c>
      <c r="C78" s="307">
        <v>-0.44</v>
      </c>
      <c r="D78" s="173">
        <v>0</v>
      </c>
      <c r="E78" s="307">
        <v>0</v>
      </c>
      <c r="F78" s="173">
        <v>0</v>
      </c>
      <c r="G78" s="307">
        <v>0</v>
      </c>
      <c r="H78" s="173">
        <v>154</v>
      </c>
      <c r="I78" s="308">
        <v>-0.44</v>
      </c>
      <c r="J78" s="267">
        <v>418.05</v>
      </c>
      <c r="K78" s="69">
        <v>416.5</v>
      </c>
      <c r="L78" s="136">
        <f t="shared" si="4"/>
        <v>1.5500000000000114</v>
      </c>
      <c r="M78" s="311">
        <f t="shared" si="5"/>
        <v>0.37214885954382027</v>
      </c>
      <c r="N78" s="78">
        <f>Margins!B78</f>
        <v>600</v>
      </c>
      <c r="O78" s="25">
        <f t="shared" si="6"/>
        <v>0</v>
      </c>
      <c r="P78" s="25">
        <f t="shared" si="7"/>
        <v>0</v>
      </c>
    </row>
    <row r="79" spans="1:18" ht="13.5">
      <c r="A79" s="196" t="s">
        <v>35</v>
      </c>
      <c r="B79" s="173">
        <v>2117</v>
      </c>
      <c r="C79" s="307">
        <v>1.47</v>
      </c>
      <c r="D79" s="173">
        <v>57</v>
      </c>
      <c r="E79" s="307">
        <v>0.33</v>
      </c>
      <c r="F79" s="173">
        <v>7</v>
      </c>
      <c r="G79" s="307">
        <v>-0.13</v>
      </c>
      <c r="H79" s="173">
        <v>2181</v>
      </c>
      <c r="I79" s="308">
        <v>1.4</v>
      </c>
      <c r="J79" s="267">
        <v>260.35</v>
      </c>
      <c r="K79" s="69">
        <v>259.15</v>
      </c>
      <c r="L79" s="136">
        <f t="shared" si="4"/>
        <v>1.2000000000000455</v>
      </c>
      <c r="M79" s="311">
        <f t="shared" si="5"/>
        <v>0.4630522863206813</v>
      </c>
      <c r="N79" s="78">
        <f>Margins!B79</f>
        <v>1100</v>
      </c>
      <c r="O79" s="25">
        <f t="shared" si="6"/>
        <v>62700</v>
      </c>
      <c r="P79" s="25">
        <f t="shared" si="7"/>
        <v>7700</v>
      </c>
      <c r="R79" s="25"/>
    </row>
    <row r="80" spans="1:16" ht="13.5">
      <c r="A80" s="196" t="s">
        <v>6</v>
      </c>
      <c r="B80" s="173">
        <v>3446</v>
      </c>
      <c r="C80" s="307">
        <v>-0.41</v>
      </c>
      <c r="D80" s="173">
        <v>247</v>
      </c>
      <c r="E80" s="307">
        <v>-0.21</v>
      </c>
      <c r="F80" s="173">
        <v>20</v>
      </c>
      <c r="G80" s="307">
        <v>-0.44</v>
      </c>
      <c r="H80" s="173">
        <v>3713</v>
      </c>
      <c r="I80" s="308">
        <v>-0.4</v>
      </c>
      <c r="J80" s="267">
        <v>165.2</v>
      </c>
      <c r="K80" s="69">
        <v>170.3</v>
      </c>
      <c r="L80" s="136">
        <f t="shared" si="4"/>
        <v>-5.100000000000023</v>
      </c>
      <c r="M80" s="311">
        <f t="shared" si="5"/>
        <v>-2.9947152084556796</v>
      </c>
      <c r="N80" s="78">
        <f>Margins!B80</f>
        <v>1125</v>
      </c>
      <c r="O80" s="25">
        <f t="shared" si="6"/>
        <v>277875</v>
      </c>
      <c r="P80" s="25">
        <f t="shared" si="7"/>
        <v>22500</v>
      </c>
    </row>
    <row r="81" spans="1:16" ht="13.5">
      <c r="A81" s="196" t="s">
        <v>177</v>
      </c>
      <c r="B81" s="173">
        <v>11024</v>
      </c>
      <c r="C81" s="307">
        <v>-0.42</v>
      </c>
      <c r="D81" s="173">
        <v>122</v>
      </c>
      <c r="E81" s="307">
        <v>-0.51</v>
      </c>
      <c r="F81" s="173">
        <v>16</v>
      </c>
      <c r="G81" s="307">
        <v>-0.16</v>
      </c>
      <c r="H81" s="173">
        <v>11162</v>
      </c>
      <c r="I81" s="308">
        <v>-0.42</v>
      </c>
      <c r="J81" s="267">
        <v>344.85</v>
      </c>
      <c r="K81" s="69">
        <v>352.5</v>
      </c>
      <c r="L81" s="136">
        <f t="shared" si="4"/>
        <v>-7.649999999999977</v>
      </c>
      <c r="M81" s="311">
        <f t="shared" si="5"/>
        <v>-2.1702127659574404</v>
      </c>
      <c r="N81" s="78">
        <f>Margins!B81</f>
        <v>500</v>
      </c>
      <c r="O81" s="25">
        <f t="shared" si="6"/>
        <v>61000</v>
      </c>
      <c r="P81" s="25">
        <f t="shared" si="7"/>
        <v>8000</v>
      </c>
    </row>
    <row r="82" spans="1:18" ht="13.5">
      <c r="A82" s="196" t="s">
        <v>168</v>
      </c>
      <c r="B82" s="173">
        <v>89</v>
      </c>
      <c r="C82" s="307">
        <v>-0.56</v>
      </c>
      <c r="D82" s="173">
        <v>0</v>
      </c>
      <c r="E82" s="307">
        <v>0</v>
      </c>
      <c r="F82" s="173">
        <v>0</v>
      </c>
      <c r="G82" s="307">
        <v>0</v>
      </c>
      <c r="H82" s="173">
        <v>89</v>
      </c>
      <c r="I82" s="308">
        <v>-0.56</v>
      </c>
      <c r="J82" s="267">
        <v>644.6</v>
      </c>
      <c r="K82" s="69">
        <v>645.35</v>
      </c>
      <c r="L82" s="136">
        <f t="shared" si="4"/>
        <v>-0.75</v>
      </c>
      <c r="M82" s="311">
        <f t="shared" si="5"/>
        <v>-0.11621600681800573</v>
      </c>
      <c r="N82" s="78">
        <f>Margins!B82</f>
        <v>300</v>
      </c>
      <c r="O82" s="25">
        <f t="shared" si="6"/>
        <v>0</v>
      </c>
      <c r="P82" s="25">
        <f t="shared" si="7"/>
        <v>0</v>
      </c>
      <c r="R82" s="25"/>
    </row>
    <row r="83" spans="1:16" ht="13.5">
      <c r="A83" s="196" t="s">
        <v>132</v>
      </c>
      <c r="B83" s="173">
        <v>476</v>
      </c>
      <c r="C83" s="307">
        <v>-0.53</v>
      </c>
      <c r="D83" s="173">
        <v>1</v>
      </c>
      <c r="E83" s="307">
        <v>0</v>
      </c>
      <c r="F83" s="173">
        <v>0</v>
      </c>
      <c r="G83" s="307">
        <v>0</v>
      </c>
      <c r="H83" s="173">
        <v>477</v>
      </c>
      <c r="I83" s="308">
        <v>-0.53</v>
      </c>
      <c r="J83" s="267">
        <v>624.2</v>
      </c>
      <c r="K83" s="69">
        <v>629.85</v>
      </c>
      <c r="L83" s="136">
        <f t="shared" si="4"/>
        <v>-5.649999999999977</v>
      </c>
      <c r="M83" s="311">
        <f t="shared" si="5"/>
        <v>-0.8970389775343299</v>
      </c>
      <c r="N83" s="78">
        <f>Margins!B83</f>
        <v>400</v>
      </c>
      <c r="O83" s="25">
        <f t="shared" si="6"/>
        <v>400</v>
      </c>
      <c r="P83" s="25">
        <f t="shared" si="7"/>
        <v>0</v>
      </c>
    </row>
    <row r="84" spans="1:16" ht="13.5">
      <c r="A84" s="196" t="s">
        <v>144</v>
      </c>
      <c r="B84" s="173">
        <v>679</v>
      </c>
      <c r="C84" s="307">
        <v>-0.35</v>
      </c>
      <c r="D84" s="173">
        <v>0</v>
      </c>
      <c r="E84" s="307">
        <v>0</v>
      </c>
      <c r="F84" s="173">
        <v>20</v>
      </c>
      <c r="G84" s="307">
        <v>0</v>
      </c>
      <c r="H84" s="173">
        <v>699</v>
      </c>
      <c r="I84" s="308">
        <v>-0.34</v>
      </c>
      <c r="J84" s="267">
        <v>2390.3</v>
      </c>
      <c r="K84" s="69">
        <v>2387.75</v>
      </c>
      <c r="L84" s="136">
        <f t="shared" si="4"/>
        <v>2.550000000000182</v>
      </c>
      <c r="M84" s="311">
        <f t="shared" si="5"/>
        <v>0.10679509998953751</v>
      </c>
      <c r="N84" s="78">
        <f>Margins!B84</f>
        <v>125</v>
      </c>
      <c r="O84" s="25">
        <f t="shared" si="6"/>
        <v>0</v>
      </c>
      <c r="P84" s="25">
        <f t="shared" si="7"/>
        <v>2500</v>
      </c>
    </row>
    <row r="85" spans="1:18" ht="13.5">
      <c r="A85" s="196" t="s">
        <v>294</v>
      </c>
      <c r="B85" s="173">
        <v>1415</v>
      </c>
      <c r="C85" s="307">
        <v>0.29</v>
      </c>
      <c r="D85" s="173">
        <v>12</v>
      </c>
      <c r="E85" s="307">
        <v>0</v>
      </c>
      <c r="F85" s="173">
        <v>0</v>
      </c>
      <c r="G85" s="307">
        <v>0</v>
      </c>
      <c r="H85" s="173">
        <v>1427</v>
      </c>
      <c r="I85" s="308">
        <v>0.3</v>
      </c>
      <c r="J85" s="267">
        <v>593.95</v>
      </c>
      <c r="K85" s="69">
        <v>578.5</v>
      </c>
      <c r="L85" s="136">
        <f t="shared" si="4"/>
        <v>15.450000000000045</v>
      </c>
      <c r="M85" s="311">
        <f t="shared" si="5"/>
        <v>2.6707000864304313</v>
      </c>
      <c r="N85" s="78">
        <f>Margins!B85</f>
        <v>300</v>
      </c>
      <c r="O85" s="25">
        <f t="shared" si="6"/>
        <v>3600</v>
      </c>
      <c r="P85" s="25">
        <f t="shared" si="7"/>
        <v>0</v>
      </c>
      <c r="R85" s="25"/>
    </row>
    <row r="86" spans="1:16" ht="13.5">
      <c r="A86" s="196" t="s">
        <v>133</v>
      </c>
      <c r="B86" s="173">
        <v>428</v>
      </c>
      <c r="C86" s="307">
        <v>-0.07</v>
      </c>
      <c r="D86" s="173">
        <v>96</v>
      </c>
      <c r="E86" s="307">
        <v>0.14</v>
      </c>
      <c r="F86" s="173">
        <v>6</v>
      </c>
      <c r="G86" s="307">
        <v>0.5</v>
      </c>
      <c r="H86" s="173">
        <v>530</v>
      </c>
      <c r="I86" s="308">
        <v>-0.03</v>
      </c>
      <c r="J86" s="267">
        <v>30.8</v>
      </c>
      <c r="K86" s="69">
        <v>31.1</v>
      </c>
      <c r="L86" s="136">
        <f t="shared" si="4"/>
        <v>-0.3000000000000007</v>
      </c>
      <c r="M86" s="311">
        <f t="shared" si="5"/>
        <v>-0.964630225080388</v>
      </c>
      <c r="N86" s="78">
        <f>Margins!B86</f>
        <v>6250</v>
      </c>
      <c r="O86" s="25">
        <f t="shared" si="6"/>
        <v>600000</v>
      </c>
      <c r="P86" s="25">
        <f t="shared" si="7"/>
        <v>37500</v>
      </c>
    </row>
    <row r="87" spans="1:18" ht="13.5">
      <c r="A87" s="196" t="s">
        <v>169</v>
      </c>
      <c r="B87" s="173">
        <v>2836</v>
      </c>
      <c r="C87" s="307">
        <v>3.77</v>
      </c>
      <c r="D87" s="173">
        <v>50</v>
      </c>
      <c r="E87" s="307">
        <v>0</v>
      </c>
      <c r="F87" s="173">
        <v>16</v>
      </c>
      <c r="G87" s="307">
        <v>1</v>
      </c>
      <c r="H87" s="173">
        <v>2902</v>
      </c>
      <c r="I87" s="308">
        <v>3.82</v>
      </c>
      <c r="J87" s="267">
        <v>130.25</v>
      </c>
      <c r="K87" s="69">
        <v>123.95</v>
      </c>
      <c r="L87" s="136">
        <f t="shared" si="4"/>
        <v>6.299999999999997</v>
      </c>
      <c r="M87" s="311">
        <f t="shared" si="5"/>
        <v>5.082694634933438</v>
      </c>
      <c r="N87" s="78">
        <f>Margins!B87</f>
        <v>2000</v>
      </c>
      <c r="O87" s="25">
        <f t="shared" si="6"/>
        <v>100000</v>
      </c>
      <c r="P87" s="25">
        <f t="shared" si="7"/>
        <v>32000</v>
      </c>
      <c r="R87" s="25"/>
    </row>
    <row r="88" spans="1:16" ht="13.5">
      <c r="A88" s="196" t="s">
        <v>295</v>
      </c>
      <c r="B88" s="173">
        <v>5348</v>
      </c>
      <c r="C88" s="307">
        <v>0.16</v>
      </c>
      <c r="D88" s="173">
        <v>10</v>
      </c>
      <c r="E88" s="307">
        <v>0.25</v>
      </c>
      <c r="F88" s="173">
        <v>0</v>
      </c>
      <c r="G88" s="307">
        <v>0</v>
      </c>
      <c r="H88" s="173">
        <v>5358</v>
      </c>
      <c r="I88" s="308">
        <v>0.16</v>
      </c>
      <c r="J88" s="267">
        <v>486.55</v>
      </c>
      <c r="K88" s="69">
        <v>488.25</v>
      </c>
      <c r="L88" s="136">
        <f t="shared" si="4"/>
        <v>-1.6999999999999886</v>
      </c>
      <c r="M88" s="311">
        <f t="shared" si="5"/>
        <v>-0.3481822836661523</v>
      </c>
      <c r="N88" s="78">
        <f>Margins!B88</f>
        <v>550</v>
      </c>
      <c r="O88" s="25">
        <f t="shared" si="6"/>
        <v>5500</v>
      </c>
      <c r="P88" s="25">
        <f t="shared" si="7"/>
        <v>0</v>
      </c>
    </row>
    <row r="89" spans="1:16" ht="13.5">
      <c r="A89" s="196" t="s">
        <v>296</v>
      </c>
      <c r="B89" s="173">
        <v>1181</v>
      </c>
      <c r="C89" s="307">
        <v>0.36</v>
      </c>
      <c r="D89" s="173">
        <v>0</v>
      </c>
      <c r="E89" s="307">
        <v>0</v>
      </c>
      <c r="F89" s="173">
        <v>0</v>
      </c>
      <c r="G89" s="307">
        <v>0</v>
      </c>
      <c r="H89" s="173">
        <v>1181</v>
      </c>
      <c r="I89" s="308">
        <v>0.36</v>
      </c>
      <c r="J89" s="267">
        <v>437.95</v>
      </c>
      <c r="K89" s="69">
        <v>436.6</v>
      </c>
      <c r="L89" s="136">
        <f t="shared" si="4"/>
        <v>1.349999999999966</v>
      </c>
      <c r="M89" s="311">
        <f t="shared" si="5"/>
        <v>0.3092075125973353</v>
      </c>
      <c r="N89" s="78">
        <f>Margins!B89</f>
        <v>550</v>
      </c>
      <c r="O89" s="25">
        <f t="shared" si="6"/>
        <v>0</v>
      </c>
      <c r="P89" s="25">
        <f t="shared" si="7"/>
        <v>0</v>
      </c>
    </row>
    <row r="90" spans="1:16" ht="13.5">
      <c r="A90" s="196" t="s">
        <v>178</v>
      </c>
      <c r="B90" s="173">
        <v>359</v>
      </c>
      <c r="C90" s="307">
        <v>-0.24</v>
      </c>
      <c r="D90" s="173">
        <v>1</v>
      </c>
      <c r="E90" s="307">
        <v>-0.86</v>
      </c>
      <c r="F90" s="173">
        <v>0</v>
      </c>
      <c r="G90" s="307">
        <v>0</v>
      </c>
      <c r="H90" s="173">
        <v>360</v>
      </c>
      <c r="I90" s="308">
        <v>-0.25</v>
      </c>
      <c r="J90" s="267">
        <v>174.55</v>
      </c>
      <c r="K90" s="69">
        <v>176.45</v>
      </c>
      <c r="L90" s="136">
        <f t="shared" si="4"/>
        <v>-1.8999999999999773</v>
      </c>
      <c r="M90" s="311">
        <f t="shared" si="5"/>
        <v>-1.0767922924341045</v>
      </c>
      <c r="N90" s="78">
        <f>Margins!B90</f>
        <v>1250</v>
      </c>
      <c r="O90" s="25">
        <f t="shared" si="6"/>
        <v>1250</v>
      </c>
      <c r="P90" s="25">
        <f t="shared" si="7"/>
        <v>0</v>
      </c>
    </row>
    <row r="91" spans="1:16" ht="13.5">
      <c r="A91" s="196" t="s">
        <v>145</v>
      </c>
      <c r="B91" s="173">
        <v>114</v>
      </c>
      <c r="C91" s="307">
        <v>-0.29</v>
      </c>
      <c r="D91" s="173">
        <v>1</v>
      </c>
      <c r="E91" s="307">
        <v>-0.67</v>
      </c>
      <c r="F91" s="173">
        <v>11</v>
      </c>
      <c r="G91" s="307">
        <v>0.83</v>
      </c>
      <c r="H91" s="173">
        <v>126</v>
      </c>
      <c r="I91" s="308">
        <v>-0.25</v>
      </c>
      <c r="J91" s="267">
        <v>150.5</v>
      </c>
      <c r="K91" s="69">
        <v>150.65</v>
      </c>
      <c r="L91" s="136">
        <f t="shared" si="4"/>
        <v>-0.15000000000000568</v>
      </c>
      <c r="M91" s="311">
        <f t="shared" si="5"/>
        <v>-0.09956853634251954</v>
      </c>
      <c r="N91" s="78">
        <f>Margins!B91</f>
        <v>1700</v>
      </c>
      <c r="O91" s="25">
        <f t="shared" si="6"/>
        <v>1700</v>
      </c>
      <c r="P91" s="25">
        <f t="shared" si="7"/>
        <v>18700</v>
      </c>
    </row>
    <row r="92" spans="1:18" ht="13.5">
      <c r="A92" s="196" t="s">
        <v>273</v>
      </c>
      <c r="B92" s="173">
        <v>883</v>
      </c>
      <c r="C92" s="307">
        <v>-0.33</v>
      </c>
      <c r="D92" s="173">
        <v>19</v>
      </c>
      <c r="E92" s="307">
        <v>0.19</v>
      </c>
      <c r="F92" s="173">
        <v>2</v>
      </c>
      <c r="G92" s="307">
        <v>0</v>
      </c>
      <c r="H92" s="173">
        <v>904</v>
      </c>
      <c r="I92" s="308">
        <v>-0.32</v>
      </c>
      <c r="J92" s="267">
        <v>190.15</v>
      </c>
      <c r="K92" s="69">
        <v>187.95</v>
      </c>
      <c r="L92" s="136">
        <f t="shared" si="4"/>
        <v>2.200000000000017</v>
      </c>
      <c r="M92" s="311">
        <f t="shared" si="5"/>
        <v>1.1705240755520177</v>
      </c>
      <c r="N92" s="78">
        <f>Margins!B92</f>
        <v>850</v>
      </c>
      <c r="O92" s="25">
        <f t="shared" si="6"/>
        <v>16150</v>
      </c>
      <c r="P92" s="25">
        <f t="shared" si="7"/>
        <v>1700</v>
      </c>
      <c r="R92" s="25"/>
    </row>
    <row r="93" spans="1:16" ht="13.5">
      <c r="A93" s="196" t="s">
        <v>210</v>
      </c>
      <c r="B93" s="173">
        <v>4729</v>
      </c>
      <c r="C93" s="307">
        <v>0.53</v>
      </c>
      <c r="D93" s="173">
        <v>101</v>
      </c>
      <c r="E93" s="307">
        <v>1.4</v>
      </c>
      <c r="F93" s="173">
        <v>1</v>
      </c>
      <c r="G93" s="307">
        <v>-0.75</v>
      </c>
      <c r="H93" s="173">
        <v>4831</v>
      </c>
      <c r="I93" s="308">
        <v>0.54</v>
      </c>
      <c r="J93" s="267">
        <v>1564.05</v>
      </c>
      <c r="K93" s="69">
        <v>1593.5</v>
      </c>
      <c r="L93" s="136">
        <f t="shared" si="4"/>
        <v>-29.450000000000045</v>
      </c>
      <c r="M93" s="311">
        <f t="shared" si="5"/>
        <v>-1.8481330404769403</v>
      </c>
      <c r="N93" s="78">
        <f>Margins!B93</f>
        <v>200</v>
      </c>
      <c r="O93" s="25">
        <f t="shared" si="6"/>
        <v>20200</v>
      </c>
      <c r="P93" s="25">
        <f t="shared" si="7"/>
        <v>200</v>
      </c>
    </row>
    <row r="94" spans="1:16" ht="13.5">
      <c r="A94" s="196" t="s">
        <v>297</v>
      </c>
      <c r="B94" s="173">
        <v>1188</v>
      </c>
      <c r="C94" s="307">
        <v>0.19</v>
      </c>
      <c r="D94" s="173">
        <v>0</v>
      </c>
      <c r="E94" s="307">
        <v>0</v>
      </c>
      <c r="F94" s="173">
        <v>0</v>
      </c>
      <c r="G94" s="307">
        <v>0</v>
      </c>
      <c r="H94" s="173">
        <v>1188</v>
      </c>
      <c r="I94" s="308">
        <v>0.19</v>
      </c>
      <c r="J94" s="267">
        <v>620.65</v>
      </c>
      <c r="K94" s="267">
        <v>624.4</v>
      </c>
      <c r="L94" s="136">
        <f t="shared" si="4"/>
        <v>-3.75</v>
      </c>
      <c r="M94" s="311">
        <f t="shared" si="5"/>
        <v>-0.6005765534913516</v>
      </c>
      <c r="N94" s="78">
        <f>Margins!B94</f>
        <v>350</v>
      </c>
      <c r="O94" s="25">
        <f t="shared" si="6"/>
        <v>0</v>
      </c>
      <c r="P94" s="25">
        <f t="shared" si="7"/>
        <v>0</v>
      </c>
    </row>
    <row r="95" spans="1:16" ht="13.5">
      <c r="A95" s="196" t="s">
        <v>7</v>
      </c>
      <c r="B95" s="173">
        <v>2127</v>
      </c>
      <c r="C95" s="307">
        <v>-0.18</v>
      </c>
      <c r="D95" s="173">
        <v>6</v>
      </c>
      <c r="E95" s="307">
        <v>-0.57</v>
      </c>
      <c r="F95" s="173">
        <v>1</v>
      </c>
      <c r="G95" s="307">
        <v>-0.5</v>
      </c>
      <c r="H95" s="173">
        <v>2134</v>
      </c>
      <c r="I95" s="308">
        <v>-0.19</v>
      </c>
      <c r="J95" s="267">
        <v>847.95</v>
      </c>
      <c r="K95" s="69">
        <v>855.4</v>
      </c>
      <c r="L95" s="136">
        <f t="shared" si="4"/>
        <v>-7.449999999999932</v>
      </c>
      <c r="M95" s="311">
        <f t="shared" si="5"/>
        <v>-0.8709375730652247</v>
      </c>
      <c r="N95" s="78">
        <f>Margins!B95</f>
        <v>625</v>
      </c>
      <c r="O95" s="25">
        <f t="shared" si="6"/>
        <v>3750</v>
      </c>
      <c r="P95" s="25">
        <f t="shared" si="7"/>
        <v>625</v>
      </c>
    </row>
    <row r="96" spans="1:16" ht="13.5">
      <c r="A96" s="196" t="s">
        <v>170</v>
      </c>
      <c r="B96" s="173">
        <v>227</v>
      </c>
      <c r="C96" s="307">
        <v>-0.22</v>
      </c>
      <c r="D96" s="173">
        <v>0</v>
      </c>
      <c r="E96" s="307">
        <v>0</v>
      </c>
      <c r="F96" s="173">
        <v>0</v>
      </c>
      <c r="G96" s="307">
        <v>0</v>
      </c>
      <c r="H96" s="173">
        <v>227</v>
      </c>
      <c r="I96" s="308">
        <v>-0.22</v>
      </c>
      <c r="J96" s="267">
        <v>486.9</v>
      </c>
      <c r="K96" s="69">
        <v>493.6</v>
      </c>
      <c r="L96" s="136">
        <f t="shared" si="4"/>
        <v>-6.7000000000000455</v>
      </c>
      <c r="M96" s="311">
        <f t="shared" si="5"/>
        <v>-1.3573743922204304</v>
      </c>
      <c r="N96" s="78">
        <f>Margins!B96</f>
        <v>600</v>
      </c>
      <c r="O96" s="25">
        <f t="shared" si="6"/>
        <v>0</v>
      </c>
      <c r="P96" s="25">
        <f t="shared" si="7"/>
        <v>0</v>
      </c>
    </row>
    <row r="97" spans="1:16" ht="13.5">
      <c r="A97" s="196" t="s">
        <v>224</v>
      </c>
      <c r="B97" s="173">
        <v>2383</v>
      </c>
      <c r="C97" s="307">
        <v>0.01</v>
      </c>
      <c r="D97" s="173">
        <v>36</v>
      </c>
      <c r="E97" s="307">
        <v>-0.1</v>
      </c>
      <c r="F97" s="173">
        <v>2</v>
      </c>
      <c r="G97" s="307">
        <v>-0.91</v>
      </c>
      <c r="H97" s="173">
        <v>2421</v>
      </c>
      <c r="I97" s="308">
        <v>0</v>
      </c>
      <c r="J97" s="267">
        <v>887.05</v>
      </c>
      <c r="K97" s="69">
        <v>878.3</v>
      </c>
      <c r="L97" s="136">
        <f t="shared" si="4"/>
        <v>8.75</v>
      </c>
      <c r="M97" s="311">
        <f t="shared" si="5"/>
        <v>0.996242741660025</v>
      </c>
      <c r="N97" s="78">
        <f>Margins!B97</f>
        <v>400</v>
      </c>
      <c r="O97" s="25">
        <f t="shared" si="6"/>
        <v>14400</v>
      </c>
      <c r="P97" s="25">
        <f t="shared" si="7"/>
        <v>800</v>
      </c>
    </row>
    <row r="98" spans="1:16" ht="13.5">
      <c r="A98" s="196" t="s">
        <v>207</v>
      </c>
      <c r="B98" s="173">
        <v>281</v>
      </c>
      <c r="C98" s="307">
        <v>-0.23</v>
      </c>
      <c r="D98" s="173">
        <v>30</v>
      </c>
      <c r="E98" s="307">
        <v>1.5</v>
      </c>
      <c r="F98" s="173">
        <v>0</v>
      </c>
      <c r="G98" s="307">
        <v>0</v>
      </c>
      <c r="H98" s="173">
        <v>311</v>
      </c>
      <c r="I98" s="308">
        <v>-0.18</v>
      </c>
      <c r="J98" s="267">
        <v>189.05</v>
      </c>
      <c r="K98" s="69">
        <v>192.75</v>
      </c>
      <c r="L98" s="136">
        <f t="shared" si="4"/>
        <v>-3.6999999999999886</v>
      </c>
      <c r="M98" s="311">
        <f t="shared" si="5"/>
        <v>-1.9195849546044041</v>
      </c>
      <c r="N98" s="78">
        <f>Margins!B98</f>
        <v>1250</v>
      </c>
      <c r="O98" s="25">
        <f t="shared" si="6"/>
        <v>37500</v>
      </c>
      <c r="P98" s="25">
        <f t="shared" si="7"/>
        <v>0</v>
      </c>
    </row>
    <row r="99" spans="1:16" ht="13.5">
      <c r="A99" s="196" t="s">
        <v>298</v>
      </c>
      <c r="B99" s="173">
        <v>1443</v>
      </c>
      <c r="C99" s="307">
        <v>0.77</v>
      </c>
      <c r="D99" s="173">
        <v>0</v>
      </c>
      <c r="E99" s="307">
        <v>0</v>
      </c>
      <c r="F99" s="173">
        <v>0</v>
      </c>
      <c r="G99" s="307">
        <v>0</v>
      </c>
      <c r="H99" s="173">
        <v>1443</v>
      </c>
      <c r="I99" s="308">
        <v>0.77</v>
      </c>
      <c r="J99" s="267">
        <v>784.1</v>
      </c>
      <c r="K99" s="69">
        <v>819.2</v>
      </c>
      <c r="L99" s="136">
        <f t="shared" si="4"/>
        <v>-35.10000000000002</v>
      </c>
      <c r="M99" s="311">
        <f t="shared" si="5"/>
        <v>-4.284667968750003</v>
      </c>
      <c r="N99" s="78">
        <f>Margins!B99</f>
        <v>250</v>
      </c>
      <c r="O99" s="25">
        <f t="shared" si="6"/>
        <v>0</v>
      </c>
      <c r="P99" s="25">
        <f t="shared" si="7"/>
        <v>0</v>
      </c>
    </row>
    <row r="100" spans="1:16" ht="13.5">
      <c r="A100" s="196" t="s">
        <v>278</v>
      </c>
      <c r="B100" s="173">
        <v>3057</v>
      </c>
      <c r="C100" s="307">
        <v>-0.26</v>
      </c>
      <c r="D100" s="173">
        <v>25</v>
      </c>
      <c r="E100" s="307">
        <v>-0.24</v>
      </c>
      <c r="F100" s="173">
        <v>0</v>
      </c>
      <c r="G100" s="307">
        <v>0</v>
      </c>
      <c r="H100" s="173">
        <v>3082</v>
      </c>
      <c r="I100" s="308">
        <v>-0.26</v>
      </c>
      <c r="J100" s="267">
        <v>278.6</v>
      </c>
      <c r="K100" s="69">
        <v>280.5</v>
      </c>
      <c r="L100" s="136">
        <f t="shared" si="4"/>
        <v>-1.8999999999999773</v>
      </c>
      <c r="M100" s="311">
        <f t="shared" si="5"/>
        <v>-0.677361853832434</v>
      </c>
      <c r="N100" s="78">
        <f>Margins!B100</f>
        <v>800</v>
      </c>
      <c r="O100" s="25">
        <f t="shared" si="6"/>
        <v>20000</v>
      </c>
      <c r="P100" s="25">
        <f t="shared" si="7"/>
        <v>0</v>
      </c>
    </row>
    <row r="101" spans="1:16" ht="13.5">
      <c r="A101" s="196" t="s">
        <v>146</v>
      </c>
      <c r="B101" s="173">
        <v>171</v>
      </c>
      <c r="C101" s="307">
        <v>1.28</v>
      </c>
      <c r="D101" s="173">
        <v>8</v>
      </c>
      <c r="E101" s="307">
        <v>-0.11</v>
      </c>
      <c r="F101" s="173">
        <v>0</v>
      </c>
      <c r="G101" s="307">
        <v>-1</v>
      </c>
      <c r="H101" s="173">
        <v>179</v>
      </c>
      <c r="I101" s="308">
        <v>1.11</v>
      </c>
      <c r="J101" s="267">
        <v>37.8</v>
      </c>
      <c r="K101" s="69">
        <v>37.75</v>
      </c>
      <c r="L101" s="136">
        <f t="shared" si="4"/>
        <v>0.04999999999999716</v>
      </c>
      <c r="M101" s="311">
        <f t="shared" si="5"/>
        <v>0.1324503311258203</v>
      </c>
      <c r="N101" s="78">
        <f>Margins!B101</f>
        <v>8900</v>
      </c>
      <c r="O101" s="25">
        <f t="shared" si="6"/>
        <v>71200</v>
      </c>
      <c r="P101" s="25">
        <f t="shared" si="7"/>
        <v>0</v>
      </c>
    </row>
    <row r="102" spans="1:16" ht="13.5">
      <c r="A102" s="196" t="s">
        <v>8</v>
      </c>
      <c r="B102" s="173">
        <v>2794</v>
      </c>
      <c r="C102" s="307">
        <v>0.37</v>
      </c>
      <c r="D102" s="173">
        <v>233</v>
      </c>
      <c r="E102" s="307">
        <v>-0.18</v>
      </c>
      <c r="F102" s="173">
        <v>34</v>
      </c>
      <c r="G102" s="307">
        <v>-0.33</v>
      </c>
      <c r="H102" s="173">
        <v>3061</v>
      </c>
      <c r="I102" s="308">
        <v>0.29</v>
      </c>
      <c r="J102" s="267">
        <v>139</v>
      </c>
      <c r="K102" s="69">
        <v>140.8</v>
      </c>
      <c r="L102" s="136">
        <f t="shared" si="4"/>
        <v>-1.8000000000000114</v>
      </c>
      <c r="M102" s="311">
        <f t="shared" si="5"/>
        <v>-1.2784090909090988</v>
      </c>
      <c r="N102" s="78">
        <f>Margins!B102</f>
        <v>1600</v>
      </c>
      <c r="O102" s="25">
        <f t="shared" si="6"/>
        <v>372800</v>
      </c>
      <c r="P102" s="25">
        <f t="shared" si="7"/>
        <v>54400</v>
      </c>
    </row>
    <row r="103" spans="1:16" ht="13.5">
      <c r="A103" s="196" t="s">
        <v>299</v>
      </c>
      <c r="B103" s="173">
        <v>2274</v>
      </c>
      <c r="C103" s="307">
        <v>0.85</v>
      </c>
      <c r="D103" s="173">
        <v>38</v>
      </c>
      <c r="E103" s="307">
        <v>8.5</v>
      </c>
      <c r="F103" s="173">
        <v>0</v>
      </c>
      <c r="G103" s="307">
        <v>0</v>
      </c>
      <c r="H103" s="173">
        <v>2312</v>
      </c>
      <c r="I103" s="308">
        <v>0.87</v>
      </c>
      <c r="J103" s="267">
        <v>193</v>
      </c>
      <c r="K103" s="69">
        <v>180.8</v>
      </c>
      <c r="L103" s="136">
        <f t="shared" si="4"/>
        <v>12.199999999999989</v>
      </c>
      <c r="M103" s="311">
        <f t="shared" si="5"/>
        <v>6.747787610619463</v>
      </c>
      <c r="N103" s="78">
        <f>Margins!B103</f>
        <v>1000</v>
      </c>
      <c r="O103" s="25">
        <f t="shared" si="6"/>
        <v>38000</v>
      </c>
      <c r="P103" s="25">
        <f t="shared" si="7"/>
        <v>0</v>
      </c>
    </row>
    <row r="104" spans="1:16" ht="13.5">
      <c r="A104" s="196" t="s">
        <v>179</v>
      </c>
      <c r="B104" s="173">
        <v>536</v>
      </c>
      <c r="C104" s="307">
        <v>0.04</v>
      </c>
      <c r="D104" s="173">
        <v>88</v>
      </c>
      <c r="E104" s="307">
        <v>0.1</v>
      </c>
      <c r="F104" s="173">
        <v>2</v>
      </c>
      <c r="G104" s="307">
        <v>0</v>
      </c>
      <c r="H104" s="173">
        <v>626</v>
      </c>
      <c r="I104" s="308">
        <v>0.05</v>
      </c>
      <c r="J104" s="267">
        <v>16.8</v>
      </c>
      <c r="K104" s="69">
        <v>16.5</v>
      </c>
      <c r="L104" s="136">
        <f t="shared" si="4"/>
        <v>0.3000000000000007</v>
      </c>
      <c r="M104" s="311">
        <f t="shared" si="5"/>
        <v>1.8181818181818226</v>
      </c>
      <c r="N104" s="78">
        <f>Margins!B104</f>
        <v>14000</v>
      </c>
      <c r="O104" s="25">
        <f t="shared" si="6"/>
        <v>1232000</v>
      </c>
      <c r="P104" s="25">
        <f t="shared" si="7"/>
        <v>28000</v>
      </c>
    </row>
    <row r="105" spans="1:16" ht="13.5">
      <c r="A105" s="196" t="s">
        <v>202</v>
      </c>
      <c r="B105" s="173">
        <v>671</v>
      </c>
      <c r="C105" s="307">
        <v>-0.09</v>
      </c>
      <c r="D105" s="173">
        <v>11</v>
      </c>
      <c r="E105" s="307">
        <v>0.1</v>
      </c>
      <c r="F105" s="173">
        <v>0</v>
      </c>
      <c r="G105" s="307">
        <v>0</v>
      </c>
      <c r="H105" s="173">
        <v>682</v>
      </c>
      <c r="I105" s="308">
        <v>-0.09</v>
      </c>
      <c r="J105" s="267">
        <v>223.35</v>
      </c>
      <c r="K105" s="69">
        <v>234.4</v>
      </c>
      <c r="L105" s="136">
        <f t="shared" si="4"/>
        <v>-11.050000000000011</v>
      </c>
      <c r="M105" s="311">
        <f t="shared" si="5"/>
        <v>-4.714163822525602</v>
      </c>
      <c r="N105" s="78">
        <f>Margins!B105</f>
        <v>1150</v>
      </c>
      <c r="O105" s="25">
        <f t="shared" si="6"/>
        <v>12650</v>
      </c>
      <c r="P105" s="25">
        <f t="shared" si="7"/>
        <v>0</v>
      </c>
    </row>
    <row r="106" spans="1:16" ht="13.5">
      <c r="A106" s="196" t="s">
        <v>171</v>
      </c>
      <c r="B106" s="173">
        <v>3049</v>
      </c>
      <c r="C106" s="307">
        <v>-0.07</v>
      </c>
      <c r="D106" s="173">
        <v>1</v>
      </c>
      <c r="E106" s="307">
        <v>0</v>
      </c>
      <c r="F106" s="173">
        <v>4</v>
      </c>
      <c r="G106" s="307">
        <v>0</v>
      </c>
      <c r="H106" s="173">
        <v>3054</v>
      </c>
      <c r="I106" s="308">
        <v>-0.07</v>
      </c>
      <c r="J106" s="267">
        <v>325.15</v>
      </c>
      <c r="K106" s="69">
        <v>327.8</v>
      </c>
      <c r="L106" s="136">
        <f t="shared" si="4"/>
        <v>-2.650000000000034</v>
      </c>
      <c r="M106" s="311">
        <f t="shared" si="5"/>
        <v>-0.8084197681513222</v>
      </c>
      <c r="N106" s="78">
        <f>Margins!B106</f>
        <v>1100</v>
      </c>
      <c r="O106" s="25">
        <f t="shared" si="6"/>
        <v>1100</v>
      </c>
      <c r="P106" s="25">
        <f t="shared" si="7"/>
        <v>4400</v>
      </c>
    </row>
    <row r="107" spans="1:16" ht="13.5">
      <c r="A107" s="196" t="s">
        <v>147</v>
      </c>
      <c r="B107" s="173">
        <v>247</v>
      </c>
      <c r="C107" s="307">
        <v>2.48</v>
      </c>
      <c r="D107" s="173">
        <v>0</v>
      </c>
      <c r="E107" s="307">
        <v>0</v>
      </c>
      <c r="F107" s="173">
        <v>0</v>
      </c>
      <c r="G107" s="307">
        <v>0</v>
      </c>
      <c r="H107" s="173">
        <v>247</v>
      </c>
      <c r="I107" s="308">
        <v>2.48</v>
      </c>
      <c r="J107" s="267">
        <v>56.1</v>
      </c>
      <c r="K107" s="69">
        <v>55.5</v>
      </c>
      <c r="L107" s="136">
        <f t="shared" si="4"/>
        <v>0.6000000000000014</v>
      </c>
      <c r="M107" s="311">
        <f t="shared" si="5"/>
        <v>1.0810810810810836</v>
      </c>
      <c r="N107" s="78">
        <f>Margins!B107</f>
        <v>5900</v>
      </c>
      <c r="O107" s="25">
        <f t="shared" si="6"/>
        <v>0</v>
      </c>
      <c r="P107" s="25">
        <f t="shared" si="7"/>
        <v>0</v>
      </c>
    </row>
    <row r="108" spans="1:16" ht="13.5">
      <c r="A108" s="196" t="s">
        <v>148</v>
      </c>
      <c r="B108" s="173">
        <v>420</v>
      </c>
      <c r="C108" s="307">
        <v>10.67</v>
      </c>
      <c r="D108" s="173">
        <v>3</v>
      </c>
      <c r="E108" s="307">
        <v>0</v>
      </c>
      <c r="F108" s="173">
        <v>0</v>
      </c>
      <c r="G108" s="307">
        <v>0</v>
      </c>
      <c r="H108" s="173">
        <v>423</v>
      </c>
      <c r="I108" s="308">
        <v>10.75</v>
      </c>
      <c r="J108" s="267">
        <v>239.3</v>
      </c>
      <c r="K108" s="69">
        <v>237.25</v>
      </c>
      <c r="L108" s="136">
        <f t="shared" si="4"/>
        <v>2.0500000000000114</v>
      </c>
      <c r="M108" s="311">
        <f t="shared" si="5"/>
        <v>0.8640674394099099</v>
      </c>
      <c r="N108" s="78">
        <f>Margins!B108</f>
        <v>1045</v>
      </c>
      <c r="O108" s="25">
        <f t="shared" si="6"/>
        <v>3135</v>
      </c>
      <c r="P108" s="25">
        <f t="shared" si="7"/>
        <v>0</v>
      </c>
    </row>
    <row r="109" spans="1:18" ht="13.5">
      <c r="A109" s="196" t="s">
        <v>122</v>
      </c>
      <c r="B109" s="173">
        <v>1995</v>
      </c>
      <c r="C109" s="307">
        <v>0.36</v>
      </c>
      <c r="D109" s="173">
        <v>299</v>
      </c>
      <c r="E109" s="307">
        <v>-0.03</v>
      </c>
      <c r="F109" s="173">
        <v>47</v>
      </c>
      <c r="G109" s="307">
        <v>0.47</v>
      </c>
      <c r="H109" s="173">
        <v>2341</v>
      </c>
      <c r="I109" s="308">
        <v>0.3</v>
      </c>
      <c r="J109" s="267">
        <v>142.5</v>
      </c>
      <c r="K109" s="69">
        <v>142.35</v>
      </c>
      <c r="L109" s="136">
        <f t="shared" si="4"/>
        <v>0.15000000000000568</v>
      </c>
      <c r="M109" s="311">
        <f t="shared" si="5"/>
        <v>0.1053740779768217</v>
      </c>
      <c r="N109" s="78">
        <f>Margins!B109</f>
        <v>1625</v>
      </c>
      <c r="O109" s="25">
        <f t="shared" si="6"/>
        <v>485875</v>
      </c>
      <c r="P109" s="25">
        <f t="shared" si="7"/>
        <v>76375</v>
      </c>
      <c r="R109" s="25"/>
    </row>
    <row r="110" spans="1:18" ht="13.5">
      <c r="A110" s="204" t="s">
        <v>36</v>
      </c>
      <c r="B110" s="173">
        <v>9505</v>
      </c>
      <c r="C110" s="307">
        <v>0.84</v>
      </c>
      <c r="D110" s="173">
        <v>203</v>
      </c>
      <c r="E110" s="307">
        <v>0.57</v>
      </c>
      <c r="F110" s="173">
        <v>66</v>
      </c>
      <c r="G110" s="307">
        <v>3.71</v>
      </c>
      <c r="H110" s="173">
        <v>9774</v>
      </c>
      <c r="I110" s="308">
        <v>0.84</v>
      </c>
      <c r="J110" s="267">
        <v>817.8</v>
      </c>
      <c r="K110" s="69">
        <v>834.65</v>
      </c>
      <c r="L110" s="136">
        <f t="shared" si="4"/>
        <v>-16.850000000000023</v>
      </c>
      <c r="M110" s="311">
        <f t="shared" si="5"/>
        <v>-2.0188102797579854</v>
      </c>
      <c r="N110" s="78">
        <f>Margins!B110</f>
        <v>225</v>
      </c>
      <c r="O110" s="25">
        <f t="shared" si="6"/>
        <v>45675</v>
      </c>
      <c r="P110" s="25">
        <f t="shared" si="7"/>
        <v>14850</v>
      </c>
      <c r="R110" s="25"/>
    </row>
    <row r="111" spans="1:18" ht="13.5">
      <c r="A111" s="196" t="s">
        <v>172</v>
      </c>
      <c r="B111" s="173">
        <v>1697</v>
      </c>
      <c r="C111" s="307">
        <v>0.26</v>
      </c>
      <c r="D111" s="173">
        <v>26</v>
      </c>
      <c r="E111" s="307">
        <v>12</v>
      </c>
      <c r="F111" s="173">
        <v>0</v>
      </c>
      <c r="G111" s="307">
        <v>0</v>
      </c>
      <c r="H111" s="173">
        <v>1723</v>
      </c>
      <c r="I111" s="308">
        <v>0.27</v>
      </c>
      <c r="J111" s="267">
        <v>251.1</v>
      </c>
      <c r="K111" s="69">
        <v>255.1</v>
      </c>
      <c r="L111" s="136">
        <f t="shared" si="4"/>
        <v>-4</v>
      </c>
      <c r="M111" s="311">
        <f t="shared" si="5"/>
        <v>-1.5680125441003527</v>
      </c>
      <c r="N111" s="78">
        <f>Margins!B111</f>
        <v>1050</v>
      </c>
      <c r="O111" s="25">
        <f t="shared" si="6"/>
        <v>27300</v>
      </c>
      <c r="P111" s="25">
        <f t="shared" si="7"/>
        <v>0</v>
      </c>
      <c r="R111" s="25"/>
    </row>
    <row r="112" spans="1:16" ht="13.5">
      <c r="A112" s="196" t="s">
        <v>80</v>
      </c>
      <c r="B112" s="173">
        <v>875</v>
      </c>
      <c r="C112" s="307">
        <v>0.16</v>
      </c>
      <c r="D112" s="173">
        <v>21</v>
      </c>
      <c r="E112" s="307">
        <v>2.5</v>
      </c>
      <c r="F112" s="173">
        <v>13</v>
      </c>
      <c r="G112" s="307">
        <v>0</v>
      </c>
      <c r="H112" s="173">
        <v>909</v>
      </c>
      <c r="I112" s="308">
        <v>0.2</v>
      </c>
      <c r="J112" s="267">
        <v>187.05</v>
      </c>
      <c r="K112" s="69">
        <v>194.65</v>
      </c>
      <c r="L112" s="136">
        <f t="shared" si="4"/>
        <v>-7.599999999999994</v>
      </c>
      <c r="M112" s="311">
        <f t="shared" si="5"/>
        <v>-3.9044438736193134</v>
      </c>
      <c r="N112" s="78">
        <f>Margins!B112</f>
        <v>1200</v>
      </c>
      <c r="O112" s="25">
        <f t="shared" si="6"/>
        <v>25200</v>
      </c>
      <c r="P112" s="25">
        <f t="shared" si="7"/>
        <v>15600</v>
      </c>
    </row>
    <row r="113" spans="1:16" ht="13.5">
      <c r="A113" s="196" t="s">
        <v>275</v>
      </c>
      <c r="B113" s="173">
        <v>4452</v>
      </c>
      <c r="C113" s="307">
        <v>1.16</v>
      </c>
      <c r="D113" s="173">
        <v>77</v>
      </c>
      <c r="E113" s="307">
        <v>1.41</v>
      </c>
      <c r="F113" s="173">
        <v>1</v>
      </c>
      <c r="G113" s="307">
        <v>0</v>
      </c>
      <c r="H113" s="173">
        <v>4530</v>
      </c>
      <c r="I113" s="308">
        <v>1.16</v>
      </c>
      <c r="J113" s="267">
        <v>296.5</v>
      </c>
      <c r="K113" s="69">
        <v>290.15</v>
      </c>
      <c r="L113" s="136">
        <f t="shared" si="4"/>
        <v>6.350000000000023</v>
      </c>
      <c r="M113" s="311">
        <f t="shared" si="5"/>
        <v>2.1885231776667324</v>
      </c>
      <c r="N113" s="78">
        <f>Margins!B113</f>
        <v>700</v>
      </c>
      <c r="O113" s="25">
        <f t="shared" si="6"/>
        <v>53900</v>
      </c>
      <c r="P113" s="25">
        <f t="shared" si="7"/>
        <v>700</v>
      </c>
    </row>
    <row r="114" spans="1:16" ht="13.5">
      <c r="A114" s="196" t="s">
        <v>225</v>
      </c>
      <c r="B114" s="173">
        <v>787</v>
      </c>
      <c r="C114" s="307">
        <v>2.05</v>
      </c>
      <c r="D114" s="173">
        <v>2</v>
      </c>
      <c r="E114" s="307">
        <v>0</v>
      </c>
      <c r="F114" s="173">
        <v>0</v>
      </c>
      <c r="G114" s="307">
        <v>0</v>
      </c>
      <c r="H114" s="173">
        <v>789</v>
      </c>
      <c r="I114" s="308">
        <v>2.06</v>
      </c>
      <c r="J114" s="267">
        <v>428.8</v>
      </c>
      <c r="K114" s="69">
        <v>431.05</v>
      </c>
      <c r="L114" s="136">
        <f t="shared" si="4"/>
        <v>-2.25</v>
      </c>
      <c r="M114" s="311">
        <f t="shared" si="5"/>
        <v>-0.5219812086764877</v>
      </c>
      <c r="N114" s="78">
        <f>Margins!B114</f>
        <v>650</v>
      </c>
      <c r="O114" s="25">
        <f t="shared" si="6"/>
        <v>1300</v>
      </c>
      <c r="P114" s="25">
        <f t="shared" si="7"/>
        <v>0</v>
      </c>
    </row>
    <row r="115" spans="1:16" ht="13.5">
      <c r="A115" s="196" t="s">
        <v>404</v>
      </c>
      <c r="B115" s="173">
        <v>11919</v>
      </c>
      <c r="C115" s="307">
        <v>0.29</v>
      </c>
      <c r="D115" s="173">
        <v>594</v>
      </c>
      <c r="E115" s="307">
        <v>0.58</v>
      </c>
      <c r="F115" s="173">
        <v>105</v>
      </c>
      <c r="G115" s="307">
        <v>0.25</v>
      </c>
      <c r="H115" s="173">
        <v>12618</v>
      </c>
      <c r="I115" s="308">
        <v>0.3</v>
      </c>
      <c r="J115" s="267">
        <v>117.4</v>
      </c>
      <c r="K115" s="69">
        <v>115.3</v>
      </c>
      <c r="L115" s="136">
        <f t="shared" si="4"/>
        <v>2.1000000000000085</v>
      </c>
      <c r="M115" s="311">
        <f t="shared" si="5"/>
        <v>1.8213356461405106</v>
      </c>
      <c r="N115" s="78">
        <f>Margins!B115</f>
        <v>2400</v>
      </c>
      <c r="O115" s="25">
        <f t="shared" si="6"/>
        <v>1425600</v>
      </c>
      <c r="P115" s="25">
        <f t="shared" si="7"/>
        <v>252000</v>
      </c>
    </row>
    <row r="116" spans="1:16" ht="13.5">
      <c r="A116" s="196" t="s">
        <v>81</v>
      </c>
      <c r="B116" s="173">
        <v>1683</v>
      </c>
      <c r="C116" s="307">
        <v>0.26</v>
      </c>
      <c r="D116" s="173">
        <v>0</v>
      </c>
      <c r="E116" s="307">
        <v>-1</v>
      </c>
      <c r="F116" s="173">
        <v>1</v>
      </c>
      <c r="G116" s="307">
        <v>0</v>
      </c>
      <c r="H116" s="173">
        <v>1684</v>
      </c>
      <c r="I116" s="308">
        <v>0.26</v>
      </c>
      <c r="J116" s="267">
        <v>449</v>
      </c>
      <c r="K116" s="69">
        <v>457.45</v>
      </c>
      <c r="L116" s="136">
        <f t="shared" si="4"/>
        <v>-8.449999999999989</v>
      </c>
      <c r="M116" s="311">
        <f t="shared" si="5"/>
        <v>-1.847196414908731</v>
      </c>
      <c r="N116" s="78">
        <f>Margins!B116</f>
        <v>600</v>
      </c>
      <c r="O116" s="25">
        <f t="shared" si="6"/>
        <v>0</v>
      </c>
      <c r="P116" s="25">
        <f t="shared" si="7"/>
        <v>600</v>
      </c>
    </row>
    <row r="117" spans="1:16" ht="13.5">
      <c r="A117" s="196" t="s">
        <v>226</v>
      </c>
      <c r="B117" s="173">
        <v>3471</v>
      </c>
      <c r="C117" s="307">
        <v>-0.26</v>
      </c>
      <c r="D117" s="173">
        <v>41</v>
      </c>
      <c r="E117" s="307">
        <v>-0.57</v>
      </c>
      <c r="F117" s="173">
        <v>2</v>
      </c>
      <c r="G117" s="307">
        <v>1</v>
      </c>
      <c r="H117" s="173">
        <v>3514</v>
      </c>
      <c r="I117" s="308">
        <v>-0.26</v>
      </c>
      <c r="J117" s="267">
        <v>198.8</v>
      </c>
      <c r="K117" s="69">
        <v>198.5</v>
      </c>
      <c r="L117" s="136">
        <f t="shared" si="4"/>
        <v>0.30000000000001137</v>
      </c>
      <c r="M117" s="311">
        <f t="shared" si="5"/>
        <v>0.15113350125945157</v>
      </c>
      <c r="N117" s="78">
        <f>Margins!B117</f>
        <v>1400</v>
      </c>
      <c r="O117" s="25">
        <f t="shared" si="6"/>
        <v>57400</v>
      </c>
      <c r="P117" s="25">
        <f t="shared" si="7"/>
        <v>2800</v>
      </c>
    </row>
    <row r="118" spans="1:16" ht="13.5">
      <c r="A118" s="196" t="s">
        <v>300</v>
      </c>
      <c r="B118" s="173">
        <v>9095</v>
      </c>
      <c r="C118" s="307">
        <v>-0.18</v>
      </c>
      <c r="D118" s="173">
        <v>5</v>
      </c>
      <c r="E118" s="307">
        <v>-0.38</v>
      </c>
      <c r="F118" s="173">
        <v>1</v>
      </c>
      <c r="G118" s="307">
        <v>0</v>
      </c>
      <c r="H118" s="173">
        <v>9101</v>
      </c>
      <c r="I118" s="308">
        <v>-0.18</v>
      </c>
      <c r="J118" s="267">
        <v>369.5</v>
      </c>
      <c r="K118" s="69">
        <v>366.55</v>
      </c>
      <c r="L118" s="136">
        <f t="shared" si="4"/>
        <v>2.9499999999999886</v>
      </c>
      <c r="M118" s="311">
        <f t="shared" si="5"/>
        <v>0.8048015277588293</v>
      </c>
      <c r="N118" s="78">
        <f>Margins!B118</f>
        <v>1100</v>
      </c>
      <c r="O118" s="25">
        <f t="shared" si="6"/>
        <v>5500</v>
      </c>
      <c r="P118" s="25">
        <f t="shared" si="7"/>
        <v>1100</v>
      </c>
    </row>
    <row r="119" spans="1:16" ht="13.5">
      <c r="A119" s="196" t="s">
        <v>227</v>
      </c>
      <c r="B119" s="173">
        <v>3597</v>
      </c>
      <c r="C119" s="307">
        <v>-0.15</v>
      </c>
      <c r="D119" s="173">
        <v>3</v>
      </c>
      <c r="E119" s="307">
        <v>-0.8</v>
      </c>
      <c r="F119" s="173">
        <v>0</v>
      </c>
      <c r="G119" s="307">
        <v>0</v>
      </c>
      <c r="H119" s="173">
        <v>3600</v>
      </c>
      <c r="I119" s="308">
        <v>-0.15</v>
      </c>
      <c r="J119" s="267">
        <v>831.8</v>
      </c>
      <c r="K119" s="69">
        <v>836.15</v>
      </c>
      <c r="L119" s="136">
        <f t="shared" si="4"/>
        <v>-4.350000000000023</v>
      </c>
      <c r="M119" s="311">
        <f t="shared" si="5"/>
        <v>-0.5202415834479487</v>
      </c>
      <c r="N119" s="78">
        <f>Margins!B119</f>
        <v>300</v>
      </c>
      <c r="O119" s="25">
        <f t="shared" si="6"/>
        <v>900</v>
      </c>
      <c r="P119" s="25">
        <f t="shared" si="7"/>
        <v>0</v>
      </c>
    </row>
    <row r="120" spans="1:16" ht="13.5">
      <c r="A120" s="196" t="s">
        <v>228</v>
      </c>
      <c r="B120" s="173">
        <v>1377</v>
      </c>
      <c r="C120" s="307">
        <v>-0.4</v>
      </c>
      <c r="D120" s="173">
        <v>72</v>
      </c>
      <c r="E120" s="307">
        <v>-0.16</v>
      </c>
      <c r="F120" s="173">
        <v>28</v>
      </c>
      <c r="G120" s="307">
        <v>0.87</v>
      </c>
      <c r="H120" s="173">
        <v>1477</v>
      </c>
      <c r="I120" s="308">
        <v>-0.38</v>
      </c>
      <c r="J120" s="267">
        <v>351.6</v>
      </c>
      <c r="K120" s="69">
        <v>351.35</v>
      </c>
      <c r="L120" s="136">
        <f t="shared" si="4"/>
        <v>0.25</v>
      </c>
      <c r="M120" s="311">
        <f t="shared" si="5"/>
        <v>0.07115411982353778</v>
      </c>
      <c r="N120" s="78">
        <f>Margins!B120</f>
        <v>800</v>
      </c>
      <c r="O120" s="25">
        <f t="shared" si="6"/>
        <v>57600</v>
      </c>
      <c r="P120" s="25">
        <f t="shared" si="7"/>
        <v>22400</v>
      </c>
    </row>
    <row r="121" spans="1:16" ht="13.5">
      <c r="A121" s="196" t="s">
        <v>235</v>
      </c>
      <c r="B121" s="173">
        <v>19660</v>
      </c>
      <c r="C121" s="307">
        <v>0</v>
      </c>
      <c r="D121" s="173">
        <v>603</v>
      </c>
      <c r="E121" s="307">
        <v>-0.22</v>
      </c>
      <c r="F121" s="173">
        <v>81</v>
      </c>
      <c r="G121" s="307">
        <v>-0.56</v>
      </c>
      <c r="H121" s="173">
        <v>20344</v>
      </c>
      <c r="I121" s="308">
        <v>-0.02</v>
      </c>
      <c r="J121" s="267">
        <v>427.15</v>
      </c>
      <c r="K121" s="69">
        <v>426.75</v>
      </c>
      <c r="L121" s="136">
        <f t="shared" si="4"/>
        <v>0.39999999999997726</v>
      </c>
      <c r="M121" s="311">
        <f t="shared" si="5"/>
        <v>0.0937316930287</v>
      </c>
      <c r="N121" s="78">
        <f>Margins!B121</f>
        <v>700</v>
      </c>
      <c r="O121" s="25">
        <f t="shared" si="6"/>
        <v>422100</v>
      </c>
      <c r="P121" s="25">
        <f t="shared" si="7"/>
        <v>56700</v>
      </c>
    </row>
    <row r="122" spans="1:16" ht="13.5">
      <c r="A122" s="196" t="s">
        <v>98</v>
      </c>
      <c r="B122" s="173">
        <v>1760</v>
      </c>
      <c r="C122" s="307">
        <v>0.17</v>
      </c>
      <c r="D122" s="173">
        <v>18</v>
      </c>
      <c r="E122" s="307">
        <v>-0.22</v>
      </c>
      <c r="F122" s="173">
        <v>0</v>
      </c>
      <c r="G122" s="307">
        <v>0</v>
      </c>
      <c r="H122" s="173">
        <v>1778</v>
      </c>
      <c r="I122" s="308">
        <v>0.17</v>
      </c>
      <c r="J122" s="267">
        <v>503.2</v>
      </c>
      <c r="K122" s="69">
        <v>505.9</v>
      </c>
      <c r="L122" s="136">
        <f t="shared" si="4"/>
        <v>-2.6999999999999886</v>
      </c>
      <c r="M122" s="311">
        <f t="shared" si="5"/>
        <v>-0.5337023127100196</v>
      </c>
      <c r="N122" s="78">
        <f>Margins!B122</f>
        <v>550</v>
      </c>
      <c r="O122" s="25">
        <f t="shared" si="6"/>
        <v>9900</v>
      </c>
      <c r="P122" s="25">
        <f t="shared" si="7"/>
        <v>0</v>
      </c>
    </row>
    <row r="123" spans="1:16" ht="13.5">
      <c r="A123" s="196" t="s">
        <v>149</v>
      </c>
      <c r="B123" s="173">
        <v>6439</v>
      </c>
      <c r="C123" s="307">
        <v>0.08</v>
      </c>
      <c r="D123" s="173">
        <v>73</v>
      </c>
      <c r="E123" s="307">
        <v>2.17</v>
      </c>
      <c r="F123" s="173">
        <v>2</v>
      </c>
      <c r="G123" s="307">
        <v>-0.5</v>
      </c>
      <c r="H123" s="173">
        <v>6514</v>
      </c>
      <c r="I123" s="308">
        <v>0.09</v>
      </c>
      <c r="J123" s="267">
        <v>655.15</v>
      </c>
      <c r="K123" s="69">
        <v>670.25</v>
      </c>
      <c r="L123" s="136">
        <f t="shared" si="4"/>
        <v>-15.100000000000023</v>
      </c>
      <c r="M123" s="311">
        <f t="shared" si="5"/>
        <v>-2.252890712420742</v>
      </c>
      <c r="N123" s="78">
        <f>Margins!B123</f>
        <v>550</v>
      </c>
      <c r="O123" s="25">
        <f t="shared" si="6"/>
        <v>40150</v>
      </c>
      <c r="P123" s="25">
        <f t="shared" si="7"/>
        <v>1100</v>
      </c>
    </row>
    <row r="124" spans="1:18" ht="13.5">
      <c r="A124" s="196" t="s">
        <v>203</v>
      </c>
      <c r="B124" s="173">
        <v>45972</v>
      </c>
      <c r="C124" s="307">
        <v>-0.54</v>
      </c>
      <c r="D124" s="173">
        <v>2765</v>
      </c>
      <c r="E124" s="307">
        <v>-0.45</v>
      </c>
      <c r="F124" s="173">
        <v>1152</v>
      </c>
      <c r="G124" s="307">
        <v>-0.59</v>
      </c>
      <c r="H124" s="173">
        <v>49889</v>
      </c>
      <c r="I124" s="308">
        <v>-0.53</v>
      </c>
      <c r="J124" s="267">
        <v>1405.45</v>
      </c>
      <c r="K124" s="69">
        <v>1406.55</v>
      </c>
      <c r="L124" s="136">
        <f t="shared" si="4"/>
        <v>-1.099999999999909</v>
      </c>
      <c r="M124" s="311">
        <f t="shared" si="5"/>
        <v>-0.0782055383740293</v>
      </c>
      <c r="N124" s="78">
        <f>Margins!B124</f>
        <v>150</v>
      </c>
      <c r="O124" s="25">
        <f t="shared" si="6"/>
        <v>414750</v>
      </c>
      <c r="P124" s="25">
        <f t="shared" si="7"/>
        <v>172800</v>
      </c>
      <c r="R124" s="25"/>
    </row>
    <row r="125" spans="1:18" ht="13.5">
      <c r="A125" s="196" t="s">
        <v>301</v>
      </c>
      <c r="B125" s="173">
        <v>816</v>
      </c>
      <c r="C125" s="307">
        <v>-0.19</v>
      </c>
      <c r="D125" s="173">
        <v>0</v>
      </c>
      <c r="E125" s="307">
        <v>0</v>
      </c>
      <c r="F125" s="173">
        <v>0</v>
      </c>
      <c r="G125" s="307">
        <v>0</v>
      </c>
      <c r="H125" s="173">
        <v>816</v>
      </c>
      <c r="I125" s="308">
        <v>-0.19</v>
      </c>
      <c r="J125" s="267">
        <v>290.95</v>
      </c>
      <c r="K125" s="69">
        <v>284.4</v>
      </c>
      <c r="L125" s="136">
        <f t="shared" si="4"/>
        <v>6.550000000000011</v>
      </c>
      <c r="M125" s="311">
        <f t="shared" si="5"/>
        <v>2.303094233473985</v>
      </c>
      <c r="N125" s="78">
        <f>Margins!B125</f>
        <v>500</v>
      </c>
      <c r="O125" s="25">
        <f t="shared" si="6"/>
        <v>0</v>
      </c>
      <c r="P125" s="25">
        <f t="shared" si="7"/>
        <v>0</v>
      </c>
      <c r="R125" s="25"/>
    </row>
    <row r="126" spans="1:16" ht="13.5">
      <c r="A126" s="196" t="s">
        <v>217</v>
      </c>
      <c r="B126" s="173">
        <v>1085</v>
      </c>
      <c r="C126" s="307">
        <v>-0.44</v>
      </c>
      <c r="D126" s="173">
        <v>261</v>
      </c>
      <c r="E126" s="307">
        <v>-0.52</v>
      </c>
      <c r="F126" s="173">
        <v>28</v>
      </c>
      <c r="G126" s="307">
        <v>-0.47</v>
      </c>
      <c r="H126" s="173">
        <v>1374</v>
      </c>
      <c r="I126" s="308">
        <v>-0.45</v>
      </c>
      <c r="J126" s="267">
        <v>67.9</v>
      </c>
      <c r="K126" s="69">
        <v>68</v>
      </c>
      <c r="L126" s="136">
        <f t="shared" si="4"/>
        <v>-0.09999999999999432</v>
      </c>
      <c r="M126" s="311">
        <f t="shared" si="5"/>
        <v>-0.14705882352940342</v>
      </c>
      <c r="N126" s="78">
        <f>Margins!B126</f>
        <v>3350</v>
      </c>
      <c r="O126" s="25">
        <f t="shared" si="6"/>
        <v>874350</v>
      </c>
      <c r="P126" s="25">
        <f t="shared" si="7"/>
        <v>93800</v>
      </c>
    </row>
    <row r="127" spans="1:16" ht="13.5">
      <c r="A127" s="196" t="s">
        <v>236</v>
      </c>
      <c r="B127" s="173">
        <v>9570</v>
      </c>
      <c r="C127" s="307">
        <v>0.11</v>
      </c>
      <c r="D127" s="173">
        <v>684</v>
      </c>
      <c r="E127" s="307">
        <v>0.53</v>
      </c>
      <c r="F127" s="173">
        <v>93</v>
      </c>
      <c r="G127" s="307">
        <v>-0.51</v>
      </c>
      <c r="H127" s="173">
        <v>10347</v>
      </c>
      <c r="I127" s="308">
        <v>0.12</v>
      </c>
      <c r="J127" s="267">
        <v>114.35</v>
      </c>
      <c r="K127" s="69">
        <v>113.75</v>
      </c>
      <c r="L127" s="136">
        <f t="shared" si="4"/>
        <v>0.5999999999999943</v>
      </c>
      <c r="M127" s="311">
        <f t="shared" si="5"/>
        <v>0.5274725274725225</v>
      </c>
      <c r="N127" s="78">
        <f>Margins!B127</f>
        <v>2700</v>
      </c>
      <c r="O127" s="25">
        <f t="shared" si="6"/>
        <v>1846800</v>
      </c>
      <c r="P127" s="25">
        <f t="shared" si="7"/>
        <v>251100</v>
      </c>
    </row>
    <row r="128" spans="1:16" ht="13.5">
      <c r="A128" s="196" t="s">
        <v>204</v>
      </c>
      <c r="B128" s="173">
        <v>6556</v>
      </c>
      <c r="C128" s="307">
        <v>-0.23</v>
      </c>
      <c r="D128" s="173">
        <v>269</v>
      </c>
      <c r="E128" s="307">
        <v>0.24</v>
      </c>
      <c r="F128" s="173">
        <v>48</v>
      </c>
      <c r="G128" s="307">
        <v>-0.09</v>
      </c>
      <c r="H128" s="173">
        <v>6873</v>
      </c>
      <c r="I128" s="308">
        <v>-0.22</v>
      </c>
      <c r="J128" s="267">
        <v>449.05</v>
      </c>
      <c r="K128" s="69">
        <v>459.15</v>
      </c>
      <c r="L128" s="136">
        <f t="shared" si="4"/>
        <v>-10.099999999999966</v>
      </c>
      <c r="M128" s="311">
        <f t="shared" si="5"/>
        <v>-2.1997168681258774</v>
      </c>
      <c r="N128" s="78">
        <f>Margins!B128</f>
        <v>600</v>
      </c>
      <c r="O128" s="25">
        <f t="shared" si="6"/>
        <v>161400</v>
      </c>
      <c r="P128" s="25">
        <f t="shared" si="7"/>
        <v>28800</v>
      </c>
    </row>
    <row r="129" spans="1:16" ht="13.5">
      <c r="A129" s="196" t="s">
        <v>205</v>
      </c>
      <c r="B129" s="173">
        <v>15467</v>
      </c>
      <c r="C129" s="307">
        <v>-0.11</v>
      </c>
      <c r="D129" s="173">
        <v>764</v>
      </c>
      <c r="E129" s="307">
        <v>0.07</v>
      </c>
      <c r="F129" s="173">
        <v>226</v>
      </c>
      <c r="G129" s="307">
        <v>0.01</v>
      </c>
      <c r="H129" s="173">
        <v>16457</v>
      </c>
      <c r="I129" s="308">
        <v>-0.1</v>
      </c>
      <c r="J129" s="267">
        <v>1069.15</v>
      </c>
      <c r="K129" s="69">
        <v>1088.4</v>
      </c>
      <c r="L129" s="136">
        <f t="shared" si="4"/>
        <v>-19.25</v>
      </c>
      <c r="M129" s="311">
        <f t="shared" si="5"/>
        <v>-1.7686512311650127</v>
      </c>
      <c r="N129" s="78">
        <f>Margins!B129</f>
        <v>250</v>
      </c>
      <c r="O129" s="25">
        <f t="shared" si="6"/>
        <v>191000</v>
      </c>
      <c r="P129" s="25">
        <f t="shared" si="7"/>
        <v>56500</v>
      </c>
    </row>
    <row r="130" spans="1:16" ht="13.5">
      <c r="A130" s="196" t="s">
        <v>37</v>
      </c>
      <c r="B130" s="173">
        <v>239</v>
      </c>
      <c r="C130" s="307">
        <v>-0.26</v>
      </c>
      <c r="D130" s="173">
        <v>8</v>
      </c>
      <c r="E130" s="307">
        <v>-0.11</v>
      </c>
      <c r="F130" s="173">
        <v>0</v>
      </c>
      <c r="G130" s="307">
        <v>0</v>
      </c>
      <c r="H130" s="173">
        <v>247</v>
      </c>
      <c r="I130" s="308">
        <v>-0.25</v>
      </c>
      <c r="J130" s="267">
        <v>178.05</v>
      </c>
      <c r="K130" s="69">
        <v>174.1</v>
      </c>
      <c r="L130" s="136">
        <f t="shared" si="4"/>
        <v>3.950000000000017</v>
      </c>
      <c r="M130" s="311">
        <f t="shared" si="5"/>
        <v>2.2688110281447544</v>
      </c>
      <c r="N130" s="78">
        <f>Margins!B130</f>
        <v>1600</v>
      </c>
      <c r="O130" s="25">
        <f t="shared" si="6"/>
        <v>12800</v>
      </c>
      <c r="P130" s="25">
        <f t="shared" si="7"/>
        <v>0</v>
      </c>
    </row>
    <row r="131" spans="1:16" ht="13.5">
      <c r="A131" s="196" t="s">
        <v>302</v>
      </c>
      <c r="B131" s="173">
        <v>10197</v>
      </c>
      <c r="C131" s="307">
        <v>-0.23</v>
      </c>
      <c r="D131" s="173">
        <v>13</v>
      </c>
      <c r="E131" s="307">
        <v>-0.75</v>
      </c>
      <c r="F131" s="173">
        <v>1</v>
      </c>
      <c r="G131" s="307">
        <v>-0.93</v>
      </c>
      <c r="H131" s="173">
        <v>10211</v>
      </c>
      <c r="I131" s="308">
        <v>-0.23</v>
      </c>
      <c r="J131" s="267">
        <v>1948.8</v>
      </c>
      <c r="K131" s="69">
        <v>1994.25</v>
      </c>
      <c r="L131" s="136">
        <f t="shared" si="4"/>
        <v>-45.450000000000045</v>
      </c>
      <c r="M131" s="311">
        <f t="shared" si="5"/>
        <v>-2.2790522752914653</v>
      </c>
      <c r="N131" s="78">
        <f>Margins!B131</f>
        <v>150</v>
      </c>
      <c r="O131" s="25">
        <f t="shared" si="6"/>
        <v>1950</v>
      </c>
      <c r="P131" s="25">
        <f t="shared" si="7"/>
        <v>150</v>
      </c>
    </row>
    <row r="132" spans="1:17" ht="15" customHeight="1">
      <c r="A132" s="196" t="s">
        <v>229</v>
      </c>
      <c r="B132" s="173">
        <v>3559</v>
      </c>
      <c r="C132" s="307">
        <v>0.06</v>
      </c>
      <c r="D132" s="173">
        <v>18</v>
      </c>
      <c r="E132" s="307">
        <v>0.38</v>
      </c>
      <c r="F132" s="173">
        <v>1</v>
      </c>
      <c r="G132" s="307">
        <v>0</v>
      </c>
      <c r="H132" s="173">
        <v>3578</v>
      </c>
      <c r="I132" s="308">
        <v>0.06</v>
      </c>
      <c r="J132" s="267">
        <v>1134.9</v>
      </c>
      <c r="K132" s="69">
        <v>1142.65</v>
      </c>
      <c r="L132" s="136">
        <f t="shared" si="4"/>
        <v>-7.75</v>
      </c>
      <c r="M132" s="311">
        <f t="shared" si="5"/>
        <v>-0.6782479324377543</v>
      </c>
      <c r="N132" s="78">
        <f>Margins!B132</f>
        <v>375</v>
      </c>
      <c r="O132" s="25">
        <f t="shared" si="6"/>
        <v>6750</v>
      </c>
      <c r="P132" s="25">
        <f t="shared" si="7"/>
        <v>375</v>
      </c>
      <c r="Q132" s="69"/>
    </row>
    <row r="133" spans="1:17" ht="15" customHeight="1">
      <c r="A133" s="196" t="s">
        <v>277</v>
      </c>
      <c r="B133" s="173">
        <v>1991</v>
      </c>
      <c r="C133" s="307">
        <v>0.22</v>
      </c>
      <c r="D133" s="173">
        <v>1</v>
      </c>
      <c r="E133" s="307">
        <v>0</v>
      </c>
      <c r="F133" s="173">
        <v>2</v>
      </c>
      <c r="G133" s="307">
        <v>0</v>
      </c>
      <c r="H133" s="173">
        <v>1994</v>
      </c>
      <c r="I133" s="308">
        <v>0.22</v>
      </c>
      <c r="J133" s="267">
        <v>788.1</v>
      </c>
      <c r="K133" s="69">
        <v>795.35</v>
      </c>
      <c r="L133" s="136">
        <f aca="true" t="shared" si="8" ref="L133:L159">J133-K133</f>
        <v>-7.25</v>
      </c>
      <c r="M133" s="311">
        <f aca="true" t="shared" si="9" ref="M133:M159">L133/K133*100</f>
        <v>-0.9115483749292764</v>
      </c>
      <c r="N133" s="78">
        <f>Margins!B133</f>
        <v>350</v>
      </c>
      <c r="O133" s="25">
        <f aca="true" t="shared" si="10" ref="O133:O159">D133*N133</f>
        <v>350</v>
      </c>
      <c r="P133" s="25">
        <f aca="true" t="shared" si="11" ref="P133:P159">F133*N133</f>
        <v>700</v>
      </c>
      <c r="Q133" s="69"/>
    </row>
    <row r="134" spans="1:17" ht="15" customHeight="1">
      <c r="A134" s="196" t="s">
        <v>180</v>
      </c>
      <c r="B134" s="173">
        <v>1170</v>
      </c>
      <c r="C134" s="307">
        <v>0.98</v>
      </c>
      <c r="D134" s="173">
        <v>18</v>
      </c>
      <c r="E134" s="307">
        <v>-0.14</v>
      </c>
      <c r="F134" s="173">
        <v>11</v>
      </c>
      <c r="G134" s="307">
        <v>0.57</v>
      </c>
      <c r="H134" s="173">
        <v>1199</v>
      </c>
      <c r="I134" s="308">
        <v>0.94</v>
      </c>
      <c r="J134" s="267">
        <v>160.05</v>
      </c>
      <c r="K134" s="69">
        <v>162.8</v>
      </c>
      <c r="L134" s="136">
        <f t="shared" si="8"/>
        <v>-2.75</v>
      </c>
      <c r="M134" s="311">
        <f t="shared" si="9"/>
        <v>-1.689189189189189</v>
      </c>
      <c r="N134" s="78">
        <f>Margins!B134</f>
        <v>1500</v>
      </c>
      <c r="O134" s="25">
        <f t="shared" si="10"/>
        <v>27000</v>
      </c>
      <c r="P134" s="25">
        <f t="shared" si="11"/>
        <v>16500</v>
      </c>
      <c r="Q134" s="69"/>
    </row>
    <row r="135" spans="1:17" ht="15" customHeight="1">
      <c r="A135" s="196" t="s">
        <v>181</v>
      </c>
      <c r="B135" s="173">
        <v>82</v>
      </c>
      <c r="C135" s="307">
        <v>-0.25</v>
      </c>
      <c r="D135" s="173">
        <v>1</v>
      </c>
      <c r="E135" s="307">
        <v>0</v>
      </c>
      <c r="F135" s="173">
        <v>0</v>
      </c>
      <c r="G135" s="307">
        <v>0</v>
      </c>
      <c r="H135" s="173">
        <v>83</v>
      </c>
      <c r="I135" s="308">
        <v>-0.24</v>
      </c>
      <c r="J135" s="267">
        <v>328.65</v>
      </c>
      <c r="K135" s="69">
        <v>331.9</v>
      </c>
      <c r="L135" s="136">
        <f t="shared" si="8"/>
        <v>-3.25</v>
      </c>
      <c r="M135" s="311">
        <f t="shared" si="9"/>
        <v>-0.9792106056040978</v>
      </c>
      <c r="N135" s="78">
        <f>Margins!B135</f>
        <v>850</v>
      </c>
      <c r="O135" s="25">
        <f t="shared" si="10"/>
        <v>850</v>
      </c>
      <c r="P135" s="25">
        <f t="shared" si="11"/>
        <v>0</v>
      </c>
      <c r="Q135" s="69"/>
    </row>
    <row r="136" spans="1:17" ht="15" customHeight="1">
      <c r="A136" s="196" t="s">
        <v>150</v>
      </c>
      <c r="B136" s="173">
        <v>3235</v>
      </c>
      <c r="C136" s="307">
        <v>0.01</v>
      </c>
      <c r="D136" s="173">
        <v>29</v>
      </c>
      <c r="E136" s="307">
        <v>-0.15</v>
      </c>
      <c r="F136" s="173">
        <v>7</v>
      </c>
      <c r="G136" s="307">
        <v>2.5</v>
      </c>
      <c r="H136" s="173">
        <v>3271</v>
      </c>
      <c r="I136" s="308">
        <v>0.01</v>
      </c>
      <c r="J136" s="267">
        <v>500</v>
      </c>
      <c r="K136" s="69">
        <v>508.5</v>
      </c>
      <c r="L136" s="136">
        <f t="shared" si="8"/>
        <v>-8.5</v>
      </c>
      <c r="M136" s="311">
        <f t="shared" si="9"/>
        <v>-1.671583087512291</v>
      </c>
      <c r="N136" s="78">
        <f>Margins!B136</f>
        <v>875</v>
      </c>
      <c r="O136" s="25">
        <f t="shared" si="10"/>
        <v>25375</v>
      </c>
      <c r="P136" s="25">
        <f t="shared" si="11"/>
        <v>6125</v>
      </c>
      <c r="Q136" s="69"/>
    </row>
    <row r="137" spans="1:17" ht="15" customHeight="1">
      <c r="A137" s="196" t="s">
        <v>151</v>
      </c>
      <c r="B137" s="173">
        <v>1394</v>
      </c>
      <c r="C137" s="307">
        <v>0.88</v>
      </c>
      <c r="D137" s="173">
        <v>0</v>
      </c>
      <c r="E137" s="307">
        <v>0</v>
      </c>
      <c r="F137" s="173">
        <v>0</v>
      </c>
      <c r="G137" s="307">
        <v>0</v>
      </c>
      <c r="H137" s="173">
        <v>1394</v>
      </c>
      <c r="I137" s="308">
        <v>0.88</v>
      </c>
      <c r="J137" s="267">
        <v>953.6</v>
      </c>
      <c r="K137" s="69">
        <v>982.45</v>
      </c>
      <c r="L137" s="136">
        <f t="shared" si="8"/>
        <v>-28.850000000000023</v>
      </c>
      <c r="M137" s="311">
        <f t="shared" si="9"/>
        <v>-2.936536210494175</v>
      </c>
      <c r="N137" s="78">
        <f>Margins!B137</f>
        <v>225</v>
      </c>
      <c r="O137" s="25">
        <f t="shared" si="10"/>
        <v>0</v>
      </c>
      <c r="P137" s="25">
        <f t="shared" si="11"/>
        <v>0</v>
      </c>
      <c r="Q137" s="69"/>
    </row>
    <row r="138" spans="1:17" ht="15" customHeight="1">
      <c r="A138" s="196" t="s">
        <v>215</v>
      </c>
      <c r="B138" s="173">
        <v>1672</v>
      </c>
      <c r="C138" s="307">
        <v>-0.22</v>
      </c>
      <c r="D138" s="173">
        <v>1</v>
      </c>
      <c r="E138" s="307">
        <v>-0.91</v>
      </c>
      <c r="F138" s="173">
        <v>0</v>
      </c>
      <c r="G138" s="307">
        <v>0</v>
      </c>
      <c r="H138" s="173">
        <v>1673</v>
      </c>
      <c r="I138" s="308">
        <v>-0.22</v>
      </c>
      <c r="J138" s="267">
        <v>1549.9</v>
      </c>
      <c r="K138" s="69">
        <v>1531</v>
      </c>
      <c r="L138" s="136">
        <f t="shared" si="8"/>
        <v>18.90000000000009</v>
      </c>
      <c r="M138" s="311">
        <f t="shared" si="9"/>
        <v>1.2344872632266553</v>
      </c>
      <c r="N138" s="78">
        <f>Margins!B138</f>
        <v>125</v>
      </c>
      <c r="O138" s="25">
        <f t="shared" si="10"/>
        <v>125</v>
      </c>
      <c r="P138" s="25">
        <f t="shared" si="11"/>
        <v>0</v>
      </c>
      <c r="Q138" s="69"/>
    </row>
    <row r="139" spans="1:17" ht="15" customHeight="1">
      <c r="A139" s="196" t="s">
        <v>230</v>
      </c>
      <c r="B139" s="173">
        <v>2485</v>
      </c>
      <c r="C139" s="307">
        <v>-0.33</v>
      </c>
      <c r="D139" s="173">
        <v>4</v>
      </c>
      <c r="E139" s="307">
        <v>-0.56</v>
      </c>
      <c r="F139" s="173">
        <v>0</v>
      </c>
      <c r="G139" s="307">
        <v>0</v>
      </c>
      <c r="H139" s="173">
        <v>2489</v>
      </c>
      <c r="I139" s="308">
        <v>-0.33</v>
      </c>
      <c r="J139" s="267">
        <v>1051.1</v>
      </c>
      <c r="K139" s="69">
        <v>1048.55</v>
      </c>
      <c r="L139" s="136">
        <f t="shared" si="8"/>
        <v>2.5499999999999545</v>
      </c>
      <c r="M139" s="311">
        <f t="shared" si="9"/>
        <v>0.2431929807829817</v>
      </c>
      <c r="N139" s="78">
        <f>Margins!B139</f>
        <v>200</v>
      </c>
      <c r="O139" s="25">
        <f t="shared" si="10"/>
        <v>800</v>
      </c>
      <c r="P139" s="25">
        <f t="shared" si="11"/>
        <v>0</v>
      </c>
      <c r="Q139" s="69"/>
    </row>
    <row r="140" spans="1:17" ht="15" customHeight="1">
      <c r="A140" s="196" t="s">
        <v>91</v>
      </c>
      <c r="B140" s="173">
        <v>431</v>
      </c>
      <c r="C140" s="307">
        <v>-0.15</v>
      </c>
      <c r="D140" s="173">
        <v>47</v>
      </c>
      <c r="E140" s="307">
        <v>0.18</v>
      </c>
      <c r="F140" s="173">
        <v>9</v>
      </c>
      <c r="G140" s="307">
        <v>8</v>
      </c>
      <c r="H140" s="173">
        <v>487</v>
      </c>
      <c r="I140" s="308">
        <v>-0.12</v>
      </c>
      <c r="J140" s="267">
        <v>69.45</v>
      </c>
      <c r="K140" s="69">
        <v>69.7</v>
      </c>
      <c r="L140" s="136">
        <f t="shared" si="8"/>
        <v>-0.25</v>
      </c>
      <c r="M140" s="311">
        <f t="shared" si="9"/>
        <v>-0.3586800573888092</v>
      </c>
      <c r="N140" s="78">
        <f>Margins!B140</f>
        <v>3800</v>
      </c>
      <c r="O140" s="25">
        <f t="shared" si="10"/>
        <v>178600</v>
      </c>
      <c r="P140" s="25">
        <f t="shared" si="11"/>
        <v>34200</v>
      </c>
      <c r="Q140" s="69"/>
    </row>
    <row r="141" spans="1:17" ht="15" customHeight="1">
      <c r="A141" s="196" t="s">
        <v>152</v>
      </c>
      <c r="B141" s="173">
        <v>99</v>
      </c>
      <c r="C141" s="307">
        <v>-0.02</v>
      </c>
      <c r="D141" s="173">
        <v>11</v>
      </c>
      <c r="E141" s="307">
        <v>0.83</v>
      </c>
      <c r="F141" s="173">
        <v>0</v>
      </c>
      <c r="G141" s="307">
        <v>0</v>
      </c>
      <c r="H141" s="173">
        <v>110</v>
      </c>
      <c r="I141" s="308">
        <v>0.03</v>
      </c>
      <c r="J141" s="267">
        <v>219.9</v>
      </c>
      <c r="K141" s="69">
        <v>221.75</v>
      </c>
      <c r="L141" s="136">
        <f t="shared" si="8"/>
        <v>-1.8499999999999943</v>
      </c>
      <c r="M141" s="311">
        <f t="shared" si="9"/>
        <v>-0.8342728297632444</v>
      </c>
      <c r="N141" s="78">
        <f>Margins!B141</f>
        <v>1350</v>
      </c>
      <c r="O141" s="25">
        <f t="shared" si="10"/>
        <v>14850</v>
      </c>
      <c r="P141" s="25">
        <f t="shared" si="11"/>
        <v>0</v>
      </c>
      <c r="Q141" s="69"/>
    </row>
    <row r="142" spans="1:17" ht="15" customHeight="1">
      <c r="A142" s="196" t="s">
        <v>208</v>
      </c>
      <c r="B142" s="173">
        <v>3512</v>
      </c>
      <c r="C142" s="307">
        <v>-0.23</v>
      </c>
      <c r="D142" s="173">
        <v>82</v>
      </c>
      <c r="E142" s="307">
        <v>0.05</v>
      </c>
      <c r="F142" s="173">
        <v>8</v>
      </c>
      <c r="G142" s="307">
        <v>-0.67</v>
      </c>
      <c r="H142" s="173">
        <v>3602</v>
      </c>
      <c r="I142" s="308">
        <v>-0.23</v>
      </c>
      <c r="J142" s="267">
        <v>823.35</v>
      </c>
      <c r="K142" s="69">
        <v>839.55</v>
      </c>
      <c r="L142" s="136">
        <f t="shared" si="8"/>
        <v>-16.199999999999932</v>
      </c>
      <c r="M142" s="311">
        <f t="shared" si="9"/>
        <v>-1.9296051456137135</v>
      </c>
      <c r="N142" s="78">
        <f>Margins!B142</f>
        <v>412</v>
      </c>
      <c r="O142" s="25">
        <f t="shared" si="10"/>
        <v>33784</v>
      </c>
      <c r="P142" s="25">
        <f t="shared" si="11"/>
        <v>3296</v>
      </c>
      <c r="Q142" s="69"/>
    </row>
    <row r="143" spans="1:17" ht="15" customHeight="1">
      <c r="A143" s="196" t="s">
        <v>231</v>
      </c>
      <c r="B143" s="173">
        <v>828</v>
      </c>
      <c r="C143" s="307">
        <v>0.02</v>
      </c>
      <c r="D143" s="173">
        <v>4</v>
      </c>
      <c r="E143" s="307">
        <v>0.33</v>
      </c>
      <c r="F143" s="173">
        <v>0</v>
      </c>
      <c r="G143" s="307">
        <v>0</v>
      </c>
      <c r="H143" s="173">
        <v>832</v>
      </c>
      <c r="I143" s="308">
        <v>0.02</v>
      </c>
      <c r="J143" s="267">
        <v>554.85</v>
      </c>
      <c r="K143" s="69">
        <v>575.55</v>
      </c>
      <c r="L143" s="136">
        <f t="shared" si="8"/>
        <v>-20.699999999999932</v>
      </c>
      <c r="M143" s="311">
        <f t="shared" si="9"/>
        <v>-3.596559812353389</v>
      </c>
      <c r="N143" s="78">
        <f>Margins!B143</f>
        <v>400</v>
      </c>
      <c r="O143" s="25">
        <f t="shared" si="10"/>
        <v>1600</v>
      </c>
      <c r="P143" s="25">
        <f t="shared" si="11"/>
        <v>0</v>
      </c>
      <c r="Q143" s="69"/>
    </row>
    <row r="144" spans="1:17" ht="15" customHeight="1">
      <c r="A144" s="196" t="s">
        <v>185</v>
      </c>
      <c r="B144" s="173">
        <v>13793</v>
      </c>
      <c r="C144" s="307">
        <v>-0.17</v>
      </c>
      <c r="D144" s="173">
        <v>1147</v>
      </c>
      <c r="E144" s="307">
        <v>-0.05</v>
      </c>
      <c r="F144" s="173">
        <v>227</v>
      </c>
      <c r="G144" s="307">
        <v>-0.32</v>
      </c>
      <c r="H144" s="173">
        <v>15167</v>
      </c>
      <c r="I144" s="308">
        <v>-0.17</v>
      </c>
      <c r="J144" s="267">
        <v>469</v>
      </c>
      <c r="K144" s="69">
        <v>470</v>
      </c>
      <c r="L144" s="136">
        <f t="shared" si="8"/>
        <v>-1</v>
      </c>
      <c r="M144" s="311">
        <f t="shared" si="9"/>
        <v>-0.2127659574468085</v>
      </c>
      <c r="N144" s="78">
        <f>Margins!B144</f>
        <v>675</v>
      </c>
      <c r="O144" s="25">
        <f t="shared" si="10"/>
        <v>774225</v>
      </c>
      <c r="P144" s="25">
        <f t="shared" si="11"/>
        <v>153225</v>
      </c>
      <c r="Q144" s="69"/>
    </row>
    <row r="145" spans="1:17" ht="15" customHeight="1">
      <c r="A145" s="196" t="s">
        <v>206</v>
      </c>
      <c r="B145" s="173">
        <v>207</v>
      </c>
      <c r="C145" s="307">
        <v>0.39</v>
      </c>
      <c r="D145" s="173">
        <v>1</v>
      </c>
      <c r="E145" s="307">
        <v>0</v>
      </c>
      <c r="F145" s="173">
        <v>0</v>
      </c>
      <c r="G145" s="307">
        <v>0</v>
      </c>
      <c r="H145" s="173">
        <v>208</v>
      </c>
      <c r="I145" s="308">
        <v>0.39</v>
      </c>
      <c r="J145" s="267">
        <v>636.65</v>
      </c>
      <c r="K145" s="69">
        <v>656.85</v>
      </c>
      <c r="L145" s="136">
        <f t="shared" si="8"/>
        <v>-20.200000000000045</v>
      </c>
      <c r="M145" s="311">
        <f t="shared" si="9"/>
        <v>-3.075283550277848</v>
      </c>
      <c r="N145" s="78">
        <f>Margins!B145</f>
        <v>275</v>
      </c>
      <c r="O145" s="25">
        <f t="shared" si="10"/>
        <v>275</v>
      </c>
      <c r="P145" s="25">
        <f t="shared" si="11"/>
        <v>0</v>
      </c>
      <c r="Q145" s="69"/>
    </row>
    <row r="146" spans="1:17" ht="15" customHeight="1">
      <c r="A146" s="196" t="s">
        <v>118</v>
      </c>
      <c r="B146" s="173">
        <v>5789</v>
      </c>
      <c r="C146" s="307">
        <v>0.62</v>
      </c>
      <c r="D146" s="173">
        <v>72</v>
      </c>
      <c r="E146" s="307">
        <v>-0.33</v>
      </c>
      <c r="F146" s="173">
        <v>2</v>
      </c>
      <c r="G146" s="307">
        <v>-0.9</v>
      </c>
      <c r="H146" s="173">
        <v>5863</v>
      </c>
      <c r="I146" s="308">
        <v>0.58</v>
      </c>
      <c r="J146" s="267">
        <v>1264.15</v>
      </c>
      <c r="K146" s="69">
        <v>1286.1</v>
      </c>
      <c r="L146" s="136">
        <f t="shared" si="8"/>
        <v>-21.949999999999818</v>
      </c>
      <c r="M146" s="311">
        <f t="shared" si="9"/>
        <v>-1.7067102091594604</v>
      </c>
      <c r="N146" s="78">
        <f>Margins!B146</f>
        <v>250</v>
      </c>
      <c r="O146" s="25">
        <f t="shared" si="10"/>
        <v>18000</v>
      </c>
      <c r="P146" s="25">
        <f t="shared" si="11"/>
        <v>500</v>
      </c>
      <c r="Q146" s="69"/>
    </row>
    <row r="147" spans="1:17" ht="15" customHeight="1">
      <c r="A147" s="196" t="s">
        <v>232</v>
      </c>
      <c r="B147" s="173">
        <v>2200</v>
      </c>
      <c r="C147" s="307">
        <v>-0.11</v>
      </c>
      <c r="D147" s="173">
        <v>0</v>
      </c>
      <c r="E147" s="307">
        <v>0</v>
      </c>
      <c r="F147" s="173">
        <v>0</v>
      </c>
      <c r="G147" s="307">
        <v>0</v>
      </c>
      <c r="H147" s="173">
        <v>2200</v>
      </c>
      <c r="I147" s="308">
        <v>-0.11</v>
      </c>
      <c r="J147" s="267">
        <v>881.4</v>
      </c>
      <c r="K147" s="69">
        <v>890.3</v>
      </c>
      <c r="L147" s="136">
        <f t="shared" si="8"/>
        <v>-8.899999999999977</v>
      </c>
      <c r="M147" s="311">
        <f t="shared" si="9"/>
        <v>-0.9996630349320428</v>
      </c>
      <c r="N147" s="78">
        <f>Margins!B147</f>
        <v>411</v>
      </c>
      <c r="O147" s="25">
        <f t="shared" si="10"/>
        <v>0</v>
      </c>
      <c r="P147" s="25">
        <f t="shared" si="11"/>
        <v>0</v>
      </c>
      <c r="Q147" s="69"/>
    </row>
    <row r="148" spans="1:17" ht="15" customHeight="1">
      <c r="A148" s="196" t="s">
        <v>303</v>
      </c>
      <c r="B148" s="173">
        <v>202</v>
      </c>
      <c r="C148" s="307">
        <v>-0.14</v>
      </c>
      <c r="D148" s="173">
        <v>9</v>
      </c>
      <c r="E148" s="307">
        <v>0</v>
      </c>
      <c r="F148" s="173">
        <v>0</v>
      </c>
      <c r="G148" s="307">
        <v>0</v>
      </c>
      <c r="H148" s="173">
        <v>211</v>
      </c>
      <c r="I148" s="308">
        <v>-0.1</v>
      </c>
      <c r="J148" s="267">
        <v>43.25</v>
      </c>
      <c r="K148" s="69">
        <v>42.65</v>
      </c>
      <c r="L148" s="136">
        <f t="shared" si="8"/>
        <v>0.6000000000000014</v>
      </c>
      <c r="M148" s="311">
        <f t="shared" si="9"/>
        <v>1.4067995310668264</v>
      </c>
      <c r="N148" s="78">
        <f>Margins!B148</f>
        <v>3850</v>
      </c>
      <c r="O148" s="25">
        <f t="shared" si="10"/>
        <v>34650</v>
      </c>
      <c r="P148" s="25">
        <f t="shared" si="11"/>
        <v>0</v>
      </c>
      <c r="Q148" s="69"/>
    </row>
    <row r="149" spans="1:17" ht="15" customHeight="1">
      <c r="A149" s="196" t="s">
        <v>304</v>
      </c>
      <c r="B149" s="173">
        <v>1012</v>
      </c>
      <c r="C149" s="307">
        <v>-0.32</v>
      </c>
      <c r="D149" s="173">
        <v>141</v>
      </c>
      <c r="E149" s="307">
        <v>-0.28</v>
      </c>
      <c r="F149" s="173">
        <v>19</v>
      </c>
      <c r="G149" s="307">
        <v>-0.47</v>
      </c>
      <c r="H149" s="173">
        <v>1172</v>
      </c>
      <c r="I149" s="308">
        <v>-0.32</v>
      </c>
      <c r="J149" s="267">
        <v>22.65</v>
      </c>
      <c r="K149" s="69">
        <v>22.55</v>
      </c>
      <c r="L149" s="136">
        <f t="shared" si="8"/>
        <v>0.09999999999999787</v>
      </c>
      <c r="M149" s="311">
        <f t="shared" si="9"/>
        <v>0.4434589800443364</v>
      </c>
      <c r="N149" s="78">
        <f>Margins!B149</f>
        <v>10450</v>
      </c>
      <c r="O149" s="25">
        <f t="shared" si="10"/>
        <v>1473450</v>
      </c>
      <c r="P149" s="25">
        <f t="shared" si="11"/>
        <v>198550</v>
      </c>
      <c r="Q149" s="69"/>
    </row>
    <row r="150" spans="1:17" ht="15" customHeight="1">
      <c r="A150" s="196" t="s">
        <v>173</v>
      </c>
      <c r="B150" s="173">
        <v>254</v>
      </c>
      <c r="C150" s="307">
        <v>-0.36</v>
      </c>
      <c r="D150" s="173">
        <v>12</v>
      </c>
      <c r="E150" s="307">
        <v>-0.37</v>
      </c>
      <c r="F150" s="173">
        <v>0</v>
      </c>
      <c r="G150" s="307">
        <v>0</v>
      </c>
      <c r="H150" s="173">
        <v>266</v>
      </c>
      <c r="I150" s="308">
        <v>-0.36</v>
      </c>
      <c r="J150" s="267">
        <v>63.95</v>
      </c>
      <c r="K150" s="69">
        <v>65</v>
      </c>
      <c r="L150" s="136">
        <f t="shared" si="8"/>
        <v>-1.0499999999999972</v>
      </c>
      <c r="M150" s="311">
        <f t="shared" si="9"/>
        <v>-1.615384615384611</v>
      </c>
      <c r="N150" s="78">
        <f>Margins!B150</f>
        <v>2950</v>
      </c>
      <c r="O150" s="25">
        <f t="shared" si="10"/>
        <v>35400</v>
      </c>
      <c r="P150" s="25">
        <f t="shared" si="11"/>
        <v>0</v>
      </c>
      <c r="Q150" s="69"/>
    </row>
    <row r="151" spans="1:17" ht="15" customHeight="1">
      <c r="A151" s="196" t="s">
        <v>305</v>
      </c>
      <c r="B151" s="173">
        <v>460</v>
      </c>
      <c r="C151" s="307">
        <v>-0.14</v>
      </c>
      <c r="D151" s="173">
        <v>0</v>
      </c>
      <c r="E151" s="307">
        <v>0</v>
      </c>
      <c r="F151" s="173">
        <v>0</v>
      </c>
      <c r="G151" s="307">
        <v>0</v>
      </c>
      <c r="H151" s="173">
        <v>460</v>
      </c>
      <c r="I151" s="308">
        <v>-0.14</v>
      </c>
      <c r="J151" s="267">
        <v>946.9</v>
      </c>
      <c r="K151" s="69">
        <v>906.95</v>
      </c>
      <c r="L151" s="136">
        <f t="shared" si="8"/>
        <v>39.94999999999993</v>
      </c>
      <c r="M151" s="311">
        <f t="shared" si="9"/>
        <v>4.404873477038418</v>
      </c>
      <c r="N151" s="78">
        <f>Margins!B151</f>
        <v>200</v>
      </c>
      <c r="O151" s="25">
        <f t="shared" si="10"/>
        <v>0</v>
      </c>
      <c r="P151" s="25">
        <f t="shared" si="11"/>
        <v>0</v>
      </c>
      <c r="Q151" s="69"/>
    </row>
    <row r="152" spans="1:17" ht="15" customHeight="1">
      <c r="A152" s="196" t="s">
        <v>82</v>
      </c>
      <c r="B152" s="173">
        <v>1156</v>
      </c>
      <c r="C152" s="307">
        <v>-0.11</v>
      </c>
      <c r="D152" s="173">
        <v>18</v>
      </c>
      <c r="E152" s="307">
        <v>0.38</v>
      </c>
      <c r="F152" s="173">
        <v>1</v>
      </c>
      <c r="G152" s="307">
        <v>-0.5</v>
      </c>
      <c r="H152" s="173">
        <v>1175</v>
      </c>
      <c r="I152" s="308">
        <v>-0.11</v>
      </c>
      <c r="J152" s="267">
        <v>101.05</v>
      </c>
      <c r="K152" s="69">
        <v>97.5</v>
      </c>
      <c r="L152" s="136">
        <f t="shared" si="8"/>
        <v>3.549999999999997</v>
      </c>
      <c r="M152" s="311">
        <f t="shared" si="9"/>
        <v>3.641025641025638</v>
      </c>
      <c r="N152" s="78">
        <f>Margins!B152</f>
        <v>2100</v>
      </c>
      <c r="O152" s="25">
        <f t="shared" si="10"/>
        <v>37800</v>
      </c>
      <c r="P152" s="25">
        <f t="shared" si="11"/>
        <v>2100</v>
      </c>
      <c r="Q152" s="69"/>
    </row>
    <row r="153" spans="1:17" ht="15" customHeight="1">
      <c r="A153" s="196" t="s">
        <v>153</v>
      </c>
      <c r="B153" s="173">
        <v>918</v>
      </c>
      <c r="C153" s="307">
        <v>0.06</v>
      </c>
      <c r="D153" s="173">
        <v>0</v>
      </c>
      <c r="E153" s="307">
        <v>0</v>
      </c>
      <c r="F153" s="173">
        <v>0</v>
      </c>
      <c r="G153" s="307">
        <v>0</v>
      </c>
      <c r="H153" s="173">
        <v>918</v>
      </c>
      <c r="I153" s="308">
        <v>0.06</v>
      </c>
      <c r="J153" s="267">
        <v>487.65</v>
      </c>
      <c r="K153" s="69">
        <v>495.45</v>
      </c>
      <c r="L153" s="136">
        <f t="shared" si="8"/>
        <v>-7.800000000000011</v>
      </c>
      <c r="M153" s="311">
        <f t="shared" si="9"/>
        <v>-1.5743263699666992</v>
      </c>
      <c r="N153" s="78">
        <f>Margins!B153</f>
        <v>450</v>
      </c>
      <c r="O153" s="25">
        <f t="shared" si="10"/>
        <v>0</v>
      </c>
      <c r="P153" s="25">
        <f t="shared" si="11"/>
        <v>0</v>
      </c>
      <c r="Q153" s="69"/>
    </row>
    <row r="154" spans="1:17" ht="15" customHeight="1">
      <c r="A154" s="196" t="s">
        <v>154</v>
      </c>
      <c r="B154" s="173">
        <v>117</v>
      </c>
      <c r="C154" s="307">
        <v>-0.13</v>
      </c>
      <c r="D154" s="173">
        <v>8</v>
      </c>
      <c r="E154" s="307">
        <v>0</v>
      </c>
      <c r="F154" s="173">
        <v>1</v>
      </c>
      <c r="G154" s="307">
        <v>0</v>
      </c>
      <c r="H154" s="173">
        <v>126</v>
      </c>
      <c r="I154" s="308">
        <v>-0.12</v>
      </c>
      <c r="J154" s="267">
        <v>43.55</v>
      </c>
      <c r="K154" s="69">
        <v>43.45</v>
      </c>
      <c r="L154" s="136">
        <f t="shared" si="8"/>
        <v>0.09999999999999432</v>
      </c>
      <c r="M154" s="311">
        <f t="shared" si="9"/>
        <v>0.23014959723819173</v>
      </c>
      <c r="N154" s="78">
        <f>Margins!B154</f>
        <v>6900</v>
      </c>
      <c r="O154" s="25">
        <f t="shared" si="10"/>
        <v>55200</v>
      </c>
      <c r="P154" s="25">
        <f t="shared" si="11"/>
        <v>6900</v>
      </c>
      <c r="Q154" s="69"/>
    </row>
    <row r="155" spans="1:17" ht="15" customHeight="1">
      <c r="A155" s="196" t="s">
        <v>306</v>
      </c>
      <c r="B155" s="173">
        <v>249</v>
      </c>
      <c r="C155" s="307">
        <v>-0.36</v>
      </c>
      <c r="D155" s="173">
        <v>6</v>
      </c>
      <c r="E155" s="307">
        <v>-0.25</v>
      </c>
      <c r="F155" s="173">
        <v>6</v>
      </c>
      <c r="G155" s="307">
        <v>0</v>
      </c>
      <c r="H155" s="173">
        <v>261</v>
      </c>
      <c r="I155" s="308">
        <v>-0.34</v>
      </c>
      <c r="J155" s="267">
        <v>97.95</v>
      </c>
      <c r="K155" s="69">
        <v>97.4</v>
      </c>
      <c r="L155" s="136">
        <f t="shared" si="8"/>
        <v>0.5499999999999972</v>
      </c>
      <c r="M155" s="311">
        <f t="shared" si="9"/>
        <v>0.5646817248459929</v>
      </c>
      <c r="N155" s="78">
        <f>Margins!B155</f>
        <v>1800</v>
      </c>
      <c r="O155" s="25">
        <f t="shared" si="10"/>
        <v>10800</v>
      </c>
      <c r="P155" s="25">
        <f t="shared" si="11"/>
        <v>10800</v>
      </c>
      <c r="Q155" s="69"/>
    </row>
    <row r="156" spans="1:17" ht="15" customHeight="1">
      <c r="A156" s="196" t="s">
        <v>155</v>
      </c>
      <c r="B156" s="173">
        <v>1614</v>
      </c>
      <c r="C156" s="307">
        <v>-0.17</v>
      </c>
      <c r="D156" s="173">
        <v>8</v>
      </c>
      <c r="E156" s="307">
        <v>-0.77</v>
      </c>
      <c r="F156" s="173">
        <v>0</v>
      </c>
      <c r="G156" s="307">
        <v>-1</v>
      </c>
      <c r="H156" s="173">
        <v>1622</v>
      </c>
      <c r="I156" s="308">
        <v>-0.18</v>
      </c>
      <c r="J156" s="267">
        <v>393.1</v>
      </c>
      <c r="K156" s="69">
        <v>393.35</v>
      </c>
      <c r="L156" s="136">
        <f t="shared" si="8"/>
        <v>-0.25</v>
      </c>
      <c r="M156" s="311">
        <f t="shared" si="9"/>
        <v>-0.06355662895640016</v>
      </c>
      <c r="N156" s="78">
        <f>Margins!B156</f>
        <v>525</v>
      </c>
      <c r="O156" s="25">
        <f t="shared" si="10"/>
        <v>4200</v>
      </c>
      <c r="P156" s="25">
        <f t="shared" si="11"/>
        <v>0</v>
      </c>
      <c r="Q156" s="69"/>
    </row>
    <row r="157" spans="1:17" ht="15" customHeight="1">
      <c r="A157" s="196" t="s">
        <v>38</v>
      </c>
      <c r="B157" s="173">
        <v>3285</v>
      </c>
      <c r="C157" s="307">
        <v>0.28</v>
      </c>
      <c r="D157" s="173">
        <v>17</v>
      </c>
      <c r="E157" s="307">
        <v>1.13</v>
      </c>
      <c r="F157" s="173">
        <v>1</v>
      </c>
      <c r="G157" s="307">
        <v>0</v>
      </c>
      <c r="H157" s="173">
        <v>3303</v>
      </c>
      <c r="I157" s="308">
        <v>0.28</v>
      </c>
      <c r="J157" s="267">
        <v>604.55</v>
      </c>
      <c r="K157" s="69">
        <v>613.6</v>
      </c>
      <c r="L157" s="136">
        <f t="shared" si="8"/>
        <v>-9.050000000000068</v>
      </c>
      <c r="M157" s="311">
        <f t="shared" si="9"/>
        <v>-1.4749022164276513</v>
      </c>
      <c r="N157" s="78">
        <f>Margins!B157</f>
        <v>600</v>
      </c>
      <c r="O157" s="25">
        <f t="shared" si="10"/>
        <v>10200</v>
      </c>
      <c r="P157" s="25">
        <f t="shared" si="11"/>
        <v>600</v>
      </c>
      <c r="Q157" s="69"/>
    </row>
    <row r="158" spans="1:17" ht="15" customHeight="1">
      <c r="A158" s="196" t="s">
        <v>156</v>
      </c>
      <c r="B158" s="173">
        <v>821</v>
      </c>
      <c r="C158" s="307">
        <v>1.47</v>
      </c>
      <c r="D158" s="173">
        <v>3</v>
      </c>
      <c r="E158" s="307">
        <v>0</v>
      </c>
      <c r="F158" s="173">
        <v>0</v>
      </c>
      <c r="G158" s="307">
        <v>0</v>
      </c>
      <c r="H158" s="173">
        <v>824</v>
      </c>
      <c r="I158" s="308">
        <v>1.48</v>
      </c>
      <c r="J158" s="267">
        <v>355.05</v>
      </c>
      <c r="K158" s="69">
        <v>340.35</v>
      </c>
      <c r="L158" s="136">
        <f t="shared" si="8"/>
        <v>14.699999999999989</v>
      </c>
      <c r="M158" s="311">
        <f t="shared" si="9"/>
        <v>4.319083296606431</v>
      </c>
      <c r="N158" s="78">
        <f>Margins!B158</f>
        <v>600</v>
      </c>
      <c r="O158" s="25">
        <f t="shared" si="10"/>
        <v>1800</v>
      </c>
      <c r="P158" s="25">
        <f t="shared" si="11"/>
        <v>0</v>
      </c>
      <c r="Q158" s="69"/>
    </row>
    <row r="159" spans="1:17" ht="15" customHeight="1" thickBot="1">
      <c r="A159" s="329" t="s">
        <v>211</v>
      </c>
      <c r="B159" s="173">
        <v>1511</v>
      </c>
      <c r="C159" s="307">
        <v>0.52</v>
      </c>
      <c r="D159" s="173">
        <v>10</v>
      </c>
      <c r="E159" s="307">
        <v>2.33</v>
      </c>
      <c r="F159" s="173">
        <v>1</v>
      </c>
      <c r="G159" s="307">
        <v>-0.98</v>
      </c>
      <c r="H159" s="173">
        <v>1522</v>
      </c>
      <c r="I159" s="308">
        <v>0.44</v>
      </c>
      <c r="J159" s="267">
        <v>238.35</v>
      </c>
      <c r="K159" s="69">
        <v>244.3</v>
      </c>
      <c r="L159" s="136">
        <f t="shared" si="8"/>
        <v>-5.950000000000017</v>
      </c>
      <c r="M159" s="311">
        <f t="shared" si="9"/>
        <v>-2.4355300859598925</v>
      </c>
      <c r="N159" s="78">
        <f>Margins!B159</f>
        <v>700</v>
      </c>
      <c r="O159" s="25">
        <f t="shared" si="10"/>
        <v>7000</v>
      </c>
      <c r="P159" s="25">
        <f t="shared" si="11"/>
        <v>700</v>
      </c>
      <c r="Q159" s="69"/>
    </row>
    <row r="160" spans="2:17" ht="13.5" customHeight="1" hidden="1">
      <c r="B160" s="314">
        <f>SUM(B4:B159)</f>
        <v>1177792</v>
      </c>
      <c r="C160" s="315"/>
      <c r="D160" s="314">
        <f>SUM(D4:D159)</f>
        <v>141515</v>
      </c>
      <c r="E160" s="315"/>
      <c r="F160" s="314">
        <f>SUM(F4:F159)</f>
        <v>106545</v>
      </c>
      <c r="G160" s="315"/>
      <c r="H160" s="173">
        <f>SUM(H4:H159)</f>
        <v>1425852</v>
      </c>
      <c r="I160" s="315"/>
      <c r="J160" s="316"/>
      <c r="K160" s="69"/>
      <c r="L160" s="136"/>
      <c r="M160" s="137"/>
      <c r="N160" s="69"/>
      <c r="O160" s="25">
        <f>SUM(O4:O159)</f>
        <v>37062736</v>
      </c>
      <c r="P160" s="25">
        <f>SUM(P4:P159)</f>
        <v>9188312</v>
      </c>
      <c r="Q160" s="69"/>
    </row>
    <row r="161" spans="11:17" ht="14.25" customHeight="1">
      <c r="K161" s="69"/>
      <c r="L161" s="136"/>
      <c r="M161" s="137"/>
      <c r="N161" s="69"/>
      <c r="O161" s="69"/>
      <c r="P161" s="50">
        <f>P160/O160</f>
        <v>0.24791240452404809</v>
      </c>
      <c r="Q161" s="69"/>
    </row>
    <row r="162" spans="11:13" ht="12.75" customHeight="1">
      <c r="K162" s="69"/>
      <c r="L162" s="136"/>
      <c r="M162" s="137"/>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0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G226" sqref="G226"/>
    </sheetView>
  </sheetViews>
  <sheetFormatPr defaultColWidth="9.140625" defaultRowHeight="12.75"/>
  <cols>
    <col min="1" max="1" width="14.8515625" style="3" customWidth="1"/>
    <col min="2" max="2" width="11.57421875" style="6" customWidth="1"/>
    <col min="3" max="3" width="10.421875" style="6" customWidth="1"/>
    <col min="4" max="5" width="10.7109375" style="155"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6" t="s">
        <v>189</v>
      </c>
      <c r="B1" s="397"/>
      <c r="C1" s="397"/>
      <c r="D1" s="397"/>
      <c r="E1" s="397"/>
      <c r="F1" s="397"/>
      <c r="G1" s="397"/>
      <c r="H1" s="397"/>
      <c r="I1" s="397"/>
      <c r="J1" s="397"/>
      <c r="K1" s="418"/>
      <c r="L1" s="156"/>
      <c r="M1" s="113"/>
      <c r="N1" s="62"/>
      <c r="O1" s="2"/>
      <c r="P1" s="108"/>
      <c r="Q1" s="109"/>
      <c r="R1" s="69"/>
      <c r="S1" s="104"/>
      <c r="T1" s="104"/>
      <c r="U1" s="104"/>
      <c r="V1" s="104"/>
      <c r="W1" s="104"/>
      <c r="X1" s="104"/>
      <c r="Y1" s="104"/>
      <c r="Z1" s="104"/>
      <c r="AA1" s="104"/>
      <c r="AB1" s="74"/>
    </row>
    <row r="2" spans="1:28" s="58" customFormat="1" ht="16.5" customHeight="1" thickBot="1">
      <c r="A2" s="135"/>
      <c r="B2" s="415" t="s">
        <v>59</v>
      </c>
      <c r="C2" s="416"/>
      <c r="D2" s="416"/>
      <c r="E2" s="417"/>
      <c r="F2" s="405" t="s">
        <v>186</v>
      </c>
      <c r="G2" s="406"/>
      <c r="H2" s="384"/>
      <c r="I2" s="405" t="s">
        <v>187</v>
      </c>
      <c r="J2" s="406"/>
      <c r="K2" s="384"/>
      <c r="L2" s="1"/>
      <c r="M2" s="5"/>
      <c r="N2" s="62"/>
      <c r="O2" s="2"/>
      <c r="P2" s="108"/>
      <c r="Q2" s="109"/>
      <c r="R2" s="69"/>
      <c r="S2" s="104"/>
      <c r="T2" s="104"/>
      <c r="U2" s="110"/>
      <c r="V2" s="104"/>
      <c r="W2" s="104"/>
      <c r="X2" s="104"/>
      <c r="Y2" s="104"/>
      <c r="Z2" s="104"/>
      <c r="AA2" s="104"/>
      <c r="AB2" s="75"/>
    </row>
    <row r="3" spans="1:28" s="58" customFormat="1" ht="15.75" thickBot="1">
      <c r="A3" s="29" t="s">
        <v>45</v>
      </c>
      <c r="B3" s="263" t="s">
        <v>87</v>
      </c>
      <c r="C3" s="331" t="s">
        <v>188</v>
      </c>
      <c r="D3" s="318" t="s">
        <v>22</v>
      </c>
      <c r="E3" s="332" t="s">
        <v>188</v>
      </c>
      <c r="F3" s="158" t="s">
        <v>106</v>
      </c>
      <c r="G3" s="264" t="s">
        <v>14</v>
      </c>
      <c r="H3" s="262" t="s">
        <v>46</v>
      </c>
      <c r="I3" s="263" t="s">
        <v>106</v>
      </c>
      <c r="J3" s="264" t="s">
        <v>14</v>
      </c>
      <c r="K3" s="262" t="s">
        <v>46</v>
      </c>
      <c r="L3" s="1"/>
      <c r="M3" s="5"/>
      <c r="N3" s="62"/>
      <c r="O3" s="2"/>
      <c r="P3" s="2"/>
      <c r="Q3" s="2"/>
      <c r="R3" s="2"/>
      <c r="S3" s="1"/>
      <c r="T3" s="1"/>
      <c r="U3" s="79"/>
      <c r="V3" s="2"/>
      <c r="W3" s="2"/>
      <c r="X3" s="2"/>
      <c r="Y3" s="2"/>
      <c r="Z3" s="2"/>
      <c r="AA3" s="2"/>
      <c r="AB3" s="75"/>
    </row>
    <row r="4" spans="1:29" s="58" customFormat="1" ht="15">
      <c r="A4" s="180" t="s">
        <v>182</v>
      </c>
      <c r="B4" s="333">
        <f>'Open Int.'!E4</f>
        <v>0</v>
      </c>
      <c r="C4" s="333">
        <f>'Open Int.'!F4</f>
        <v>0</v>
      </c>
      <c r="D4" s="334">
        <f>'Open Int.'!H4</f>
        <v>0</v>
      </c>
      <c r="E4" s="334">
        <f>'Open Int.'!I4</f>
        <v>0</v>
      </c>
      <c r="F4" s="268">
        <f>IF('Open Int.'!E4=0,0,'Open Int.'!H4/'Open Int.'!E4)</f>
        <v>0</v>
      </c>
      <c r="G4" s="326">
        <v>0</v>
      </c>
      <c r="H4" s="265">
        <f>IF(G4=0,0,(F4-G4)/G4)</f>
        <v>0</v>
      </c>
      <c r="I4" s="186">
        <f>IF(Volume!D4=0,0,Volume!F4/Volume!D4)</f>
        <v>0</v>
      </c>
      <c r="J4" s="187">
        <v>0</v>
      </c>
      <c r="K4" s="265">
        <f>IF(J4=0,0,(I4-J4)/J4)</f>
        <v>0</v>
      </c>
      <c r="L4" s="60"/>
      <c r="M4" s="6"/>
      <c r="N4" s="59"/>
      <c r="O4" s="3"/>
      <c r="P4" s="3"/>
      <c r="Q4" s="3"/>
      <c r="R4" s="3"/>
      <c r="S4" s="3"/>
      <c r="T4" s="3"/>
      <c r="U4" s="61"/>
      <c r="V4" s="3"/>
      <c r="W4" s="3"/>
      <c r="X4" s="3"/>
      <c r="Y4" s="3"/>
      <c r="Z4" s="3"/>
      <c r="AA4" s="2"/>
      <c r="AB4" s="78"/>
      <c r="AC4" s="77"/>
    </row>
    <row r="5" spans="1:29" s="58" customFormat="1" ht="15">
      <c r="A5" s="180" t="s">
        <v>74</v>
      </c>
      <c r="B5" s="191">
        <f>'Open Int.'!E5</f>
        <v>0</v>
      </c>
      <c r="C5" s="192">
        <f>'Open Int.'!F5</f>
        <v>0</v>
      </c>
      <c r="D5" s="193">
        <f>'Open Int.'!H5</f>
        <v>0</v>
      </c>
      <c r="E5" s="335">
        <f>'Open Int.'!I5</f>
        <v>0</v>
      </c>
      <c r="F5" s="194">
        <f>IF('Open Int.'!E5=0,0,'Open Int.'!H5/'Open Int.'!E5)</f>
        <v>0</v>
      </c>
      <c r="G5" s="156">
        <v>0</v>
      </c>
      <c r="H5" s="171">
        <f aca="true" t="shared" si="0" ref="H5:H68">IF(G5=0,0,(F5-G5)/G5)</f>
        <v>0</v>
      </c>
      <c r="I5" s="188">
        <f>IF(Volume!D5=0,0,Volume!F5/Volume!D5)</f>
        <v>0</v>
      </c>
      <c r="J5" s="179">
        <v>0</v>
      </c>
      <c r="K5" s="171">
        <f aca="true" t="shared" si="1" ref="K5:K68">IF(J5=0,0,(I5-J5)/J5)</f>
        <v>0</v>
      </c>
      <c r="L5" s="60"/>
      <c r="M5" s="6"/>
      <c r="N5" s="59"/>
      <c r="O5" s="3"/>
      <c r="P5" s="3"/>
      <c r="Q5" s="3"/>
      <c r="R5" s="3"/>
      <c r="S5" s="3"/>
      <c r="T5" s="3"/>
      <c r="U5" s="61"/>
      <c r="V5" s="3"/>
      <c r="W5" s="3"/>
      <c r="X5" s="3"/>
      <c r="Y5" s="3"/>
      <c r="Z5" s="3"/>
      <c r="AA5" s="2"/>
      <c r="AB5" s="78"/>
      <c r="AC5" s="77"/>
    </row>
    <row r="6" spans="1:29" s="58" customFormat="1" ht="15">
      <c r="A6" s="180" t="s">
        <v>9</v>
      </c>
      <c r="B6" s="191">
        <f>'Open Int.'!E6</f>
        <v>11303350</v>
      </c>
      <c r="C6" s="192">
        <f>'Open Int.'!F6</f>
        <v>1835650</v>
      </c>
      <c r="D6" s="193">
        <f>'Open Int.'!H6</f>
        <v>13723100</v>
      </c>
      <c r="E6" s="335">
        <f>'Open Int.'!I6</f>
        <v>918750</v>
      </c>
      <c r="F6" s="194">
        <f>IF('Open Int.'!E6=0,0,'Open Int.'!H6/'Open Int.'!E6)</f>
        <v>1.2140737038134712</v>
      </c>
      <c r="G6" s="156">
        <v>1.3524245592910633</v>
      </c>
      <c r="H6" s="171">
        <f t="shared" si="0"/>
        <v>-0.10229839034431255</v>
      </c>
      <c r="I6" s="188">
        <f>IF(Volume!D6=0,0,Volume!F6/Volume!D6)</f>
        <v>0.823049001814882</v>
      </c>
      <c r="J6" s="179">
        <v>0.961864441080521</v>
      </c>
      <c r="K6" s="171">
        <f t="shared" si="1"/>
        <v>-0.1443191299490177</v>
      </c>
      <c r="L6" s="60"/>
      <c r="M6" s="6"/>
      <c r="N6" s="59"/>
      <c r="O6" s="3"/>
      <c r="P6" s="3"/>
      <c r="Q6" s="3"/>
      <c r="R6" s="3"/>
      <c r="S6" s="3"/>
      <c r="T6" s="3"/>
      <c r="U6" s="61"/>
      <c r="V6" s="3"/>
      <c r="W6" s="3"/>
      <c r="X6" s="3"/>
      <c r="Y6" s="3"/>
      <c r="Z6" s="3"/>
      <c r="AA6" s="2"/>
      <c r="AB6" s="78"/>
      <c r="AC6" s="77"/>
    </row>
    <row r="7" spans="1:27" s="7" customFormat="1" ht="15">
      <c r="A7" s="180" t="s">
        <v>281</v>
      </c>
      <c r="B7" s="191">
        <f>'Open Int.'!E7</f>
        <v>2600</v>
      </c>
      <c r="C7" s="192">
        <f>'Open Int.'!F7</f>
        <v>1000</v>
      </c>
      <c r="D7" s="193">
        <f>'Open Int.'!H7</f>
        <v>0</v>
      </c>
      <c r="E7" s="335">
        <f>'Open Int.'!I7</f>
        <v>0</v>
      </c>
      <c r="F7" s="194">
        <f>IF('Open Int.'!E7=0,0,'Open Int.'!H7/'Open Int.'!E7)</f>
        <v>0</v>
      </c>
      <c r="G7" s="156">
        <v>0</v>
      </c>
      <c r="H7" s="171">
        <f t="shared" si="0"/>
        <v>0</v>
      </c>
      <c r="I7" s="188">
        <f>IF(Volume!D7=0,0,Volume!F7/Volume!D7)</f>
        <v>0</v>
      </c>
      <c r="J7" s="179">
        <v>0</v>
      </c>
      <c r="K7" s="171">
        <f t="shared" si="1"/>
        <v>0</v>
      </c>
      <c r="L7" s="60"/>
      <c r="M7" s="6"/>
      <c r="N7" s="59"/>
      <c r="O7" s="3"/>
      <c r="P7" s="3"/>
      <c r="Q7" s="3"/>
      <c r="R7" s="3"/>
      <c r="S7" s="3"/>
      <c r="T7" s="3"/>
      <c r="U7" s="61"/>
      <c r="V7" s="3"/>
      <c r="W7" s="3"/>
      <c r="X7" s="3"/>
      <c r="Y7" s="3"/>
      <c r="Z7" s="3"/>
      <c r="AA7" s="2"/>
    </row>
    <row r="8" spans="1:29" s="58" customFormat="1" ht="15">
      <c r="A8" s="180" t="s">
        <v>134</v>
      </c>
      <c r="B8" s="191">
        <f>'Open Int.'!E8</f>
        <v>1400</v>
      </c>
      <c r="C8" s="192">
        <f>'Open Int.'!F8</f>
        <v>200</v>
      </c>
      <c r="D8" s="193">
        <f>'Open Int.'!H8</f>
        <v>0</v>
      </c>
      <c r="E8" s="335">
        <f>'Open Int.'!I8</f>
        <v>0</v>
      </c>
      <c r="F8" s="194">
        <f>IF('Open Int.'!E8=0,0,'Open Int.'!H8/'Open Int.'!E8)</f>
        <v>0</v>
      </c>
      <c r="G8" s="156">
        <v>0</v>
      </c>
      <c r="H8" s="171">
        <f t="shared" si="0"/>
        <v>0</v>
      </c>
      <c r="I8" s="188">
        <f>IF(Volume!D8=0,0,Volume!F8/Volume!D8)</f>
        <v>0</v>
      </c>
      <c r="J8" s="179">
        <v>0</v>
      </c>
      <c r="K8" s="171">
        <f t="shared" si="1"/>
        <v>0</v>
      </c>
      <c r="L8" s="60"/>
      <c r="M8" s="6"/>
      <c r="N8" s="59"/>
      <c r="O8" s="3"/>
      <c r="P8" s="3"/>
      <c r="Q8" s="3"/>
      <c r="R8" s="3"/>
      <c r="S8" s="3"/>
      <c r="T8" s="3"/>
      <c r="U8" s="61"/>
      <c r="V8" s="3"/>
      <c r="W8" s="3"/>
      <c r="X8" s="3"/>
      <c r="Y8" s="3"/>
      <c r="Z8" s="3"/>
      <c r="AA8" s="2"/>
      <c r="AB8" s="78"/>
      <c r="AC8" s="77"/>
    </row>
    <row r="9" spans="1:29" s="58" customFormat="1" ht="15">
      <c r="A9" s="180" t="s">
        <v>0</v>
      </c>
      <c r="B9" s="191">
        <f>'Open Int.'!E9</f>
        <v>60000</v>
      </c>
      <c r="C9" s="192">
        <f>'Open Int.'!F9</f>
        <v>9375</v>
      </c>
      <c r="D9" s="193">
        <f>'Open Int.'!H9</f>
        <v>7500</v>
      </c>
      <c r="E9" s="335">
        <f>'Open Int.'!I9</f>
        <v>375</v>
      </c>
      <c r="F9" s="194">
        <f>IF('Open Int.'!E9=0,0,'Open Int.'!H9/'Open Int.'!E9)</f>
        <v>0.125</v>
      </c>
      <c r="G9" s="156">
        <v>0.14074074074074075</v>
      </c>
      <c r="H9" s="171">
        <f t="shared" si="0"/>
        <v>-0.11184210526315795</v>
      </c>
      <c r="I9" s="188">
        <f>IF(Volume!D9=0,0,Volume!F9/Volume!D9)</f>
        <v>0.07246376811594203</v>
      </c>
      <c r="J9" s="179">
        <v>0.12903225806451613</v>
      </c>
      <c r="K9" s="171">
        <f t="shared" si="1"/>
        <v>-0.4384057971014492</v>
      </c>
      <c r="L9" s="60"/>
      <c r="M9" s="6"/>
      <c r="N9" s="59"/>
      <c r="O9" s="3"/>
      <c r="P9" s="3"/>
      <c r="Q9" s="3"/>
      <c r="R9" s="3"/>
      <c r="S9" s="3"/>
      <c r="T9" s="3"/>
      <c r="U9" s="61"/>
      <c r="V9" s="3"/>
      <c r="W9" s="3"/>
      <c r="X9" s="3"/>
      <c r="Y9" s="3"/>
      <c r="Z9" s="3"/>
      <c r="AA9" s="2"/>
      <c r="AB9" s="78"/>
      <c r="AC9" s="77"/>
    </row>
    <row r="10" spans="1:27" s="7" customFormat="1" ht="15">
      <c r="A10" s="180" t="s">
        <v>135</v>
      </c>
      <c r="B10" s="191">
        <f>'Open Int.'!E10</f>
        <v>39200</v>
      </c>
      <c r="C10" s="192">
        <f>'Open Int.'!F10</f>
        <v>14700</v>
      </c>
      <c r="D10" s="193">
        <f>'Open Int.'!H10</f>
        <v>0</v>
      </c>
      <c r="E10" s="335">
        <f>'Open Int.'!I10</f>
        <v>0</v>
      </c>
      <c r="F10" s="194">
        <f>IF('Open Int.'!E10=0,0,'Open Int.'!H10/'Open Int.'!E10)</f>
        <v>0</v>
      </c>
      <c r="G10" s="156">
        <v>0</v>
      </c>
      <c r="H10" s="171">
        <f t="shared" si="0"/>
        <v>0</v>
      </c>
      <c r="I10" s="188">
        <f>IF(Volume!D10=0,0,Volume!F10/Volume!D10)</f>
        <v>0</v>
      </c>
      <c r="J10" s="179">
        <v>0</v>
      </c>
      <c r="K10" s="171">
        <f t="shared" si="1"/>
        <v>0</v>
      </c>
      <c r="L10" s="60"/>
      <c r="M10" s="6"/>
      <c r="N10" s="59"/>
      <c r="O10" s="3"/>
      <c r="P10" s="3"/>
      <c r="Q10" s="3"/>
      <c r="R10" s="3"/>
      <c r="S10" s="3"/>
      <c r="T10" s="3"/>
      <c r="U10" s="61"/>
      <c r="V10" s="3"/>
      <c r="W10" s="3"/>
      <c r="X10" s="3"/>
      <c r="Y10" s="3"/>
      <c r="Z10" s="3"/>
      <c r="AA10" s="2"/>
    </row>
    <row r="11" spans="1:27" s="7" customFormat="1" ht="15">
      <c r="A11" s="180" t="s">
        <v>174</v>
      </c>
      <c r="B11" s="191">
        <f>'Open Int.'!E11</f>
        <v>257950</v>
      </c>
      <c r="C11" s="192">
        <f>'Open Int.'!F11</f>
        <v>33500</v>
      </c>
      <c r="D11" s="193">
        <f>'Open Int.'!H11</f>
        <v>16750</v>
      </c>
      <c r="E11" s="335">
        <f>'Open Int.'!I11</f>
        <v>0</v>
      </c>
      <c r="F11" s="194">
        <f>IF('Open Int.'!E11=0,0,'Open Int.'!H11/'Open Int.'!E11)</f>
        <v>0.06493506493506493</v>
      </c>
      <c r="G11" s="156">
        <v>0.07462686567164178</v>
      </c>
      <c r="H11" s="171">
        <f t="shared" si="0"/>
        <v>-0.12987012987012989</v>
      </c>
      <c r="I11" s="188">
        <f>IF(Volume!D11=0,0,Volume!F11/Volume!D11)</f>
        <v>0</v>
      </c>
      <c r="J11" s="179">
        <v>0</v>
      </c>
      <c r="K11" s="171">
        <f t="shared" si="1"/>
        <v>0</v>
      </c>
      <c r="L11" s="60"/>
      <c r="M11" s="6"/>
      <c r="N11" s="59"/>
      <c r="O11" s="3"/>
      <c r="P11" s="3"/>
      <c r="Q11" s="3"/>
      <c r="R11" s="3"/>
      <c r="S11" s="3"/>
      <c r="T11" s="3"/>
      <c r="U11" s="61"/>
      <c r="V11" s="3"/>
      <c r="W11" s="3"/>
      <c r="X11" s="3"/>
      <c r="Y11" s="3"/>
      <c r="Z11" s="3"/>
      <c r="AA11" s="2"/>
    </row>
    <row r="12" spans="1:29" s="58" customFormat="1" ht="15">
      <c r="A12" s="180" t="s">
        <v>282</v>
      </c>
      <c r="B12" s="191">
        <f>'Open Int.'!E12</f>
        <v>0</v>
      </c>
      <c r="C12" s="192">
        <f>'Open Int.'!F12</f>
        <v>0</v>
      </c>
      <c r="D12" s="193">
        <f>'Open Int.'!H12</f>
        <v>0</v>
      </c>
      <c r="E12" s="335">
        <f>'Open Int.'!I12</f>
        <v>0</v>
      </c>
      <c r="F12" s="194">
        <f>IF('Open Int.'!E12=0,0,'Open Int.'!H12/'Open Int.'!E12)</f>
        <v>0</v>
      </c>
      <c r="G12" s="156">
        <v>0</v>
      </c>
      <c r="H12" s="171">
        <f t="shared" si="0"/>
        <v>0</v>
      </c>
      <c r="I12" s="188">
        <f>IF(Volume!D12=0,0,Volume!F12/Volume!D12)</f>
        <v>0</v>
      </c>
      <c r="J12" s="179">
        <v>0</v>
      </c>
      <c r="K12" s="171">
        <f t="shared" si="1"/>
        <v>0</v>
      </c>
      <c r="L12" s="60"/>
      <c r="M12" s="6"/>
      <c r="N12" s="59"/>
      <c r="O12" s="3"/>
      <c r="P12" s="3"/>
      <c r="Q12" s="3"/>
      <c r="R12" s="3"/>
      <c r="S12" s="3"/>
      <c r="T12" s="3"/>
      <c r="U12" s="61"/>
      <c r="V12" s="3"/>
      <c r="W12" s="3"/>
      <c r="X12" s="3"/>
      <c r="Y12" s="3"/>
      <c r="Z12" s="3"/>
      <c r="AA12" s="2"/>
      <c r="AB12" s="78"/>
      <c r="AC12" s="77"/>
    </row>
    <row r="13" spans="1:29" s="58" customFormat="1" ht="15">
      <c r="A13" s="180" t="s">
        <v>75</v>
      </c>
      <c r="B13" s="191">
        <f>'Open Int.'!E13</f>
        <v>41400</v>
      </c>
      <c r="C13" s="192">
        <f>'Open Int.'!F13</f>
        <v>20700</v>
      </c>
      <c r="D13" s="193">
        <f>'Open Int.'!H13</f>
        <v>2300</v>
      </c>
      <c r="E13" s="335">
        <f>'Open Int.'!I13</f>
        <v>0</v>
      </c>
      <c r="F13" s="194">
        <f>IF('Open Int.'!E13=0,0,'Open Int.'!H13/'Open Int.'!E13)</f>
        <v>0.05555555555555555</v>
      </c>
      <c r="G13" s="156">
        <v>0.1111111111111111</v>
      </c>
      <c r="H13" s="171">
        <f t="shared" si="0"/>
        <v>-0.5</v>
      </c>
      <c r="I13" s="188">
        <f>IF(Volume!D13=0,0,Volume!F13/Volume!D13)</f>
        <v>0</v>
      </c>
      <c r="J13" s="179">
        <v>0</v>
      </c>
      <c r="K13" s="171">
        <f t="shared" si="1"/>
        <v>0</v>
      </c>
      <c r="L13" s="60"/>
      <c r="M13" s="6"/>
      <c r="N13" s="59"/>
      <c r="O13" s="3"/>
      <c r="P13" s="3"/>
      <c r="Q13" s="3"/>
      <c r="R13" s="3"/>
      <c r="S13" s="3"/>
      <c r="T13" s="3"/>
      <c r="U13" s="61"/>
      <c r="V13" s="3"/>
      <c r="W13" s="3"/>
      <c r="X13" s="3"/>
      <c r="Y13" s="3"/>
      <c r="Z13" s="3"/>
      <c r="AA13" s="2"/>
      <c r="AB13" s="78"/>
      <c r="AC13" s="77"/>
    </row>
    <row r="14" spans="1:29" s="58" customFormat="1" ht="15">
      <c r="A14" s="180" t="s">
        <v>88</v>
      </c>
      <c r="B14" s="191">
        <f>'Open Int.'!E14</f>
        <v>1423300</v>
      </c>
      <c r="C14" s="192">
        <f>'Open Int.'!F14</f>
        <v>193500</v>
      </c>
      <c r="D14" s="193">
        <f>'Open Int.'!H14</f>
        <v>270900</v>
      </c>
      <c r="E14" s="335">
        <f>'Open Int.'!I14</f>
        <v>17200</v>
      </c>
      <c r="F14" s="194">
        <f>IF('Open Int.'!E14=0,0,'Open Int.'!H14/'Open Int.'!E14)</f>
        <v>0.1903323262839879</v>
      </c>
      <c r="G14" s="156">
        <v>0.2062937062937063</v>
      </c>
      <c r="H14" s="171">
        <f t="shared" si="0"/>
        <v>-0.07737211326744846</v>
      </c>
      <c r="I14" s="188">
        <f>IF(Volume!D14=0,0,Volume!F14/Volume!D14)</f>
        <v>0.11627906976744186</v>
      </c>
      <c r="J14" s="179">
        <v>0.1276595744680851</v>
      </c>
      <c r="K14" s="171">
        <f t="shared" si="1"/>
        <v>-0.08914728682170536</v>
      </c>
      <c r="L14" s="60"/>
      <c r="M14" s="6"/>
      <c r="N14" s="59"/>
      <c r="O14" s="3"/>
      <c r="P14" s="3"/>
      <c r="Q14" s="3"/>
      <c r="R14" s="3"/>
      <c r="S14" s="3"/>
      <c r="T14" s="3"/>
      <c r="U14" s="61"/>
      <c r="V14" s="3"/>
      <c r="W14" s="3"/>
      <c r="X14" s="3"/>
      <c r="Y14" s="3"/>
      <c r="Z14" s="3"/>
      <c r="AA14" s="2"/>
      <c r="AB14" s="78"/>
      <c r="AC14" s="77"/>
    </row>
    <row r="15" spans="1:29" s="58" customFormat="1" ht="15">
      <c r="A15" s="180" t="s">
        <v>136</v>
      </c>
      <c r="B15" s="191">
        <f>'Open Int.'!E15</f>
        <v>4593550</v>
      </c>
      <c r="C15" s="192">
        <f>'Open Int.'!F15</f>
        <v>487050</v>
      </c>
      <c r="D15" s="193">
        <f>'Open Int.'!H15</f>
        <v>792650</v>
      </c>
      <c r="E15" s="335">
        <f>'Open Int.'!I15</f>
        <v>38200</v>
      </c>
      <c r="F15" s="194">
        <f>IF('Open Int.'!E15=0,0,'Open Int.'!H15/'Open Int.'!E15)</f>
        <v>0.17255717255717257</v>
      </c>
      <c r="G15" s="156">
        <v>0.18372093023255814</v>
      </c>
      <c r="H15" s="171">
        <f t="shared" si="0"/>
        <v>-0.060764756967288586</v>
      </c>
      <c r="I15" s="188">
        <f>IF(Volume!D15=0,0,Volume!F15/Volume!D15)</f>
        <v>0.06093189964157706</v>
      </c>
      <c r="J15" s="179">
        <v>0.13382899628252787</v>
      </c>
      <c r="K15" s="171">
        <f t="shared" si="1"/>
        <v>-0.5447033054559937</v>
      </c>
      <c r="L15" s="60"/>
      <c r="M15" s="6"/>
      <c r="N15" s="59"/>
      <c r="O15" s="3"/>
      <c r="P15" s="3"/>
      <c r="Q15" s="3"/>
      <c r="R15" s="3"/>
      <c r="S15" s="3"/>
      <c r="T15" s="3"/>
      <c r="U15" s="61"/>
      <c r="V15" s="3"/>
      <c r="W15" s="3"/>
      <c r="X15" s="3"/>
      <c r="Y15" s="3"/>
      <c r="Z15" s="3"/>
      <c r="AA15" s="2"/>
      <c r="AB15" s="78"/>
      <c r="AC15" s="77"/>
    </row>
    <row r="16" spans="1:27" s="8" customFormat="1" ht="15">
      <c r="A16" s="180" t="s">
        <v>157</v>
      </c>
      <c r="B16" s="191">
        <f>'Open Int.'!E16</f>
        <v>0</v>
      </c>
      <c r="C16" s="192">
        <f>'Open Int.'!F16</f>
        <v>0</v>
      </c>
      <c r="D16" s="193">
        <f>'Open Int.'!H16</f>
        <v>0</v>
      </c>
      <c r="E16" s="335">
        <f>'Open Int.'!I16</f>
        <v>0</v>
      </c>
      <c r="F16" s="194">
        <f>IF('Open Int.'!E16=0,0,'Open Int.'!H16/'Open Int.'!E16)</f>
        <v>0</v>
      </c>
      <c r="G16" s="156">
        <v>0</v>
      </c>
      <c r="H16" s="171">
        <f t="shared" si="0"/>
        <v>0</v>
      </c>
      <c r="I16" s="188">
        <f>IF(Volume!D16=0,0,Volume!F16/Volume!D16)</f>
        <v>0</v>
      </c>
      <c r="J16" s="179">
        <v>0</v>
      </c>
      <c r="K16" s="171">
        <f t="shared" si="1"/>
        <v>0</v>
      </c>
      <c r="L16" s="60"/>
      <c r="M16" s="6"/>
      <c r="N16" s="59"/>
      <c r="O16" s="3"/>
      <c r="P16" s="3"/>
      <c r="Q16" s="3"/>
      <c r="R16" s="3"/>
      <c r="S16" s="3"/>
      <c r="T16" s="3"/>
      <c r="U16" s="61"/>
      <c r="V16" s="3"/>
      <c r="W16" s="3"/>
      <c r="X16" s="3"/>
      <c r="Y16" s="3"/>
      <c r="Z16" s="3"/>
      <c r="AA16" s="2"/>
    </row>
    <row r="17" spans="1:27" s="8" customFormat="1" ht="15">
      <c r="A17" s="180" t="s">
        <v>193</v>
      </c>
      <c r="B17" s="191">
        <f>'Open Int.'!E17</f>
        <v>6400</v>
      </c>
      <c r="C17" s="192">
        <f>'Open Int.'!F17</f>
        <v>5600</v>
      </c>
      <c r="D17" s="193">
        <f>'Open Int.'!H17</f>
        <v>0</v>
      </c>
      <c r="E17" s="335">
        <f>'Open Int.'!I17</f>
        <v>0</v>
      </c>
      <c r="F17" s="194">
        <f>IF('Open Int.'!E17=0,0,'Open Int.'!H17/'Open Int.'!E17)</f>
        <v>0</v>
      </c>
      <c r="G17" s="156">
        <v>0</v>
      </c>
      <c r="H17" s="171">
        <f t="shared" si="0"/>
        <v>0</v>
      </c>
      <c r="I17" s="188">
        <f>IF(Volume!D17=0,0,Volume!F17/Volume!D17)</f>
        <v>0</v>
      </c>
      <c r="J17" s="179">
        <v>0</v>
      </c>
      <c r="K17" s="171">
        <f t="shared" si="1"/>
        <v>0</v>
      </c>
      <c r="L17" s="60"/>
      <c r="M17" s="6"/>
      <c r="N17" s="59"/>
      <c r="O17" s="3"/>
      <c r="P17" s="3"/>
      <c r="Q17" s="3"/>
      <c r="R17" s="3"/>
      <c r="S17" s="3"/>
      <c r="T17" s="3"/>
      <c r="U17" s="61"/>
      <c r="V17" s="3"/>
      <c r="W17" s="3"/>
      <c r="X17" s="3"/>
      <c r="Y17" s="3"/>
      <c r="Z17" s="3"/>
      <c r="AA17" s="2"/>
    </row>
    <row r="18" spans="1:29" s="58" customFormat="1" ht="15">
      <c r="A18" s="180" t="s">
        <v>283</v>
      </c>
      <c r="B18" s="191">
        <f>'Open Int.'!E18</f>
        <v>265050</v>
      </c>
      <c r="C18" s="192">
        <f>'Open Int.'!F18</f>
        <v>46550</v>
      </c>
      <c r="D18" s="193">
        <f>'Open Int.'!H18</f>
        <v>76950</v>
      </c>
      <c r="E18" s="335">
        <f>'Open Int.'!I18</f>
        <v>10450</v>
      </c>
      <c r="F18" s="194">
        <f>IF('Open Int.'!E18=0,0,'Open Int.'!H18/'Open Int.'!E18)</f>
        <v>0.2903225806451613</v>
      </c>
      <c r="G18" s="156">
        <v>0.30434782608695654</v>
      </c>
      <c r="H18" s="171">
        <f t="shared" si="0"/>
        <v>-0.046082949308755755</v>
      </c>
      <c r="I18" s="188">
        <f>IF(Volume!D18=0,0,Volume!F18/Volume!D18)</f>
        <v>0.2073170731707317</v>
      </c>
      <c r="J18" s="179">
        <v>0.1553784860557769</v>
      </c>
      <c r="K18" s="171">
        <f t="shared" si="1"/>
        <v>0.33427141963727325</v>
      </c>
      <c r="L18" s="60"/>
      <c r="M18" s="6"/>
      <c r="N18" s="59"/>
      <c r="O18" s="3"/>
      <c r="P18" s="3"/>
      <c r="Q18" s="3"/>
      <c r="R18" s="3"/>
      <c r="S18" s="3"/>
      <c r="T18" s="3"/>
      <c r="U18" s="61"/>
      <c r="V18" s="3"/>
      <c r="W18" s="3"/>
      <c r="X18" s="3"/>
      <c r="Y18" s="3"/>
      <c r="Z18" s="3"/>
      <c r="AA18" s="2"/>
      <c r="AB18" s="78"/>
      <c r="AC18" s="77"/>
    </row>
    <row r="19" spans="1:27" s="7" customFormat="1" ht="15">
      <c r="A19" s="180" t="s">
        <v>284</v>
      </c>
      <c r="B19" s="191">
        <f>'Open Int.'!E19</f>
        <v>1008000</v>
      </c>
      <c r="C19" s="192">
        <f>'Open Int.'!F19</f>
        <v>117600</v>
      </c>
      <c r="D19" s="193">
        <f>'Open Int.'!H19</f>
        <v>122400</v>
      </c>
      <c r="E19" s="335">
        <f>'Open Int.'!I19</f>
        <v>24000</v>
      </c>
      <c r="F19" s="194">
        <f>IF('Open Int.'!E19=0,0,'Open Int.'!H19/'Open Int.'!E19)</f>
        <v>0.12142857142857143</v>
      </c>
      <c r="G19" s="156">
        <v>0.1105121293800539</v>
      </c>
      <c r="H19" s="171">
        <f t="shared" si="0"/>
        <v>0.09878048780487807</v>
      </c>
      <c r="I19" s="188">
        <f>IF(Volume!D19=0,0,Volume!F19/Volume!D19)</f>
        <v>0.1111111111111111</v>
      </c>
      <c r="J19" s="179">
        <v>0.06857142857142857</v>
      </c>
      <c r="K19" s="171">
        <f t="shared" si="1"/>
        <v>0.6203703703703702</v>
      </c>
      <c r="L19" s="60"/>
      <c r="M19" s="6"/>
      <c r="N19" s="59"/>
      <c r="O19" s="3"/>
      <c r="P19" s="3"/>
      <c r="Q19" s="3"/>
      <c r="R19" s="3"/>
      <c r="S19" s="3"/>
      <c r="T19" s="3"/>
      <c r="U19" s="61"/>
      <c r="V19" s="3"/>
      <c r="W19" s="3"/>
      <c r="X19" s="3"/>
      <c r="Y19" s="3"/>
      <c r="Z19" s="3"/>
      <c r="AA19" s="2"/>
    </row>
    <row r="20" spans="1:27" s="7" customFormat="1" ht="15">
      <c r="A20" s="180" t="s">
        <v>76</v>
      </c>
      <c r="B20" s="191">
        <f>'Open Int.'!E20</f>
        <v>67200</v>
      </c>
      <c r="C20" s="192">
        <f>'Open Int.'!F20</f>
        <v>33600</v>
      </c>
      <c r="D20" s="193">
        <f>'Open Int.'!H20</f>
        <v>4200</v>
      </c>
      <c r="E20" s="335">
        <f>'Open Int.'!I20</f>
        <v>-1400</v>
      </c>
      <c r="F20" s="194">
        <f>IF('Open Int.'!E20=0,0,'Open Int.'!H20/'Open Int.'!E20)</f>
        <v>0.0625</v>
      </c>
      <c r="G20" s="156">
        <v>0.16666666666666666</v>
      </c>
      <c r="H20" s="171">
        <f t="shared" si="0"/>
        <v>-0.625</v>
      </c>
      <c r="I20" s="188">
        <f>IF(Volume!D20=0,0,Volume!F20/Volume!D20)</f>
        <v>0.025</v>
      </c>
      <c r="J20" s="179">
        <v>0</v>
      </c>
      <c r="K20" s="171">
        <f t="shared" si="1"/>
        <v>0</v>
      </c>
      <c r="L20" s="60"/>
      <c r="M20" s="6"/>
      <c r="N20" s="59"/>
      <c r="O20" s="3"/>
      <c r="P20" s="3"/>
      <c r="Q20" s="3"/>
      <c r="R20" s="3"/>
      <c r="S20" s="3"/>
      <c r="T20" s="3"/>
      <c r="U20" s="61"/>
      <c r="V20" s="3"/>
      <c r="W20" s="3"/>
      <c r="X20" s="3"/>
      <c r="Y20" s="3"/>
      <c r="Z20" s="3"/>
      <c r="AA20" s="2"/>
    </row>
    <row r="21" spans="1:29" s="58" customFormat="1" ht="15">
      <c r="A21" s="180" t="s">
        <v>77</v>
      </c>
      <c r="B21" s="191">
        <f>'Open Int.'!E21</f>
        <v>110200</v>
      </c>
      <c r="C21" s="192">
        <f>'Open Int.'!F21</f>
        <v>28500</v>
      </c>
      <c r="D21" s="193">
        <f>'Open Int.'!H21</f>
        <v>39900</v>
      </c>
      <c r="E21" s="335">
        <f>'Open Int.'!I21</f>
        <v>17100</v>
      </c>
      <c r="F21" s="194">
        <f>IF('Open Int.'!E21=0,0,'Open Int.'!H21/'Open Int.'!E21)</f>
        <v>0.3620689655172414</v>
      </c>
      <c r="G21" s="156">
        <v>0.27906976744186046</v>
      </c>
      <c r="H21" s="171">
        <f t="shared" si="0"/>
        <v>0.2974137931034483</v>
      </c>
      <c r="I21" s="188">
        <f>IF(Volume!D21=0,0,Volume!F21/Volume!D21)</f>
        <v>1.1111111111111112</v>
      </c>
      <c r="J21" s="179">
        <v>0.17857142857142858</v>
      </c>
      <c r="K21" s="171">
        <f t="shared" si="1"/>
        <v>5.222222222222222</v>
      </c>
      <c r="L21" s="60"/>
      <c r="M21" s="6"/>
      <c r="N21" s="59"/>
      <c r="O21" s="3"/>
      <c r="P21" s="3"/>
      <c r="Q21" s="3"/>
      <c r="R21" s="3"/>
      <c r="S21" s="3"/>
      <c r="T21" s="3"/>
      <c r="U21" s="61"/>
      <c r="V21" s="3"/>
      <c r="W21" s="3"/>
      <c r="X21" s="3"/>
      <c r="Y21" s="3"/>
      <c r="Z21" s="3"/>
      <c r="AA21" s="2"/>
      <c r="AB21" s="78"/>
      <c r="AC21" s="77"/>
    </row>
    <row r="22" spans="1:29" s="58" customFormat="1" ht="15">
      <c r="A22" s="180" t="s">
        <v>285</v>
      </c>
      <c r="B22" s="191">
        <f>'Open Int.'!E22</f>
        <v>0</v>
      </c>
      <c r="C22" s="192">
        <f>'Open Int.'!F22</f>
        <v>0</v>
      </c>
      <c r="D22" s="193">
        <f>'Open Int.'!H22</f>
        <v>0</v>
      </c>
      <c r="E22" s="335">
        <f>'Open Int.'!I22</f>
        <v>0</v>
      </c>
      <c r="F22" s="194">
        <f>IF('Open Int.'!E22=0,0,'Open Int.'!H22/'Open Int.'!E22)</f>
        <v>0</v>
      </c>
      <c r="G22" s="156">
        <v>0</v>
      </c>
      <c r="H22" s="171">
        <f t="shared" si="0"/>
        <v>0</v>
      </c>
      <c r="I22" s="188">
        <f>IF(Volume!D22=0,0,Volume!F22/Volume!D22)</f>
        <v>0</v>
      </c>
      <c r="J22" s="179">
        <v>0</v>
      </c>
      <c r="K22" s="171">
        <f t="shared" si="1"/>
        <v>0</v>
      </c>
      <c r="L22" s="60"/>
      <c r="M22" s="6"/>
      <c r="N22" s="59"/>
      <c r="O22" s="3"/>
      <c r="P22" s="3"/>
      <c r="Q22" s="3"/>
      <c r="R22" s="3"/>
      <c r="S22" s="3"/>
      <c r="T22" s="3"/>
      <c r="U22" s="61"/>
      <c r="V22" s="3"/>
      <c r="W22" s="3"/>
      <c r="X22" s="3"/>
      <c r="Y22" s="3"/>
      <c r="Z22" s="3"/>
      <c r="AA22" s="2"/>
      <c r="AB22" s="78"/>
      <c r="AC22" s="77"/>
    </row>
    <row r="23" spans="1:27" s="7" customFormat="1" ht="15">
      <c r="A23" s="180" t="s">
        <v>34</v>
      </c>
      <c r="B23" s="191">
        <f>'Open Int.'!E23</f>
        <v>6050</v>
      </c>
      <c r="C23" s="192">
        <f>'Open Int.'!F23</f>
        <v>0</v>
      </c>
      <c r="D23" s="193">
        <f>'Open Int.'!H23</f>
        <v>0</v>
      </c>
      <c r="E23" s="335">
        <f>'Open Int.'!I23</f>
        <v>0</v>
      </c>
      <c r="F23" s="194">
        <f>IF('Open Int.'!E23=0,0,'Open Int.'!H23/'Open Int.'!E23)</f>
        <v>0</v>
      </c>
      <c r="G23" s="156">
        <v>0</v>
      </c>
      <c r="H23" s="171">
        <f t="shared" si="0"/>
        <v>0</v>
      </c>
      <c r="I23" s="188">
        <f>IF(Volume!D23=0,0,Volume!F23/Volume!D23)</f>
        <v>0</v>
      </c>
      <c r="J23" s="179">
        <v>0</v>
      </c>
      <c r="K23" s="171">
        <f t="shared" si="1"/>
        <v>0</v>
      </c>
      <c r="L23" s="60"/>
      <c r="M23" s="6"/>
      <c r="N23" s="59"/>
      <c r="O23" s="3"/>
      <c r="P23" s="3"/>
      <c r="Q23" s="3"/>
      <c r="R23" s="3"/>
      <c r="S23" s="3"/>
      <c r="T23" s="3"/>
      <c r="U23" s="61"/>
      <c r="V23" s="3"/>
      <c r="W23" s="3"/>
      <c r="X23" s="3"/>
      <c r="Y23" s="3"/>
      <c r="Z23" s="3"/>
      <c r="AA23" s="2"/>
    </row>
    <row r="24" spans="1:27" s="7" customFormat="1" ht="15">
      <c r="A24" s="180" t="s">
        <v>286</v>
      </c>
      <c r="B24" s="191">
        <f>'Open Int.'!E24</f>
        <v>750</v>
      </c>
      <c r="C24" s="192">
        <f>'Open Int.'!F24</f>
        <v>-4250</v>
      </c>
      <c r="D24" s="193">
        <f>'Open Int.'!H24</f>
        <v>0</v>
      </c>
      <c r="E24" s="335">
        <f>'Open Int.'!I24</f>
        <v>0</v>
      </c>
      <c r="F24" s="194">
        <f>IF('Open Int.'!E24=0,0,'Open Int.'!H24/'Open Int.'!E24)</f>
        <v>0</v>
      </c>
      <c r="G24" s="156">
        <v>0</v>
      </c>
      <c r="H24" s="171">
        <f t="shared" si="0"/>
        <v>0</v>
      </c>
      <c r="I24" s="188">
        <f>IF(Volume!D24=0,0,Volume!F24/Volume!D24)</f>
        <v>0</v>
      </c>
      <c r="J24" s="179">
        <v>0</v>
      </c>
      <c r="K24" s="171">
        <f t="shared" si="1"/>
        <v>0</v>
      </c>
      <c r="L24" s="60"/>
      <c r="M24" s="6"/>
      <c r="N24" s="59"/>
      <c r="O24" s="3"/>
      <c r="P24" s="3"/>
      <c r="Q24" s="3"/>
      <c r="R24" s="3"/>
      <c r="S24" s="3"/>
      <c r="T24" s="3"/>
      <c r="U24" s="61"/>
      <c r="V24" s="3"/>
      <c r="W24" s="3"/>
      <c r="X24" s="3"/>
      <c r="Y24" s="3"/>
      <c r="Z24" s="3"/>
      <c r="AA24" s="2"/>
    </row>
    <row r="25" spans="1:27" s="7" customFormat="1" ht="15">
      <c r="A25" s="180" t="s">
        <v>137</v>
      </c>
      <c r="B25" s="191">
        <f>'Open Int.'!E25</f>
        <v>1000</v>
      </c>
      <c r="C25" s="192">
        <f>'Open Int.'!F25</f>
        <v>0</v>
      </c>
      <c r="D25" s="193">
        <f>'Open Int.'!H25</f>
        <v>1000</v>
      </c>
      <c r="E25" s="335">
        <f>'Open Int.'!I25</f>
        <v>0</v>
      </c>
      <c r="F25" s="194">
        <f>IF('Open Int.'!E25=0,0,'Open Int.'!H25/'Open Int.'!E25)</f>
        <v>1</v>
      </c>
      <c r="G25" s="156">
        <v>1</v>
      </c>
      <c r="H25" s="171">
        <f t="shared" si="0"/>
        <v>0</v>
      </c>
      <c r="I25" s="188">
        <f>IF(Volume!D25=0,0,Volume!F25/Volume!D25)</f>
        <v>0</v>
      </c>
      <c r="J25" s="179">
        <v>0</v>
      </c>
      <c r="K25" s="171">
        <f t="shared" si="1"/>
        <v>0</v>
      </c>
      <c r="L25" s="60"/>
      <c r="M25" s="6"/>
      <c r="N25" s="59"/>
      <c r="O25" s="3"/>
      <c r="P25" s="3"/>
      <c r="Q25" s="3"/>
      <c r="R25" s="3"/>
      <c r="S25" s="3"/>
      <c r="T25" s="3"/>
      <c r="U25" s="61"/>
      <c r="V25" s="3"/>
      <c r="W25" s="3"/>
      <c r="X25" s="3"/>
      <c r="Y25" s="3"/>
      <c r="Z25" s="3"/>
      <c r="AA25" s="2"/>
    </row>
    <row r="26" spans="1:27" s="7" customFormat="1" ht="15">
      <c r="A26" s="180" t="s">
        <v>233</v>
      </c>
      <c r="B26" s="191">
        <f>'Open Int.'!E26</f>
        <v>234000</v>
      </c>
      <c r="C26" s="192">
        <f>'Open Int.'!F26</f>
        <v>58000</v>
      </c>
      <c r="D26" s="193">
        <f>'Open Int.'!H26</f>
        <v>34500</v>
      </c>
      <c r="E26" s="335">
        <f>'Open Int.'!I26</f>
        <v>19000</v>
      </c>
      <c r="F26" s="194">
        <f>IF('Open Int.'!E26=0,0,'Open Int.'!H26/'Open Int.'!E26)</f>
        <v>0.14743589743589744</v>
      </c>
      <c r="G26" s="156">
        <v>0.08806818181818182</v>
      </c>
      <c r="H26" s="171">
        <f t="shared" si="0"/>
        <v>0.6741108354011579</v>
      </c>
      <c r="I26" s="188">
        <f>IF(Volume!D26=0,0,Volume!F26/Volume!D26)</f>
        <v>0.23555555555555555</v>
      </c>
      <c r="J26" s="179">
        <v>0.14285714285714285</v>
      </c>
      <c r="K26" s="171">
        <f t="shared" si="1"/>
        <v>0.648888888888889</v>
      </c>
      <c r="L26" s="60"/>
      <c r="M26" s="6"/>
      <c r="N26" s="59"/>
      <c r="O26" s="3"/>
      <c r="P26" s="3"/>
      <c r="Q26" s="3"/>
      <c r="R26" s="3"/>
      <c r="S26" s="3"/>
      <c r="T26" s="3"/>
      <c r="U26" s="61"/>
      <c r="V26" s="3"/>
      <c r="W26" s="3"/>
      <c r="X26" s="3"/>
      <c r="Y26" s="3"/>
      <c r="Z26" s="3"/>
      <c r="AA26" s="2"/>
    </row>
    <row r="27" spans="1:27" s="7" customFormat="1" ht="15">
      <c r="A27" s="180" t="s">
        <v>1</v>
      </c>
      <c r="B27" s="191">
        <f>'Open Int.'!E27</f>
        <v>14550</v>
      </c>
      <c r="C27" s="192">
        <f>'Open Int.'!F27</f>
        <v>3900</v>
      </c>
      <c r="D27" s="193">
        <f>'Open Int.'!H27</f>
        <v>1350</v>
      </c>
      <c r="E27" s="335">
        <f>'Open Int.'!I27</f>
        <v>0</v>
      </c>
      <c r="F27" s="194">
        <f>IF('Open Int.'!E27=0,0,'Open Int.'!H27/'Open Int.'!E27)</f>
        <v>0.09278350515463918</v>
      </c>
      <c r="G27" s="156">
        <v>0.1267605633802817</v>
      </c>
      <c r="H27" s="171">
        <f t="shared" si="0"/>
        <v>-0.268041237113402</v>
      </c>
      <c r="I27" s="188">
        <f>IF(Volume!D27=0,0,Volume!F27/Volume!D27)</f>
        <v>0</v>
      </c>
      <c r="J27" s="179">
        <v>0.0967741935483871</v>
      </c>
      <c r="K27" s="171">
        <f t="shared" si="1"/>
        <v>-1</v>
      </c>
      <c r="L27" s="60"/>
      <c r="M27" s="6"/>
      <c r="N27" s="59"/>
      <c r="O27" s="3"/>
      <c r="P27" s="3"/>
      <c r="Q27" s="3"/>
      <c r="R27" s="3"/>
      <c r="S27" s="3"/>
      <c r="T27" s="3"/>
      <c r="U27" s="61"/>
      <c r="V27" s="3"/>
      <c r="W27" s="3"/>
      <c r="X27" s="3"/>
      <c r="Y27" s="3"/>
      <c r="Z27" s="3"/>
      <c r="AA27" s="2"/>
    </row>
    <row r="28" spans="1:27" s="7" customFormat="1" ht="15">
      <c r="A28" s="180" t="s">
        <v>158</v>
      </c>
      <c r="B28" s="191">
        <f>'Open Int.'!E28</f>
        <v>72200</v>
      </c>
      <c r="C28" s="192">
        <f>'Open Int.'!F28</f>
        <v>19000</v>
      </c>
      <c r="D28" s="193">
        <f>'Open Int.'!H28</f>
        <v>0</v>
      </c>
      <c r="E28" s="335">
        <f>'Open Int.'!I28</f>
        <v>0</v>
      </c>
      <c r="F28" s="194">
        <f>IF('Open Int.'!E28=0,0,'Open Int.'!H28/'Open Int.'!E28)</f>
        <v>0</v>
      </c>
      <c r="G28" s="156">
        <v>0</v>
      </c>
      <c r="H28" s="171">
        <f t="shared" si="0"/>
        <v>0</v>
      </c>
      <c r="I28" s="188">
        <f>IF(Volume!D28=0,0,Volume!F28/Volume!D28)</f>
        <v>0</v>
      </c>
      <c r="J28" s="179">
        <v>0</v>
      </c>
      <c r="K28" s="171">
        <f t="shared" si="1"/>
        <v>0</v>
      </c>
      <c r="L28" s="60"/>
      <c r="M28" s="6"/>
      <c r="N28" s="59"/>
      <c r="O28" s="3"/>
      <c r="P28" s="3"/>
      <c r="Q28" s="3"/>
      <c r="R28" s="3"/>
      <c r="S28" s="3"/>
      <c r="T28" s="3"/>
      <c r="U28" s="61"/>
      <c r="V28" s="3"/>
      <c r="W28" s="3"/>
      <c r="X28" s="3"/>
      <c r="Y28" s="3"/>
      <c r="Z28" s="3"/>
      <c r="AA28" s="2"/>
    </row>
    <row r="29" spans="1:27" s="7" customFormat="1" ht="15">
      <c r="A29" s="180" t="s">
        <v>287</v>
      </c>
      <c r="B29" s="191">
        <f>'Open Int.'!E29</f>
        <v>0</v>
      </c>
      <c r="C29" s="192">
        <f>'Open Int.'!F29</f>
        <v>0</v>
      </c>
      <c r="D29" s="193">
        <f>'Open Int.'!H29</f>
        <v>0</v>
      </c>
      <c r="E29" s="335">
        <f>'Open Int.'!I29</f>
        <v>0</v>
      </c>
      <c r="F29" s="194">
        <f>IF('Open Int.'!E29=0,0,'Open Int.'!H29/'Open Int.'!E29)</f>
        <v>0</v>
      </c>
      <c r="G29" s="156">
        <v>0</v>
      </c>
      <c r="H29" s="171">
        <f t="shared" si="0"/>
        <v>0</v>
      </c>
      <c r="I29" s="188">
        <f>IF(Volume!D29=0,0,Volume!F29/Volume!D29)</f>
        <v>0</v>
      </c>
      <c r="J29" s="179">
        <v>0</v>
      </c>
      <c r="K29" s="171">
        <f t="shared" si="1"/>
        <v>0</v>
      </c>
      <c r="L29" s="60"/>
      <c r="M29" s="6"/>
      <c r="N29" s="59"/>
      <c r="O29" s="3"/>
      <c r="P29" s="3"/>
      <c r="Q29" s="3"/>
      <c r="R29" s="3"/>
      <c r="S29" s="3"/>
      <c r="T29" s="3"/>
      <c r="U29" s="61"/>
      <c r="V29" s="3"/>
      <c r="W29" s="3"/>
      <c r="X29" s="3"/>
      <c r="Y29" s="3"/>
      <c r="Z29" s="3"/>
      <c r="AA29" s="2"/>
    </row>
    <row r="30" spans="1:27" s="7" customFormat="1" ht="15">
      <c r="A30" s="180" t="s">
        <v>159</v>
      </c>
      <c r="B30" s="191">
        <f>'Open Int.'!E30</f>
        <v>31500</v>
      </c>
      <c r="C30" s="192">
        <f>'Open Int.'!F30</f>
        <v>4500</v>
      </c>
      <c r="D30" s="193">
        <f>'Open Int.'!H30</f>
        <v>0</v>
      </c>
      <c r="E30" s="335">
        <f>'Open Int.'!I30</f>
        <v>0</v>
      </c>
      <c r="F30" s="194">
        <f>IF('Open Int.'!E30=0,0,'Open Int.'!H30/'Open Int.'!E30)</f>
        <v>0</v>
      </c>
      <c r="G30" s="156">
        <v>0</v>
      </c>
      <c r="H30" s="171">
        <f t="shared" si="0"/>
        <v>0</v>
      </c>
      <c r="I30" s="188">
        <f>IF(Volume!D30=0,0,Volume!F30/Volume!D30)</f>
        <v>0</v>
      </c>
      <c r="J30" s="179">
        <v>0</v>
      </c>
      <c r="K30" s="171">
        <f t="shared" si="1"/>
        <v>0</v>
      </c>
      <c r="L30" s="60"/>
      <c r="M30" s="6"/>
      <c r="N30" s="59"/>
      <c r="O30" s="3"/>
      <c r="P30" s="3"/>
      <c r="Q30" s="3"/>
      <c r="R30" s="3"/>
      <c r="S30" s="3"/>
      <c r="T30" s="3"/>
      <c r="U30" s="61"/>
      <c r="V30" s="3"/>
      <c r="W30" s="3"/>
      <c r="X30" s="3"/>
      <c r="Y30" s="3"/>
      <c r="Z30" s="3"/>
      <c r="AA30" s="2"/>
    </row>
    <row r="31" spans="1:27" s="7" customFormat="1" ht="15">
      <c r="A31" s="180" t="s">
        <v>2</v>
      </c>
      <c r="B31" s="191">
        <f>'Open Int.'!E31</f>
        <v>15400</v>
      </c>
      <c r="C31" s="192">
        <f>'Open Int.'!F31</f>
        <v>4400</v>
      </c>
      <c r="D31" s="193">
        <f>'Open Int.'!H31</f>
        <v>0</v>
      </c>
      <c r="E31" s="335">
        <f>'Open Int.'!I31</f>
        <v>0</v>
      </c>
      <c r="F31" s="194">
        <f>IF('Open Int.'!E31=0,0,'Open Int.'!H31/'Open Int.'!E31)</f>
        <v>0</v>
      </c>
      <c r="G31" s="156">
        <v>0</v>
      </c>
      <c r="H31" s="171">
        <f t="shared" si="0"/>
        <v>0</v>
      </c>
      <c r="I31" s="188">
        <f>IF(Volume!D31=0,0,Volume!F31/Volume!D31)</f>
        <v>0</v>
      </c>
      <c r="J31" s="179">
        <v>0</v>
      </c>
      <c r="K31" s="171">
        <f t="shared" si="1"/>
        <v>0</v>
      </c>
      <c r="L31" s="60"/>
      <c r="M31" s="6"/>
      <c r="N31" s="59"/>
      <c r="O31" s="3"/>
      <c r="P31" s="3"/>
      <c r="Q31" s="3"/>
      <c r="R31" s="3"/>
      <c r="S31" s="3"/>
      <c r="T31" s="3"/>
      <c r="U31" s="61"/>
      <c r="V31" s="3"/>
      <c r="W31" s="3"/>
      <c r="X31" s="3"/>
      <c r="Y31" s="3"/>
      <c r="Z31" s="3"/>
      <c r="AA31" s="2"/>
    </row>
    <row r="32" spans="1:27" s="7" customFormat="1" ht="15">
      <c r="A32" s="180" t="s">
        <v>394</v>
      </c>
      <c r="B32" s="191">
        <f>'Open Int.'!E32</f>
        <v>146250</v>
      </c>
      <c r="C32" s="192">
        <f>'Open Int.'!F32</f>
        <v>28750</v>
      </c>
      <c r="D32" s="193">
        <f>'Open Int.'!H32</f>
        <v>26250</v>
      </c>
      <c r="E32" s="335">
        <f>'Open Int.'!I32</f>
        <v>2500</v>
      </c>
      <c r="F32" s="194">
        <f>IF('Open Int.'!E32=0,0,'Open Int.'!H32/'Open Int.'!E32)</f>
        <v>0.1794871794871795</v>
      </c>
      <c r="G32" s="156">
        <v>0.20212765957446807</v>
      </c>
      <c r="H32" s="171">
        <f t="shared" si="0"/>
        <v>-0.11201079622132247</v>
      </c>
      <c r="I32" s="188">
        <f>IF(Volume!D32=0,0,Volume!F32/Volume!D32)</f>
        <v>0.21428571428571427</v>
      </c>
      <c r="J32" s="179">
        <v>0.7777777777777778</v>
      </c>
      <c r="K32" s="171">
        <f t="shared" si="1"/>
        <v>-0.7244897959183674</v>
      </c>
      <c r="L32" s="60"/>
      <c r="M32" s="6"/>
      <c r="N32" s="59"/>
      <c r="O32" s="3"/>
      <c r="P32" s="3"/>
      <c r="Q32" s="3"/>
      <c r="R32" s="3"/>
      <c r="S32" s="3"/>
      <c r="T32" s="3"/>
      <c r="U32" s="61"/>
      <c r="V32" s="3"/>
      <c r="W32" s="3"/>
      <c r="X32" s="3"/>
      <c r="Y32" s="3"/>
      <c r="Z32" s="3"/>
      <c r="AA32" s="2"/>
    </row>
    <row r="33" spans="1:27" s="7" customFormat="1" ht="15">
      <c r="A33" s="180" t="s">
        <v>78</v>
      </c>
      <c r="B33" s="191">
        <f>'Open Int.'!E33</f>
        <v>11200</v>
      </c>
      <c r="C33" s="192">
        <f>'Open Int.'!F33</f>
        <v>6400</v>
      </c>
      <c r="D33" s="193">
        <f>'Open Int.'!H33</f>
        <v>1600</v>
      </c>
      <c r="E33" s="335">
        <f>'Open Int.'!I33</f>
        <v>0</v>
      </c>
      <c r="F33" s="194">
        <f>IF('Open Int.'!E33=0,0,'Open Int.'!H33/'Open Int.'!E33)</f>
        <v>0.14285714285714285</v>
      </c>
      <c r="G33" s="156">
        <v>0.3333333333333333</v>
      </c>
      <c r="H33" s="171">
        <f t="shared" si="0"/>
        <v>-0.5714285714285714</v>
      </c>
      <c r="I33" s="188">
        <f>IF(Volume!D33=0,0,Volume!F33/Volume!D33)</f>
        <v>0</v>
      </c>
      <c r="J33" s="179">
        <v>0</v>
      </c>
      <c r="K33" s="171">
        <f t="shared" si="1"/>
        <v>0</v>
      </c>
      <c r="L33" s="60"/>
      <c r="M33" s="6"/>
      <c r="N33" s="59"/>
      <c r="O33" s="3"/>
      <c r="P33" s="3"/>
      <c r="Q33" s="3"/>
      <c r="R33" s="3"/>
      <c r="S33" s="3"/>
      <c r="T33" s="3"/>
      <c r="U33" s="61"/>
      <c r="V33" s="3"/>
      <c r="W33" s="3"/>
      <c r="X33" s="3"/>
      <c r="Y33" s="3"/>
      <c r="Z33" s="3"/>
      <c r="AA33" s="2"/>
    </row>
    <row r="34" spans="1:27" s="7" customFormat="1" ht="15">
      <c r="A34" s="180" t="s">
        <v>138</v>
      </c>
      <c r="B34" s="191">
        <f>'Open Int.'!E34</f>
        <v>48875</v>
      </c>
      <c r="C34" s="192">
        <f>'Open Int.'!F34</f>
        <v>9350</v>
      </c>
      <c r="D34" s="193">
        <f>'Open Int.'!H34</f>
        <v>14025</v>
      </c>
      <c r="E34" s="335">
        <f>'Open Int.'!I34</f>
        <v>2125</v>
      </c>
      <c r="F34" s="194">
        <f>IF('Open Int.'!E34=0,0,'Open Int.'!H34/'Open Int.'!E34)</f>
        <v>0.28695652173913044</v>
      </c>
      <c r="G34" s="156">
        <v>0.3010752688172043</v>
      </c>
      <c r="H34" s="171">
        <f t="shared" si="0"/>
        <v>-0.0468944099378882</v>
      </c>
      <c r="I34" s="188">
        <f>IF(Volume!D34=0,0,Volume!F34/Volume!D34)</f>
        <v>0.12857142857142856</v>
      </c>
      <c r="J34" s="179">
        <v>0.24096385542168675</v>
      </c>
      <c r="K34" s="171">
        <f t="shared" si="1"/>
        <v>-0.46642857142857147</v>
      </c>
      <c r="L34" s="60"/>
      <c r="M34" s="6"/>
      <c r="N34" s="59"/>
      <c r="O34" s="3"/>
      <c r="P34" s="3"/>
      <c r="Q34" s="3"/>
      <c r="R34" s="3"/>
      <c r="S34" s="3"/>
      <c r="T34" s="3"/>
      <c r="U34" s="61"/>
      <c r="V34" s="3"/>
      <c r="W34" s="3"/>
      <c r="X34" s="3"/>
      <c r="Y34" s="3"/>
      <c r="Z34" s="3"/>
      <c r="AA34" s="2"/>
    </row>
    <row r="35" spans="1:27" s="7" customFormat="1" ht="15">
      <c r="A35" s="180" t="s">
        <v>160</v>
      </c>
      <c r="B35" s="191">
        <f>'Open Int.'!E35</f>
        <v>8250</v>
      </c>
      <c r="C35" s="192">
        <f>'Open Int.'!F35</f>
        <v>-1100</v>
      </c>
      <c r="D35" s="193">
        <f>'Open Int.'!H35</f>
        <v>0</v>
      </c>
      <c r="E35" s="335">
        <f>'Open Int.'!I35</f>
        <v>0</v>
      </c>
      <c r="F35" s="194">
        <f>IF('Open Int.'!E35=0,0,'Open Int.'!H35/'Open Int.'!E35)</f>
        <v>0</v>
      </c>
      <c r="G35" s="156">
        <v>0</v>
      </c>
      <c r="H35" s="171">
        <f t="shared" si="0"/>
        <v>0</v>
      </c>
      <c r="I35" s="188">
        <f>IF(Volume!D35=0,0,Volume!F35/Volume!D35)</f>
        <v>0</v>
      </c>
      <c r="J35" s="179">
        <v>0</v>
      </c>
      <c r="K35" s="171">
        <f t="shared" si="1"/>
        <v>0</v>
      </c>
      <c r="L35" s="60"/>
      <c r="M35" s="6"/>
      <c r="N35" s="59"/>
      <c r="O35" s="3"/>
      <c r="P35" s="3"/>
      <c r="Q35" s="3"/>
      <c r="R35" s="3"/>
      <c r="S35" s="3"/>
      <c r="T35" s="3"/>
      <c r="U35" s="61"/>
      <c r="V35" s="3"/>
      <c r="W35" s="3"/>
      <c r="X35" s="3"/>
      <c r="Y35" s="3"/>
      <c r="Z35" s="3"/>
      <c r="AA35" s="2"/>
    </row>
    <row r="36" spans="1:27" s="7" customFormat="1" ht="15">
      <c r="A36" s="180" t="s">
        <v>161</v>
      </c>
      <c r="B36" s="191">
        <f>'Open Int.'!E36</f>
        <v>1124700</v>
      </c>
      <c r="C36" s="192">
        <f>'Open Int.'!F36</f>
        <v>255300</v>
      </c>
      <c r="D36" s="193">
        <f>'Open Int.'!H36</f>
        <v>20700</v>
      </c>
      <c r="E36" s="335">
        <f>'Open Int.'!I36</f>
        <v>6900</v>
      </c>
      <c r="F36" s="194">
        <f>IF('Open Int.'!E36=0,0,'Open Int.'!H36/'Open Int.'!E36)</f>
        <v>0.018404907975460124</v>
      </c>
      <c r="G36" s="156">
        <v>0.015873015873015872</v>
      </c>
      <c r="H36" s="171">
        <f t="shared" si="0"/>
        <v>0.15950920245398786</v>
      </c>
      <c r="I36" s="188">
        <f>IF(Volume!D36=0,0,Volume!F36/Volume!D36)</f>
        <v>0.037037037037037035</v>
      </c>
      <c r="J36" s="179">
        <v>0.05405405405405406</v>
      </c>
      <c r="K36" s="171">
        <f t="shared" si="1"/>
        <v>-0.3148148148148149</v>
      </c>
      <c r="L36" s="60"/>
      <c r="M36" s="6"/>
      <c r="N36" s="59"/>
      <c r="O36" s="3"/>
      <c r="P36" s="3"/>
      <c r="Q36" s="3"/>
      <c r="R36" s="3"/>
      <c r="S36" s="3"/>
      <c r="T36" s="3"/>
      <c r="U36" s="61"/>
      <c r="V36" s="3"/>
      <c r="W36" s="3"/>
      <c r="X36" s="3"/>
      <c r="Y36" s="3"/>
      <c r="Z36" s="3"/>
      <c r="AA36" s="2"/>
    </row>
    <row r="37" spans="1:27" s="7" customFormat="1" ht="15">
      <c r="A37" s="180" t="s">
        <v>396</v>
      </c>
      <c r="B37" s="191">
        <f>'Open Int.'!E37</f>
        <v>0</v>
      </c>
      <c r="C37" s="192">
        <f>'Open Int.'!F37</f>
        <v>0</v>
      </c>
      <c r="D37" s="193">
        <f>'Open Int.'!H37</f>
        <v>0</v>
      </c>
      <c r="E37" s="335">
        <f>'Open Int.'!I37</f>
        <v>0</v>
      </c>
      <c r="F37" s="194">
        <f>IF('Open Int.'!E37=0,0,'Open Int.'!H37/'Open Int.'!E37)</f>
        <v>0</v>
      </c>
      <c r="G37" s="156">
        <v>0</v>
      </c>
      <c r="H37" s="171">
        <f t="shared" si="0"/>
        <v>0</v>
      </c>
      <c r="I37" s="188">
        <f>IF(Volume!D37=0,0,Volume!F37/Volume!D37)</f>
        <v>0</v>
      </c>
      <c r="J37" s="179">
        <v>0</v>
      </c>
      <c r="K37" s="171">
        <f t="shared" si="1"/>
        <v>0</v>
      </c>
      <c r="L37" s="60"/>
      <c r="M37" s="6"/>
      <c r="N37" s="59"/>
      <c r="O37" s="3"/>
      <c r="P37" s="3"/>
      <c r="Q37" s="3"/>
      <c r="R37" s="3"/>
      <c r="S37" s="3"/>
      <c r="T37" s="3"/>
      <c r="U37" s="61"/>
      <c r="V37" s="3"/>
      <c r="W37" s="3"/>
      <c r="X37" s="3"/>
      <c r="Y37" s="3"/>
      <c r="Z37" s="3"/>
      <c r="AA37" s="2"/>
    </row>
    <row r="38" spans="1:27" s="7" customFormat="1" ht="15">
      <c r="A38" s="180" t="s">
        <v>3</v>
      </c>
      <c r="B38" s="191">
        <f>'Open Int.'!E38</f>
        <v>21250</v>
      </c>
      <c r="C38" s="192">
        <f>'Open Int.'!F38</f>
        <v>5000</v>
      </c>
      <c r="D38" s="193">
        <f>'Open Int.'!H38</f>
        <v>1250</v>
      </c>
      <c r="E38" s="335">
        <f>'Open Int.'!I38</f>
        <v>0</v>
      </c>
      <c r="F38" s="194">
        <f>IF('Open Int.'!E38=0,0,'Open Int.'!H38/'Open Int.'!E38)</f>
        <v>0.058823529411764705</v>
      </c>
      <c r="G38" s="156">
        <v>0.07692307692307693</v>
      </c>
      <c r="H38" s="171">
        <f t="shared" si="0"/>
        <v>-0.23529411764705888</v>
      </c>
      <c r="I38" s="188">
        <f>IF(Volume!D38=0,0,Volume!F38/Volume!D38)</f>
        <v>0</v>
      </c>
      <c r="J38" s="179">
        <v>0</v>
      </c>
      <c r="K38" s="171">
        <f t="shared" si="1"/>
        <v>0</v>
      </c>
      <c r="L38" s="60"/>
      <c r="M38" s="6"/>
      <c r="N38" s="59"/>
      <c r="O38" s="3"/>
      <c r="P38" s="3"/>
      <c r="Q38" s="3"/>
      <c r="R38" s="3"/>
      <c r="S38" s="3"/>
      <c r="T38" s="3"/>
      <c r="U38" s="61"/>
      <c r="V38" s="3"/>
      <c r="W38" s="3"/>
      <c r="X38" s="3"/>
      <c r="Y38" s="3"/>
      <c r="Z38" s="3"/>
      <c r="AA38" s="2"/>
    </row>
    <row r="39" spans="1:27" s="7" customFormat="1" ht="15">
      <c r="A39" s="180" t="s">
        <v>219</v>
      </c>
      <c r="B39" s="191">
        <f>'Open Int.'!E39</f>
        <v>525</v>
      </c>
      <c r="C39" s="192">
        <f>'Open Int.'!F39</f>
        <v>0</v>
      </c>
      <c r="D39" s="193">
        <f>'Open Int.'!H39</f>
        <v>0</v>
      </c>
      <c r="E39" s="335">
        <f>'Open Int.'!I39</f>
        <v>0</v>
      </c>
      <c r="F39" s="194">
        <f>IF('Open Int.'!E39=0,0,'Open Int.'!H39/'Open Int.'!E39)</f>
        <v>0</v>
      </c>
      <c r="G39" s="156">
        <v>0</v>
      </c>
      <c r="H39" s="171">
        <f t="shared" si="0"/>
        <v>0</v>
      </c>
      <c r="I39" s="188">
        <f>IF(Volume!D39=0,0,Volume!F39/Volume!D39)</f>
        <v>0</v>
      </c>
      <c r="J39" s="179">
        <v>0</v>
      </c>
      <c r="K39" s="171">
        <f t="shared" si="1"/>
        <v>0</v>
      </c>
      <c r="L39" s="60"/>
      <c r="M39" s="6"/>
      <c r="N39" s="59"/>
      <c r="O39" s="3"/>
      <c r="P39" s="3"/>
      <c r="Q39" s="3"/>
      <c r="R39" s="3"/>
      <c r="S39" s="3"/>
      <c r="T39" s="3"/>
      <c r="U39" s="61"/>
      <c r="V39" s="3"/>
      <c r="W39" s="3"/>
      <c r="X39" s="3"/>
      <c r="Y39" s="3"/>
      <c r="Z39" s="3"/>
      <c r="AA39" s="2"/>
    </row>
    <row r="40" spans="1:27" s="7" customFormat="1" ht="15">
      <c r="A40" s="180" t="s">
        <v>162</v>
      </c>
      <c r="B40" s="191">
        <f>'Open Int.'!E40</f>
        <v>0</v>
      </c>
      <c r="C40" s="192">
        <f>'Open Int.'!F40</f>
        <v>0</v>
      </c>
      <c r="D40" s="193">
        <f>'Open Int.'!H40</f>
        <v>0</v>
      </c>
      <c r="E40" s="335">
        <f>'Open Int.'!I40</f>
        <v>0</v>
      </c>
      <c r="F40" s="194">
        <f>IF('Open Int.'!E40=0,0,'Open Int.'!H40/'Open Int.'!E40)</f>
        <v>0</v>
      </c>
      <c r="G40" s="156">
        <v>0</v>
      </c>
      <c r="H40" s="171">
        <f t="shared" si="0"/>
        <v>0</v>
      </c>
      <c r="I40" s="188">
        <f>IF(Volume!D40=0,0,Volume!F40/Volume!D40)</f>
        <v>0</v>
      </c>
      <c r="J40" s="179">
        <v>0</v>
      </c>
      <c r="K40" s="171">
        <f t="shared" si="1"/>
        <v>0</v>
      </c>
      <c r="L40" s="60"/>
      <c r="M40" s="6"/>
      <c r="N40" s="59"/>
      <c r="O40" s="3"/>
      <c r="P40" s="3"/>
      <c r="Q40" s="3"/>
      <c r="R40" s="3"/>
      <c r="S40" s="3"/>
      <c r="T40" s="3"/>
      <c r="U40" s="61"/>
      <c r="V40" s="3"/>
      <c r="W40" s="3"/>
      <c r="X40" s="3"/>
      <c r="Y40" s="3"/>
      <c r="Z40" s="3"/>
      <c r="AA40" s="2"/>
    </row>
    <row r="41" spans="1:27" s="7" customFormat="1" ht="15">
      <c r="A41" s="180" t="s">
        <v>288</v>
      </c>
      <c r="B41" s="191">
        <f>'Open Int.'!E41</f>
        <v>0</v>
      </c>
      <c r="C41" s="192">
        <f>'Open Int.'!F41</f>
        <v>0</v>
      </c>
      <c r="D41" s="193">
        <f>'Open Int.'!H41</f>
        <v>0</v>
      </c>
      <c r="E41" s="335">
        <f>'Open Int.'!I41</f>
        <v>0</v>
      </c>
      <c r="F41" s="194">
        <f>IF('Open Int.'!E41=0,0,'Open Int.'!H41/'Open Int.'!E41)</f>
        <v>0</v>
      </c>
      <c r="G41" s="156">
        <v>0</v>
      </c>
      <c r="H41" s="171">
        <f t="shared" si="0"/>
        <v>0</v>
      </c>
      <c r="I41" s="188">
        <f>IF(Volume!D41=0,0,Volume!F41/Volume!D41)</f>
        <v>0</v>
      </c>
      <c r="J41" s="179">
        <v>0</v>
      </c>
      <c r="K41" s="171">
        <f t="shared" si="1"/>
        <v>0</v>
      </c>
      <c r="L41" s="60"/>
      <c r="M41" s="6"/>
      <c r="N41" s="59"/>
      <c r="O41" s="3"/>
      <c r="P41" s="3"/>
      <c r="Q41" s="3"/>
      <c r="R41" s="3"/>
      <c r="S41" s="3"/>
      <c r="T41" s="3"/>
      <c r="U41" s="61"/>
      <c r="V41" s="3"/>
      <c r="W41" s="3"/>
      <c r="X41" s="3"/>
      <c r="Y41" s="3"/>
      <c r="Z41" s="3"/>
      <c r="AA41" s="2"/>
    </row>
    <row r="42" spans="1:27" s="7" customFormat="1" ht="15">
      <c r="A42" s="180" t="s">
        <v>183</v>
      </c>
      <c r="B42" s="191">
        <f>'Open Int.'!E42</f>
        <v>12350</v>
      </c>
      <c r="C42" s="192">
        <f>'Open Int.'!F42</f>
        <v>0</v>
      </c>
      <c r="D42" s="193">
        <f>'Open Int.'!H42</f>
        <v>3800</v>
      </c>
      <c r="E42" s="335">
        <f>'Open Int.'!I42</f>
        <v>0</v>
      </c>
      <c r="F42" s="194">
        <f>IF('Open Int.'!E42=0,0,'Open Int.'!H42/'Open Int.'!E42)</f>
        <v>0.3076923076923077</v>
      </c>
      <c r="G42" s="156">
        <v>0.3076923076923077</v>
      </c>
      <c r="H42" s="171">
        <f t="shared" si="0"/>
        <v>0</v>
      </c>
      <c r="I42" s="188">
        <f>IF(Volume!D42=0,0,Volume!F42/Volume!D42)</f>
        <v>2</v>
      </c>
      <c r="J42" s="179">
        <v>2</v>
      </c>
      <c r="K42" s="171">
        <f t="shared" si="1"/>
        <v>0</v>
      </c>
      <c r="L42" s="60"/>
      <c r="M42" s="6"/>
      <c r="N42" s="59"/>
      <c r="O42" s="3"/>
      <c r="P42" s="3"/>
      <c r="Q42" s="3"/>
      <c r="R42" s="3"/>
      <c r="S42" s="3"/>
      <c r="T42" s="3"/>
      <c r="U42" s="61"/>
      <c r="V42" s="3"/>
      <c r="W42" s="3"/>
      <c r="X42" s="3"/>
      <c r="Y42" s="3"/>
      <c r="Z42" s="3"/>
      <c r="AA42" s="2"/>
    </row>
    <row r="43" spans="1:27" s="7" customFormat="1" ht="15">
      <c r="A43" s="180" t="s">
        <v>220</v>
      </c>
      <c r="B43" s="191">
        <f>'Open Int.'!E43</f>
        <v>226800</v>
      </c>
      <c r="C43" s="192">
        <f>'Open Int.'!F43</f>
        <v>37800</v>
      </c>
      <c r="D43" s="193">
        <f>'Open Int.'!H43</f>
        <v>21600</v>
      </c>
      <c r="E43" s="335">
        <f>'Open Int.'!I43</f>
        <v>13500</v>
      </c>
      <c r="F43" s="194">
        <f>IF('Open Int.'!E43=0,0,'Open Int.'!H43/'Open Int.'!E43)</f>
        <v>0.09523809523809523</v>
      </c>
      <c r="G43" s="156">
        <v>0.04285714285714286</v>
      </c>
      <c r="H43" s="171">
        <f t="shared" si="0"/>
        <v>1.222222222222222</v>
      </c>
      <c r="I43" s="188">
        <f>IF(Volume!D43=0,0,Volume!F43/Volume!D43)</f>
        <v>0.3125</v>
      </c>
      <c r="J43" s="179">
        <v>0</v>
      </c>
      <c r="K43" s="171">
        <f t="shared" si="1"/>
        <v>0</v>
      </c>
      <c r="L43" s="60"/>
      <c r="M43" s="6"/>
      <c r="N43" s="59"/>
      <c r="O43" s="3"/>
      <c r="P43" s="3"/>
      <c r="Q43" s="3"/>
      <c r="R43" s="3"/>
      <c r="S43" s="3"/>
      <c r="T43" s="3"/>
      <c r="U43" s="61"/>
      <c r="V43" s="3"/>
      <c r="W43" s="3"/>
      <c r="X43" s="3"/>
      <c r="Y43" s="3"/>
      <c r="Z43" s="3"/>
      <c r="AA43" s="2"/>
    </row>
    <row r="44" spans="1:27" s="7" customFormat="1" ht="15">
      <c r="A44" s="180" t="s">
        <v>163</v>
      </c>
      <c r="B44" s="191">
        <f>'Open Int.'!E44</f>
        <v>3750</v>
      </c>
      <c r="C44" s="192">
        <f>'Open Int.'!F44</f>
        <v>1250</v>
      </c>
      <c r="D44" s="193">
        <f>'Open Int.'!H44</f>
        <v>2750</v>
      </c>
      <c r="E44" s="335">
        <f>'Open Int.'!I44</f>
        <v>0</v>
      </c>
      <c r="F44" s="194">
        <f>IF('Open Int.'!E44=0,0,'Open Int.'!H44/'Open Int.'!E44)</f>
        <v>0.7333333333333333</v>
      </c>
      <c r="G44" s="156">
        <v>1.1</v>
      </c>
      <c r="H44" s="171">
        <f t="shared" si="0"/>
        <v>-0.3333333333333334</v>
      </c>
      <c r="I44" s="188">
        <f>IF(Volume!D44=0,0,Volume!F44/Volume!D44)</f>
        <v>0.25</v>
      </c>
      <c r="J44" s="179">
        <v>0.4</v>
      </c>
      <c r="K44" s="171">
        <f t="shared" si="1"/>
        <v>-0.37500000000000006</v>
      </c>
      <c r="L44" s="60"/>
      <c r="M44" s="6"/>
      <c r="N44" s="59"/>
      <c r="O44" s="3"/>
      <c r="P44" s="3"/>
      <c r="Q44" s="3"/>
      <c r="R44" s="3"/>
      <c r="S44" s="3"/>
      <c r="T44" s="3"/>
      <c r="U44" s="61"/>
      <c r="V44" s="3"/>
      <c r="W44" s="3"/>
      <c r="X44" s="3"/>
      <c r="Y44" s="3"/>
      <c r="Z44" s="3"/>
      <c r="AA44" s="2"/>
    </row>
    <row r="45" spans="1:27" s="7" customFormat="1" ht="15">
      <c r="A45" s="180" t="s">
        <v>194</v>
      </c>
      <c r="B45" s="191">
        <f>'Open Int.'!E45</f>
        <v>18800</v>
      </c>
      <c r="C45" s="192">
        <f>'Open Int.'!F45</f>
        <v>4000</v>
      </c>
      <c r="D45" s="193">
        <f>'Open Int.'!H45</f>
        <v>4000</v>
      </c>
      <c r="E45" s="335">
        <f>'Open Int.'!I45</f>
        <v>0</v>
      </c>
      <c r="F45" s="194">
        <f>IF('Open Int.'!E45=0,0,'Open Int.'!H45/'Open Int.'!E45)</f>
        <v>0.2127659574468085</v>
      </c>
      <c r="G45" s="156">
        <v>0.2702702702702703</v>
      </c>
      <c r="H45" s="171">
        <f t="shared" si="0"/>
        <v>-0.21276595744680854</v>
      </c>
      <c r="I45" s="188">
        <f>IF(Volume!D45=0,0,Volume!F45/Volume!D45)</f>
        <v>0</v>
      </c>
      <c r="J45" s="179">
        <v>0.2857142857142857</v>
      </c>
      <c r="K45" s="171">
        <f t="shared" si="1"/>
        <v>-1</v>
      </c>
      <c r="L45" s="60"/>
      <c r="M45" s="6"/>
      <c r="N45" s="59"/>
      <c r="O45" s="3"/>
      <c r="P45" s="3"/>
      <c r="Q45" s="3"/>
      <c r="R45" s="3"/>
      <c r="S45" s="3"/>
      <c r="T45" s="3"/>
      <c r="U45" s="61"/>
      <c r="V45" s="3"/>
      <c r="W45" s="3"/>
      <c r="X45" s="3"/>
      <c r="Y45" s="3"/>
      <c r="Z45" s="3"/>
      <c r="AA45" s="2"/>
    </row>
    <row r="46" spans="1:27" s="7" customFormat="1" ht="15">
      <c r="A46" s="180" t="s">
        <v>221</v>
      </c>
      <c r="B46" s="191">
        <f>'Open Int.'!E46</f>
        <v>211200</v>
      </c>
      <c r="C46" s="192">
        <f>'Open Int.'!F46</f>
        <v>21600</v>
      </c>
      <c r="D46" s="193">
        <f>'Open Int.'!H46</f>
        <v>9600</v>
      </c>
      <c r="E46" s="335">
        <f>'Open Int.'!I46</f>
        <v>2400</v>
      </c>
      <c r="F46" s="194">
        <f>IF('Open Int.'!E46=0,0,'Open Int.'!H46/'Open Int.'!E46)</f>
        <v>0.045454545454545456</v>
      </c>
      <c r="G46" s="156">
        <v>0.0379746835443038</v>
      </c>
      <c r="H46" s="171">
        <f t="shared" si="0"/>
        <v>0.19696969696969696</v>
      </c>
      <c r="I46" s="188">
        <f>IF(Volume!D46=0,0,Volume!F46/Volume!D46)</f>
        <v>0.058823529411764705</v>
      </c>
      <c r="J46" s="179">
        <v>0.09090909090909091</v>
      </c>
      <c r="K46" s="171">
        <f t="shared" si="1"/>
        <v>-0.35294117647058826</v>
      </c>
      <c r="L46" s="60"/>
      <c r="M46" s="6"/>
      <c r="N46" s="59"/>
      <c r="O46" s="3"/>
      <c r="P46" s="3"/>
      <c r="Q46" s="3"/>
      <c r="R46" s="3"/>
      <c r="S46" s="3"/>
      <c r="T46" s="3"/>
      <c r="U46" s="61"/>
      <c r="V46" s="3"/>
      <c r="W46" s="3"/>
      <c r="X46" s="3"/>
      <c r="Y46" s="3"/>
      <c r="Z46" s="3"/>
      <c r="AA46" s="2"/>
    </row>
    <row r="47" spans="1:27" s="7" customFormat="1" ht="15">
      <c r="A47" s="180" t="s">
        <v>164</v>
      </c>
      <c r="B47" s="191">
        <f>'Open Int.'!E47</f>
        <v>327700</v>
      </c>
      <c r="C47" s="192">
        <f>'Open Int.'!F47</f>
        <v>50850</v>
      </c>
      <c r="D47" s="193">
        <f>'Open Int.'!H47</f>
        <v>0</v>
      </c>
      <c r="E47" s="335">
        <f>'Open Int.'!I47</f>
        <v>0</v>
      </c>
      <c r="F47" s="194">
        <f>IF('Open Int.'!E47=0,0,'Open Int.'!H47/'Open Int.'!E47)</f>
        <v>0</v>
      </c>
      <c r="G47" s="156">
        <v>0</v>
      </c>
      <c r="H47" s="171">
        <f t="shared" si="0"/>
        <v>0</v>
      </c>
      <c r="I47" s="188">
        <f>IF(Volume!D47=0,0,Volume!F47/Volume!D47)</f>
        <v>0</v>
      </c>
      <c r="J47" s="179">
        <v>0</v>
      </c>
      <c r="K47" s="171">
        <f t="shared" si="1"/>
        <v>0</v>
      </c>
      <c r="L47" s="60"/>
      <c r="M47" s="6"/>
      <c r="N47" s="59"/>
      <c r="O47" s="3"/>
      <c r="P47" s="3"/>
      <c r="Q47" s="3"/>
      <c r="R47" s="3"/>
      <c r="S47" s="3"/>
      <c r="T47" s="3"/>
      <c r="U47" s="61"/>
      <c r="V47" s="3"/>
      <c r="W47" s="3"/>
      <c r="X47" s="3"/>
      <c r="Y47" s="3"/>
      <c r="Z47" s="3"/>
      <c r="AA47" s="2"/>
    </row>
    <row r="48" spans="1:27" s="7" customFormat="1" ht="15">
      <c r="A48" s="180" t="s">
        <v>165</v>
      </c>
      <c r="B48" s="191">
        <f>'Open Int.'!E48</f>
        <v>0</v>
      </c>
      <c r="C48" s="192">
        <f>'Open Int.'!F48</f>
        <v>0</v>
      </c>
      <c r="D48" s="193">
        <f>'Open Int.'!H48</f>
        <v>0</v>
      </c>
      <c r="E48" s="335">
        <f>'Open Int.'!I48</f>
        <v>0</v>
      </c>
      <c r="F48" s="194">
        <f>IF('Open Int.'!E48=0,0,'Open Int.'!H48/'Open Int.'!E48)</f>
        <v>0</v>
      </c>
      <c r="G48" s="156">
        <v>0</v>
      </c>
      <c r="H48" s="171">
        <f t="shared" si="0"/>
        <v>0</v>
      </c>
      <c r="I48" s="188">
        <f>IF(Volume!D48=0,0,Volume!F48/Volume!D48)</f>
        <v>0</v>
      </c>
      <c r="J48" s="179">
        <v>0</v>
      </c>
      <c r="K48" s="171">
        <f t="shared" si="1"/>
        <v>0</v>
      </c>
      <c r="L48" s="60"/>
      <c r="M48" s="6"/>
      <c r="N48" s="59"/>
      <c r="O48" s="3"/>
      <c r="P48" s="3"/>
      <c r="Q48" s="3"/>
      <c r="R48" s="3"/>
      <c r="S48" s="3"/>
      <c r="T48" s="3"/>
      <c r="U48" s="61"/>
      <c r="V48" s="3"/>
      <c r="W48" s="3"/>
      <c r="X48" s="3"/>
      <c r="Y48" s="3"/>
      <c r="Z48" s="3"/>
      <c r="AA48" s="2"/>
    </row>
    <row r="49" spans="1:27" s="7" customFormat="1" ht="15">
      <c r="A49" s="180" t="s">
        <v>89</v>
      </c>
      <c r="B49" s="191">
        <f>'Open Int.'!E49</f>
        <v>151500</v>
      </c>
      <c r="C49" s="192">
        <f>'Open Int.'!F49</f>
        <v>6000</v>
      </c>
      <c r="D49" s="193">
        <f>'Open Int.'!H49</f>
        <v>13500</v>
      </c>
      <c r="E49" s="335">
        <f>'Open Int.'!I49</f>
        <v>0</v>
      </c>
      <c r="F49" s="194">
        <f>IF('Open Int.'!E49=0,0,'Open Int.'!H49/'Open Int.'!E49)</f>
        <v>0.0891089108910891</v>
      </c>
      <c r="G49" s="156">
        <v>0.09278350515463918</v>
      </c>
      <c r="H49" s="171">
        <f t="shared" si="0"/>
        <v>-0.03960396039603968</v>
      </c>
      <c r="I49" s="188">
        <f>IF(Volume!D49=0,0,Volume!F49/Volume!D49)</f>
        <v>0</v>
      </c>
      <c r="J49" s="179">
        <v>0.10256410256410256</v>
      </c>
      <c r="K49" s="171">
        <f t="shared" si="1"/>
        <v>-1</v>
      </c>
      <c r="L49" s="60"/>
      <c r="M49" s="6"/>
      <c r="N49" s="59"/>
      <c r="O49" s="3"/>
      <c r="P49" s="3"/>
      <c r="Q49" s="3"/>
      <c r="R49" s="3"/>
      <c r="S49" s="3"/>
      <c r="T49" s="3"/>
      <c r="U49" s="61"/>
      <c r="V49" s="3"/>
      <c r="W49" s="3"/>
      <c r="X49" s="3"/>
      <c r="Y49" s="3"/>
      <c r="Z49" s="3"/>
      <c r="AA49" s="2"/>
    </row>
    <row r="50" spans="1:27" s="7" customFormat="1" ht="15">
      <c r="A50" s="180" t="s">
        <v>289</v>
      </c>
      <c r="B50" s="191">
        <f>'Open Int.'!E50</f>
        <v>29000</v>
      </c>
      <c r="C50" s="192">
        <f>'Open Int.'!F50</f>
        <v>18000</v>
      </c>
      <c r="D50" s="193">
        <f>'Open Int.'!H50</f>
        <v>0</v>
      </c>
      <c r="E50" s="335">
        <f>'Open Int.'!I50</f>
        <v>0</v>
      </c>
      <c r="F50" s="194">
        <f>IF('Open Int.'!E50=0,0,'Open Int.'!H50/'Open Int.'!E50)</f>
        <v>0</v>
      </c>
      <c r="G50" s="156">
        <v>0</v>
      </c>
      <c r="H50" s="171">
        <f t="shared" si="0"/>
        <v>0</v>
      </c>
      <c r="I50" s="188">
        <f>IF(Volume!D50=0,0,Volume!F50/Volume!D50)</f>
        <v>0</v>
      </c>
      <c r="J50" s="179">
        <v>0</v>
      </c>
      <c r="K50" s="171">
        <f t="shared" si="1"/>
        <v>0</v>
      </c>
      <c r="L50" s="60"/>
      <c r="M50" s="6"/>
      <c r="N50" s="59"/>
      <c r="O50" s="3"/>
      <c r="P50" s="3"/>
      <c r="Q50" s="3"/>
      <c r="R50" s="3"/>
      <c r="S50" s="3"/>
      <c r="T50" s="3"/>
      <c r="U50" s="61"/>
      <c r="V50" s="3"/>
      <c r="W50" s="3"/>
      <c r="X50" s="3"/>
      <c r="Y50" s="3"/>
      <c r="Z50" s="3"/>
      <c r="AA50" s="2"/>
    </row>
    <row r="51" spans="1:27" s="7" customFormat="1" ht="15">
      <c r="A51" s="180" t="s">
        <v>272</v>
      </c>
      <c r="B51" s="191">
        <f>'Open Int.'!E51</f>
        <v>8400</v>
      </c>
      <c r="C51" s="192">
        <f>'Open Int.'!F51</f>
        <v>600</v>
      </c>
      <c r="D51" s="193">
        <f>'Open Int.'!H51</f>
        <v>1800</v>
      </c>
      <c r="E51" s="335">
        <f>'Open Int.'!I51</f>
        <v>1800</v>
      </c>
      <c r="F51" s="194">
        <f>IF('Open Int.'!E51=0,0,'Open Int.'!H51/'Open Int.'!E51)</f>
        <v>0.21428571428571427</v>
      </c>
      <c r="G51" s="156">
        <v>0</v>
      </c>
      <c r="H51" s="171">
        <f t="shared" si="0"/>
        <v>0</v>
      </c>
      <c r="I51" s="188">
        <f>IF(Volume!D51=0,0,Volume!F51/Volume!D51)</f>
        <v>0.12</v>
      </c>
      <c r="J51" s="179">
        <v>0</v>
      </c>
      <c r="K51" s="171">
        <f t="shared" si="1"/>
        <v>0</v>
      </c>
      <c r="L51" s="60"/>
      <c r="M51" s="6"/>
      <c r="N51" s="59"/>
      <c r="O51" s="3"/>
      <c r="P51" s="3"/>
      <c r="Q51" s="3"/>
      <c r="R51" s="3"/>
      <c r="S51" s="3"/>
      <c r="T51" s="3"/>
      <c r="U51" s="61"/>
      <c r="V51" s="3"/>
      <c r="W51" s="3"/>
      <c r="X51" s="3"/>
      <c r="Y51" s="3"/>
      <c r="Z51" s="3"/>
      <c r="AA51" s="2"/>
    </row>
    <row r="52" spans="1:27" s="7" customFormat="1" ht="15">
      <c r="A52" s="180" t="s">
        <v>222</v>
      </c>
      <c r="B52" s="191">
        <f>'Open Int.'!E52</f>
        <v>1800</v>
      </c>
      <c r="C52" s="192">
        <f>'Open Int.'!F52</f>
        <v>600</v>
      </c>
      <c r="D52" s="193">
        <f>'Open Int.'!H52</f>
        <v>600</v>
      </c>
      <c r="E52" s="335">
        <f>'Open Int.'!I52</f>
        <v>0</v>
      </c>
      <c r="F52" s="194">
        <f>IF('Open Int.'!E52=0,0,'Open Int.'!H52/'Open Int.'!E52)</f>
        <v>0.3333333333333333</v>
      </c>
      <c r="G52" s="156">
        <v>0.5</v>
      </c>
      <c r="H52" s="171">
        <f t="shared" si="0"/>
        <v>-0.33333333333333337</v>
      </c>
      <c r="I52" s="188">
        <f>IF(Volume!D52=0,0,Volume!F52/Volume!D52)</f>
        <v>0</v>
      </c>
      <c r="J52" s="179">
        <v>0</v>
      </c>
      <c r="K52" s="171">
        <f t="shared" si="1"/>
        <v>0</v>
      </c>
      <c r="L52" s="60"/>
      <c r="M52" s="6"/>
      <c r="N52" s="59"/>
      <c r="O52" s="3"/>
      <c r="P52" s="3"/>
      <c r="Q52" s="3"/>
      <c r="R52" s="3"/>
      <c r="S52" s="3"/>
      <c r="T52" s="3"/>
      <c r="U52" s="61"/>
      <c r="V52" s="3"/>
      <c r="W52" s="3"/>
      <c r="X52" s="3"/>
      <c r="Y52" s="3"/>
      <c r="Z52" s="3"/>
      <c r="AA52" s="2"/>
    </row>
    <row r="53" spans="1:27" s="7" customFormat="1" ht="15">
      <c r="A53" s="180" t="s">
        <v>234</v>
      </c>
      <c r="B53" s="191">
        <f>'Open Int.'!E53</f>
        <v>77000</v>
      </c>
      <c r="C53" s="192">
        <f>'Open Int.'!F53</f>
        <v>11000</v>
      </c>
      <c r="D53" s="193">
        <f>'Open Int.'!H53</f>
        <v>3000</v>
      </c>
      <c r="E53" s="335">
        <f>'Open Int.'!I53</f>
        <v>1000</v>
      </c>
      <c r="F53" s="194">
        <f>IF('Open Int.'!E53=0,0,'Open Int.'!H53/'Open Int.'!E53)</f>
        <v>0.03896103896103896</v>
      </c>
      <c r="G53" s="156">
        <v>0.030303030303030304</v>
      </c>
      <c r="H53" s="171">
        <f t="shared" si="0"/>
        <v>0.28571428571428564</v>
      </c>
      <c r="I53" s="188">
        <f>IF(Volume!D53=0,0,Volume!F53/Volume!D53)</f>
        <v>0.05263157894736842</v>
      </c>
      <c r="J53" s="179">
        <v>0.043478260869565216</v>
      </c>
      <c r="K53" s="171">
        <f t="shared" si="1"/>
        <v>0.21052631578947364</v>
      </c>
      <c r="L53" s="60"/>
      <c r="M53" s="6"/>
      <c r="N53" s="59"/>
      <c r="O53" s="3"/>
      <c r="P53" s="3"/>
      <c r="Q53" s="3"/>
      <c r="R53" s="3"/>
      <c r="S53" s="3"/>
      <c r="T53" s="3"/>
      <c r="U53" s="61"/>
      <c r="V53" s="3"/>
      <c r="W53" s="3"/>
      <c r="X53" s="3"/>
      <c r="Y53" s="3"/>
      <c r="Z53" s="3"/>
      <c r="AA53" s="2"/>
    </row>
    <row r="54" spans="1:27" s="7" customFormat="1" ht="15">
      <c r="A54" s="180" t="s">
        <v>166</v>
      </c>
      <c r="B54" s="191">
        <f>'Open Int.'!E54</f>
        <v>179950</v>
      </c>
      <c r="C54" s="192">
        <f>'Open Int.'!F54</f>
        <v>41300</v>
      </c>
      <c r="D54" s="193">
        <f>'Open Int.'!H54</f>
        <v>0</v>
      </c>
      <c r="E54" s="335">
        <f>'Open Int.'!I54</f>
        <v>0</v>
      </c>
      <c r="F54" s="194">
        <f>IF('Open Int.'!E54=0,0,'Open Int.'!H54/'Open Int.'!E54)</f>
        <v>0</v>
      </c>
      <c r="G54" s="156">
        <v>0</v>
      </c>
      <c r="H54" s="171">
        <f t="shared" si="0"/>
        <v>0</v>
      </c>
      <c r="I54" s="188">
        <f>IF(Volume!D54=0,0,Volume!F54/Volume!D54)</f>
        <v>0</v>
      </c>
      <c r="J54" s="179">
        <v>0</v>
      </c>
      <c r="K54" s="171">
        <f t="shared" si="1"/>
        <v>0</v>
      </c>
      <c r="L54" s="60"/>
      <c r="M54" s="6"/>
      <c r="N54" s="59"/>
      <c r="O54" s="3"/>
      <c r="P54" s="3"/>
      <c r="Q54" s="3"/>
      <c r="R54" s="3"/>
      <c r="S54" s="3"/>
      <c r="T54" s="3"/>
      <c r="U54" s="61"/>
      <c r="V54" s="3"/>
      <c r="W54" s="3"/>
      <c r="X54" s="3"/>
      <c r="Y54" s="3"/>
      <c r="Z54" s="3"/>
      <c r="AA54" s="2"/>
    </row>
    <row r="55" spans="1:27" s="7" customFormat="1" ht="15">
      <c r="A55" s="180" t="s">
        <v>223</v>
      </c>
      <c r="B55" s="191">
        <f>'Open Int.'!E55</f>
        <v>1225</v>
      </c>
      <c r="C55" s="192">
        <f>'Open Int.'!F55</f>
        <v>0</v>
      </c>
      <c r="D55" s="193">
        <f>'Open Int.'!H55</f>
        <v>0</v>
      </c>
      <c r="E55" s="335">
        <f>'Open Int.'!I55</f>
        <v>-700</v>
      </c>
      <c r="F55" s="194">
        <f>IF('Open Int.'!E55=0,0,'Open Int.'!H55/'Open Int.'!E55)</f>
        <v>0</v>
      </c>
      <c r="G55" s="156">
        <v>0.5714285714285714</v>
      </c>
      <c r="H55" s="171">
        <f t="shared" si="0"/>
        <v>-1</v>
      </c>
      <c r="I55" s="188">
        <f>IF(Volume!D55=0,0,Volume!F55/Volume!D55)</f>
        <v>0</v>
      </c>
      <c r="J55" s="179">
        <v>0</v>
      </c>
      <c r="K55" s="171">
        <f t="shared" si="1"/>
        <v>0</v>
      </c>
      <c r="L55" s="60"/>
      <c r="M55" s="6"/>
      <c r="N55" s="59"/>
      <c r="O55" s="3"/>
      <c r="P55" s="3"/>
      <c r="Q55" s="3"/>
      <c r="R55" s="3"/>
      <c r="S55" s="3"/>
      <c r="T55" s="3"/>
      <c r="U55" s="61"/>
      <c r="V55" s="3"/>
      <c r="W55" s="3"/>
      <c r="X55" s="3"/>
      <c r="Y55" s="3"/>
      <c r="Z55" s="3"/>
      <c r="AA55" s="2"/>
    </row>
    <row r="56" spans="1:27" s="7" customFormat="1" ht="15">
      <c r="A56" s="180" t="s">
        <v>290</v>
      </c>
      <c r="B56" s="191">
        <f>'Open Int.'!E56</f>
        <v>63000</v>
      </c>
      <c r="C56" s="192">
        <f>'Open Int.'!F56</f>
        <v>12000</v>
      </c>
      <c r="D56" s="193">
        <f>'Open Int.'!H56</f>
        <v>6750</v>
      </c>
      <c r="E56" s="335">
        <f>'Open Int.'!I56</f>
        <v>2250</v>
      </c>
      <c r="F56" s="194">
        <f>IF('Open Int.'!E56=0,0,'Open Int.'!H56/'Open Int.'!E56)</f>
        <v>0.10714285714285714</v>
      </c>
      <c r="G56" s="156">
        <v>0.08823529411764706</v>
      </c>
      <c r="H56" s="171">
        <f t="shared" si="0"/>
        <v>0.21428571428571414</v>
      </c>
      <c r="I56" s="188">
        <f>IF(Volume!D56=0,0,Volume!F56/Volume!D56)</f>
        <v>0.11538461538461539</v>
      </c>
      <c r="J56" s="179">
        <v>0</v>
      </c>
      <c r="K56" s="171">
        <f t="shared" si="1"/>
        <v>0</v>
      </c>
      <c r="L56" s="60"/>
      <c r="M56" s="6"/>
      <c r="N56" s="59"/>
      <c r="O56" s="3"/>
      <c r="P56" s="3"/>
      <c r="Q56" s="3"/>
      <c r="R56" s="3"/>
      <c r="S56" s="3"/>
      <c r="T56" s="3"/>
      <c r="U56" s="61"/>
      <c r="V56" s="3"/>
      <c r="W56" s="3"/>
      <c r="X56" s="3"/>
      <c r="Y56" s="3"/>
      <c r="Z56" s="3"/>
      <c r="AA56" s="2"/>
    </row>
    <row r="57" spans="1:27" s="7" customFormat="1" ht="15">
      <c r="A57" s="180" t="s">
        <v>291</v>
      </c>
      <c r="B57" s="191">
        <f>'Open Int.'!E57</f>
        <v>29400</v>
      </c>
      <c r="C57" s="192">
        <f>'Open Int.'!F57</f>
        <v>14000</v>
      </c>
      <c r="D57" s="193">
        <f>'Open Int.'!H57</f>
        <v>14000</v>
      </c>
      <c r="E57" s="335">
        <f>'Open Int.'!I57</f>
        <v>0</v>
      </c>
      <c r="F57" s="194">
        <f>IF('Open Int.'!E57=0,0,'Open Int.'!H57/'Open Int.'!E57)</f>
        <v>0.47619047619047616</v>
      </c>
      <c r="G57" s="156">
        <v>0.9090909090909091</v>
      </c>
      <c r="H57" s="171">
        <f t="shared" si="0"/>
        <v>-0.4761904761904762</v>
      </c>
      <c r="I57" s="188">
        <f>IF(Volume!D57=0,0,Volume!F57/Volume!D57)</f>
        <v>0</v>
      </c>
      <c r="J57" s="179">
        <v>1.1111111111111112</v>
      </c>
      <c r="K57" s="171">
        <f t="shared" si="1"/>
        <v>-1</v>
      </c>
      <c r="L57" s="60"/>
      <c r="M57" s="6"/>
      <c r="N57" s="59"/>
      <c r="O57" s="3"/>
      <c r="P57" s="3"/>
      <c r="Q57" s="3"/>
      <c r="R57" s="3"/>
      <c r="S57" s="3"/>
      <c r="T57" s="3"/>
      <c r="U57" s="61"/>
      <c r="V57" s="3"/>
      <c r="W57" s="3"/>
      <c r="X57" s="3"/>
      <c r="Y57" s="3"/>
      <c r="Z57" s="3"/>
      <c r="AA57" s="2"/>
    </row>
    <row r="58" spans="1:27" s="7" customFormat="1" ht="15">
      <c r="A58" s="180" t="s">
        <v>195</v>
      </c>
      <c r="B58" s="191">
        <f>'Open Int.'!E58</f>
        <v>977388</v>
      </c>
      <c r="C58" s="192">
        <f>'Open Int.'!F58</f>
        <v>129906</v>
      </c>
      <c r="D58" s="193">
        <f>'Open Int.'!H58</f>
        <v>235068</v>
      </c>
      <c r="E58" s="335">
        <f>'Open Int.'!I58</f>
        <v>12372</v>
      </c>
      <c r="F58" s="194">
        <f>IF('Open Int.'!E58=0,0,'Open Int.'!H58/'Open Int.'!E58)</f>
        <v>0.24050632911392406</v>
      </c>
      <c r="G58" s="156">
        <v>0.26277372262773724</v>
      </c>
      <c r="H58" s="171">
        <f t="shared" si="0"/>
        <v>-0.0847398030942335</v>
      </c>
      <c r="I58" s="188">
        <f>IF(Volume!D58=0,0,Volume!F58/Volume!D58)</f>
        <v>0.06806282722513089</v>
      </c>
      <c r="J58" s="179">
        <v>0.09859154929577464</v>
      </c>
      <c r="K58" s="171">
        <f t="shared" si="1"/>
        <v>-0.30964846671652946</v>
      </c>
      <c r="L58" s="60"/>
      <c r="M58" s="6"/>
      <c r="N58" s="59"/>
      <c r="O58" s="3"/>
      <c r="P58" s="3"/>
      <c r="Q58" s="3"/>
      <c r="R58" s="3"/>
      <c r="S58" s="3"/>
      <c r="T58" s="3"/>
      <c r="U58" s="61"/>
      <c r="V58" s="3"/>
      <c r="W58" s="3"/>
      <c r="X58" s="3"/>
      <c r="Y58" s="3"/>
      <c r="Z58" s="3"/>
      <c r="AA58" s="2"/>
    </row>
    <row r="59" spans="1:27" s="7" customFormat="1" ht="15">
      <c r="A59" s="180" t="s">
        <v>292</v>
      </c>
      <c r="B59" s="191">
        <f>'Open Int.'!E59</f>
        <v>175000</v>
      </c>
      <c r="C59" s="192">
        <f>'Open Int.'!F59</f>
        <v>71400</v>
      </c>
      <c r="D59" s="193">
        <f>'Open Int.'!H59</f>
        <v>1400</v>
      </c>
      <c r="E59" s="335">
        <f>'Open Int.'!I59</f>
        <v>0</v>
      </c>
      <c r="F59" s="194">
        <f>IF('Open Int.'!E59=0,0,'Open Int.'!H59/'Open Int.'!E59)</f>
        <v>0.008</v>
      </c>
      <c r="G59" s="156">
        <v>0.013513513513513514</v>
      </c>
      <c r="H59" s="171">
        <f t="shared" si="0"/>
        <v>-0.40800000000000003</v>
      </c>
      <c r="I59" s="188">
        <f>IF(Volume!D59=0,0,Volume!F59/Volume!D59)</f>
        <v>0</v>
      </c>
      <c r="J59" s="179">
        <v>0.015625</v>
      </c>
      <c r="K59" s="171">
        <f t="shared" si="1"/>
        <v>-1</v>
      </c>
      <c r="L59" s="60"/>
      <c r="M59" s="6"/>
      <c r="N59" s="59"/>
      <c r="O59" s="3"/>
      <c r="P59" s="3"/>
      <c r="Q59" s="3"/>
      <c r="R59" s="3"/>
      <c r="S59" s="3"/>
      <c r="T59" s="3"/>
      <c r="U59" s="61"/>
      <c r="V59" s="3"/>
      <c r="W59" s="3"/>
      <c r="X59" s="3"/>
      <c r="Y59" s="3"/>
      <c r="Z59" s="3"/>
      <c r="AA59" s="2"/>
    </row>
    <row r="60" spans="1:27" s="7" customFormat="1" ht="15">
      <c r="A60" s="180" t="s">
        <v>197</v>
      </c>
      <c r="B60" s="191">
        <f>'Open Int.'!E60</f>
        <v>4875</v>
      </c>
      <c r="C60" s="192">
        <f>'Open Int.'!F60</f>
        <v>650</v>
      </c>
      <c r="D60" s="193">
        <f>'Open Int.'!H60</f>
        <v>2275</v>
      </c>
      <c r="E60" s="335">
        <f>'Open Int.'!I60</f>
        <v>325</v>
      </c>
      <c r="F60" s="194">
        <f>IF('Open Int.'!E60=0,0,'Open Int.'!H60/'Open Int.'!E60)</f>
        <v>0.4666666666666667</v>
      </c>
      <c r="G60" s="156">
        <v>0.46153846153846156</v>
      </c>
      <c r="H60" s="171">
        <f t="shared" si="0"/>
        <v>0.011111111111111072</v>
      </c>
      <c r="I60" s="188">
        <f>IF(Volume!D60=0,0,Volume!F60/Volume!D60)</f>
        <v>0.5</v>
      </c>
      <c r="J60" s="179">
        <v>0</v>
      </c>
      <c r="K60" s="171">
        <f t="shared" si="1"/>
        <v>0</v>
      </c>
      <c r="L60" s="60"/>
      <c r="M60" s="6"/>
      <c r="N60" s="59"/>
      <c r="O60" s="3"/>
      <c r="P60" s="3"/>
      <c r="Q60" s="3"/>
      <c r="R60" s="3"/>
      <c r="S60" s="3"/>
      <c r="T60" s="3"/>
      <c r="U60" s="61"/>
      <c r="V60" s="3"/>
      <c r="W60" s="3"/>
      <c r="X60" s="3"/>
      <c r="Y60" s="3"/>
      <c r="Z60" s="3"/>
      <c r="AA60" s="2"/>
    </row>
    <row r="61" spans="1:27" s="7" customFormat="1" ht="15">
      <c r="A61" s="180" t="s">
        <v>4</v>
      </c>
      <c r="B61" s="191">
        <f>'Open Int.'!E61</f>
        <v>150</v>
      </c>
      <c r="C61" s="192">
        <f>'Open Int.'!F61</f>
        <v>150</v>
      </c>
      <c r="D61" s="193">
        <f>'Open Int.'!H61</f>
        <v>0</v>
      </c>
      <c r="E61" s="335">
        <f>'Open Int.'!I61</f>
        <v>0</v>
      </c>
      <c r="F61" s="194">
        <f>IF('Open Int.'!E61=0,0,'Open Int.'!H61/'Open Int.'!E61)</f>
        <v>0</v>
      </c>
      <c r="G61" s="156">
        <v>0</v>
      </c>
      <c r="H61" s="171">
        <f t="shared" si="0"/>
        <v>0</v>
      </c>
      <c r="I61" s="188">
        <f>IF(Volume!D61=0,0,Volume!F61/Volume!D61)</f>
        <v>0</v>
      </c>
      <c r="J61" s="179">
        <v>0</v>
      </c>
      <c r="K61" s="171">
        <f t="shared" si="1"/>
        <v>0</v>
      </c>
      <c r="L61" s="60"/>
      <c r="M61" s="6"/>
      <c r="N61" s="59"/>
      <c r="O61" s="3"/>
      <c r="P61" s="3"/>
      <c r="Q61" s="3"/>
      <c r="R61" s="3"/>
      <c r="S61" s="3"/>
      <c r="T61" s="3"/>
      <c r="U61" s="61"/>
      <c r="V61" s="3"/>
      <c r="W61" s="3"/>
      <c r="X61" s="3"/>
      <c r="Y61" s="3"/>
      <c r="Z61" s="3"/>
      <c r="AA61" s="2"/>
    </row>
    <row r="62" spans="1:27" s="7" customFormat="1" ht="15">
      <c r="A62" s="180" t="s">
        <v>79</v>
      </c>
      <c r="B62" s="191">
        <f>'Open Int.'!E62</f>
        <v>200</v>
      </c>
      <c r="C62" s="192">
        <f>'Open Int.'!F62</f>
        <v>200</v>
      </c>
      <c r="D62" s="193">
        <f>'Open Int.'!H62</f>
        <v>0</v>
      </c>
      <c r="E62" s="335">
        <f>'Open Int.'!I62</f>
        <v>0</v>
      </c>
      <c r="F62" s="194">
        <f>IF('Open Int.'!E62=0,0,'Open Int.'!H62/'Open Int.'!E62)</f>
        <v>0</v>
      </c>
      <c r="G62" s="156">
        <v>0</v>
      </c>
      <c r="H62" s="171">
        <f t="shared" si="0"/>
        <v>0</v>
      </c>
      <c r="I62" s="188">
        <f>IF(Volume!D62=0,0,Volume!F62/Volume!D62)</f>
        <v>0</v>
      </c>
      <c r="J62" s="179">
        <v>0</v>
      </c>
      <c r="K62" s="171">
        <f t="shared" si="1"/>
        <v>0</v>
      </c>
      <c r="L62" s="60"/>
      <c r="M62" s="6"/>
      <c r="N62" s="59"/>
      <c r="O62" s="3"/>
      <c r="P62" s="3"/>
      <c r="Q62" s="3"/>
      <c r="R62" s="3"/>
      <c r="S62" s="3"/>
      <c r="T62" s="3"/>
      <c r="U62" s="61"/>
      <c r="V62" s="3"/>
      <c r="W62" s="3"/>
      <c r="X62" s="3"/>
      <c r="Y62" s="3"/>
      <c r="Z62" s="3"/>
      <c r="AA62" s="2"/>
    </row>
    <row r="63" spans="1:27" s="7" customFormat="1" ht="15">
      <c r="A63" s="180" t="s">
        <v>196</v>
      </c>
      <c r="B63" s="191">
        <f>'Open Int.'!E63</f>
        <v>2000</v>
      </c>
      <c r="C63" s="192">
        <f>'Open Int.'!F63</f>
        <v>1600</v>
      </c>
      <c r="D63" s="193">
        <f>'Open Int.'!H63</f>
        <v>2400</v>
      </c>
      <c r="E63" s="335">
        <f>'Open Int.'!I63</f>
        <v>2400</v>
      </c>
      <c r="F63" s="194">
        <f>IF('Open Int.'!E63=0,0,'Open Int.'!H63/'Open Int.'!E63)</f>
        <v>1.2</v>
      </c>
      <c r="G63" s="156">
        <v>0</v>
      </c>
      <c r="H63" s="171">
        <f t="shared" si="0"/>
        <v>0</v>
      </c>
      <c r="I63" s="188">
        <f>IF(Volume!D63=0,0,Volume!F63/Volume!D63)</f>
        <v>1.5</v>
      </c>
      <c r="J63" s="179">
        <v>0</v>
      </c>
      <c r="K63" s="171">
        <f t="shared" si="1"/>
        <v>0</v>
      </c>
      <c r="L63" s="60"/>
      <c r="M63" s="6"/>
      <c r="N63" s="59"/>
      <c r="O63" s="3"/>
      <c r="P63" s="3"/>
      <c r="Q63" s="3"/>
      <c r="R63" s="3"/>
      <c r="S63" s="3"/>
      <c r="T63" s="3"/>
      <c r="U63" s="61"/>
      <c r="V63" s="3"/>
      <c r="W63" s="3"/>
      <c r="X63" s="3"/>
      <c r="Y63" s="3"/>
      <c r="Z63" s="3"/>
      <c r="AA63" s="2"/>
    </row>
    <row r="64" spans="1:27" s="7" customFormat="1" ht="15">
      <c r="A64" s="180" t="s">
        <v>5</v>
      </c>
      <c r="B64" s="191">
        <f>'Open Int.'!E64</f>
        <v>1858175</v>
      </c>
      <c r="C64" s="192">
        <f>'Open Int.'!F64</f>
        <v>274340</v>
      </c>
      <c r="D64" s="193">
        <f>'Open Int.'!H64</f>
        <v>149930</v>
      </c>
      <c r="E64" s="335">
        <f>'Open Int.'!I64</f>
        <v>30305</v>
      </c>
      <c r="F64" s="194">
        <f>IF('Open Int.'!E64=0,0,'Open Int.'!H64/'Open Int.'!E64)</f>
        <v>0.08068669527896996</v>
      </c>
      <c r="G64" s="156">
        <v>0.0755287009063444</v>
      </c>
      <c r="H64" s="171">
        <f t="shared" si="0"/>
        <v>0.06829184549356235</v>
      </c>
      <c r="I64" s="188">
        <f>IF(Volume!D64=0,0,Volume!F64/Volume!D64)</f>
        <v>0.08358208955223881</v>
      </c>
      <c r="J64" s="179">
        <v>0.1005586592178771</v>
      </c>
      <c r="K64" s="171">
        <f t="shared" si="1"/>
        <v>-0.1688225538971808</v>
      </c>
      <c r="L64" s="60"/>
      <c r="M64" s="6"/>
      <c r="N64" s="59"/>
      <c r="O64" s="3"/>
      <c r="P64" s="3"/>
      <c r="Q64" s="3"/>
      <c r="R64" s="3"/>
      <c r="S64" s="3"/>
      <c r="T64" s="3"/>
      <c r="U64" s="61"/>
      <c r="V64" s="3"/>
      <c r="W64" s="3"/>
      <c r="X64" s="3"/>
      <c r="Y64" s="3"/>
      <c r="Z64" s="3"/>
      <c r="AA64" s="2"/>
    </row>
    <row r="65" spans="1:27" s="7" customFormat="1" ht="15">
      <c r="A65" s="180" t="s">
        <v>198</v>
      </c>
      <c r="B65" s="191">
        <f>'Open Int.'!E65</f>
        <v>1353000</v>
      </c>
      <c r="C65" s="192">
        <f>'Open Int.'!F65</f>
        <v>220000</v>
      </c>
      <c r="D65" s="193">
        <f>'Open Int.'!H65</f>
        <v>160000</v>
      </c>
      <c r="E65" s="335">
        <f>'Open Int.'!I65</f>
        <v>23000</v>
      </c>
      <c r="F65" s="194">
        <f>IF('Open Int.'!E65=0,0,'Open Int.'!H65/'Open Int.'!E65)</f>
        <v>0.11825572801182557</v>
      </c>
      <c r="G65" s="156">
        <v>0.1209179170344219</v>
      </c>
      <c r="H65" s="171">
        <f t="shared" si="0"/>
        <v>-0.0220164975372382</v>
      </c>
      <c r="I65" s="188">
        <f>IF(Volume!D65=0,0,Volume!F65/Volume!D65)</f>
        <v>0.09836065573770492</v>
      </c>
      <c r="J65" s="179">
        <v>0.08552631578947369</v>
      </c>
      <c r="K65" s="171">
        <f t="shared" si="1"/>
        <v>0.15006305170239592</v>
      </c>
      <c r="L65" s="60"/>
      <c r="M65" s="6"/>
      <c r="N65" s="59"/>
      <c r="O65" s="3"/>
      <c r="P65" s="3"/>
      <c r="Q65" s="3"/>
      <c r="R65" s="3"/>
      <c r="S65" s="3"/>
      <c r="T65" s="3"/>
      <c r="U65" s="61"/>
      <c r="V65" s="3"/>
      <c r="W65" s="3"/>
      <c r="X65" s="3"/>
      <c r="Y65" s="3"/>
      <c r="Z65" s="3"/>
      <c r="AA65" s="2"/>
    </row>
    <row r="66" spans="1:27" s="7" customFormat="1" ht="15">
      <c r="A66" s="180" t="s">
        <v>199</v>
      </c>
      <c r="B66" s="191">
        <f>'Open Int.'!E66</f>
        <v>44200</v>
      </c>
      <c r="C66" s="192">
        <f>'Open Int.'!F66</f>
        <v>9100</v>
      </c>
      <c r="D66" s="193">
        <f>'Open Int.'!H66</f>
        <v>9100</v>
      </c>
      <c r="E66" s="335">
        <f>'Open Int.'!I66</f>
        <v>2600</v>
      </c>
      <c r="F66" s="194">
        <f>IF('Open Int.'!E66=0,0,'Open Int.'!H66/'Open Int.'!E66)</f>
        <v>0.20588235294117646</v>
      </c>
      <c r="G66" s="156">
        <v>0.18518518518518517</v>
      </c>
      <c r="H66" s="171">
        <f t="shared" si="0"/>
        <v>0.11176470588235295</v>
      </c>
      <c r="I66" s="188">
        <f>IF(Volume!D66=0,0,Volume!F66/Volume!D66)</f>
        <v>0.2222222222222222</v>
      </c>
      <c r="J66" s="179">
        <v>1</v>
      </c>
      <c r="K66" s="171">
        <f t="shared" si="1"/>
        <v>-0.7777777777777778</v>
      </c>
      <c r="L66" s="60"/>
      <c r="M66" s="6"/>
      <c r="N66" s="59"/>
      <c r="O66" s="3"/>
      <c r="P66" s="3"/>
      <c r="Q66" s="3"/>
      <c r="R66" s="3"/>
      <c r="S66" s="3"/>
      <c r="T66" s="3"/>
      <c r="U66" s="61"/>
      <c r="V66" s="3"/>
      <c r="W66" s="3"/>
      <c r="X66" s="3"/>
      <c r="Y66" s="3"/>
      <c r="Z66" s="3"/>
      <c r="AA66" s="2"/>
    </row>
    <row r="67" spans="1:27" s="7" customFormat="1" ht="15">
      <c r="A67" s="180" t="s">
        <v>293</v>
      </c>
      <c r="B67" s="191">
        <f>'Open Int.'!E67</f>
        <v>15000</v>
      </c>
      <c r="C67" s="192">
        <f>'Open Int.'!F67</f>
        <v>0</v>
      </c>
      <c r="D67" s="193">
        <f>'Open Int.'!H67</f>
        <v>0</v>
      </c>
      <c r="E67" s="335">
        <f>'Open Int.'!I67</f>
        <v>0</v>
      </c>
      <c r="F67" s="194">
        <f>IF('Open Int.'!E67=0,0,'Open Int.'!H67/'Open Int.'!E67)</f>
        <v>0</v>
      </c>
      <c r="G67" s="156">
        <v>0</v>
      </c>
      <c r="H67" s="171">
        <f t="shared" si="0"/>
        <v>0</v>
      </c>
      <c r="I67" s="188">
        <f>IF(Volume!D67=0,0,Volume!F67/Volume!D67)</f>
        <v>0</v>
      </c>
      <c r="J67" s="179">
        <v>0</v>
      </c>
      <c r="K67" s="171">
        <f t="shared" si="1"/>
        <v>0</v>
      </c>
      <c r="L67" s="60"/>
      <c r="M67" s="6"/>
      <c r="N67" s="59"/>
      <c r="O67" s="3"/>
      <c r="P67" s="3"/>
      <c r="Q67" s="3"/>
      <c r="R67" s="3"/>
      <c r="S67" s="3"/>
      <c r="T67" s="3"/>
      <c r="U67" s="61"/>
      <c r="V67" s="3"/>
      <c r="W67" s="3"/>
      <c r="X67" s="3"/>
      <c r="Y67" s="3"/>
      <c r="Z67" s="3"/>
      <c r="AA67" s="2"/>
    </row>
    <row r="68" spans="1:27" s="7" customFormat="1" ht="15">
      <c r="A68" s="180" t="s">
        <v>43</v>
      </c>
      <c r="B68" s="191">
        <f>'Open Int.'!E68</f>
        <v>0</v>
      </c>
      <c r="C68" s="192">
        <f>'Open Int.'!F68</f>
        <v>0</v>
      </c>
      <c r="D68" s="193">
        <f>'Open Int.'!H68</f>
        <v>0</v>
      </c>
      <c r="E68" s="335">
        <f>'Open Int.'!I68</f>
        <v>0</v>
      </c>
      <c r="F68" s="194">
        <f>IF('Open Int.'!E68=0,0,'Open Int.'!H68/'Open Int.'!E68)</f>
        <v>0</v>
      </c>
      <c r="G68" s="156">
        <v>0</v>
      </c>
      <c r="H68" s="171">
        <f t="shared" si="0"/>
        <v>0</v>
      </c>
      <c r="I68" s="188">
        <f>IF(Volume!D68=0,0,Volume!F68/Volume!D68)</f>
        <v>0</v>
      </c>
      <c r="J68" s="179">
        <v>0</v>
      </c>
      <c r="K68" s="171">
        <f t="shared" si="1"/>
        <v>0</v>
      </c>
      <c r="L68" s="60"/>
      <c r="M68" s="6"/>
      <c r="N68" s="59"/>
      <c r="O68" s="3"/>
      <c r="P68" s="3"/>
      <c r="Q68" s="3"/>
      <c r="R68" s="3"/>
      <c r="S68" s="3"/>
      <c r="T68" s="3"/>
      <c r="U68" s="61"/>
      <c r="V68" s="3"/>
      <c r="W68" s="3"/>
      <c r="X68" s="3"/>
      <c r="Y68" s="3"/>
      <c r="Z68" s="3"/>
      <c r="AA68" s="2"/>
    </row>
    <row r="69" spans="1:27" s="7" customFormat="1" ht="15">
      <c r="A69" s="180" t="s">
        <v>200</v>
      </c>
      <c r="B69" s="191">
        <f>'Open Int.'!E69</f>
        <v>172900</v>
      </c>
      <c r="C69" s="192">
        <f>'Open Int.'!F69</f>
        <v>82250</v>
      </c>
      <c r="D69" s="193">
        <f>'Open Int.'!H69</f>
        <v>31500</v>
      </c>
      <c r="E69" s="335">
        <f>'Open Int.'!I69</f>
        <v>16800</v>
      </c>
      <c r="F69" s="194">
        <f>IF('Open Int.'!E69=0,0,'Open Int.'!H69/'Open Int.'!E69)</f>
        <v>0.18218623481781376</v>
      </c>
      <c r="G69" s="156">
        <v>0.16216216216216217</v>
      </c>
      <c r="H69" s="171">
        <f aca="true" t="shared" si="2" ref="H69:H132">IF(G69=0,0,(F69-G69)/G69)</f>
        <v>0.12348178137651815</v>
      </c>
      <c r="I69" s="188">
        <f>IF(Volume!D69=0,0,Volume!F69/Volume!D69)</f>
        <v>0.16842105263157894</v>
      </c>
      <c r="J69" s="179">
        <v>0.1695906432748538</v>
      </c>
      <c r="K69" s="171">
        <f aca="true" t="shared" si="3" ref="K69:K132">IF(J69=0,0,(I69-J69)/J69)</f>
        <v>-0.006896551724137898</v>
      </c>
      <c r="L69" s="60"/>
      <c r="M69" s="6"/>
      <c r="N69" s="59"/>
      <c r="O69" s="3"/>
      <c r="P69" s="3"/>
      <c r="Q69" s="3"/>
      <c r="R69" s="3"/>
      <c r="S69" s="3"/>
      <c r="T69" s="3"/>
      <c r="U69" s="61"/>
      <c r="V69" s="3"/>
      <c r="W69" s="3"/>
      <c r="X69" s="3"/>
      <c r="Y69" s="3"/>
      <c r="Z69" s="3"/>
      <c r="AA69" s="2"/>
    </row>
    <row r="70" spans="1:27" s="7" customFormat="1" ht="15">
      <c r="A70" s="180" t="s">
        <v>141</v>
      </c>
      <c r="B70" s="191">
        <f>'Open Int.'!E70</f>
        <v>4159200</v>
      </c>
      <c r="C70" s="192">
        <f>'Open Int.'!F70</f>
        <v>482400</v>
      </c>
      <c r="D70" s="193">
        <f>'Open Int.'!H70</f>
        <v>640800</v>
      </c>
      <c r="E70" s="335">
        <f>'Open Int.'!I70</f>
        <v>45600</v>
      </c>
      <c r="F70" s="194">
        <f>IF('Open Int.'!E70=0,0,'Open Int.'!H70/'Open Int.'!E70)</f>
        <v>0.15406809001731103</v>
      </c>
      <c r="G70" s="156">
        <v>0.1618798955613577</v>
      </c>
      <c r="H70" s="171">
        <f t="shared" si="2"/>
        <v>-0.04825679876403026</v>
      </c>
      <c r="I70" s="188">
        <f>IF(Volume!D70=0,0,Volume!F70/Volume!D70)</f>
        <v>0.08022922636103152</v>
      </c>
      <c r="J70" s="179">
        <v>0.14058679706601468</v>
      </c>
      <c r="K70" s="171">
        <f t="shared" si="3"/>
        <v>-0.42932602466674974</v>
      </c>
      <c r="L70" s="60"/>
      <c r="M70" s="6"/>
      <c r="N70" s="59"/>
      <c r="O70" s="3"/>
      <c r="P70" s="3"/>
      <c r="Q70" s="3"/>
      <c r="R70" s="3"/>
      <c r="S70" s="3"/>
      <c r="T70" s="3"/>
      <c r="U70" s="61"/>
      <c r="V70" s="3"/>
      <c r="W70" s="3"/>
      <c r="X70" s="3"/>
      <c r="Y70" s="3"/>
      <c r="Z70" s="3"/>
      <c r="AA70" s="2"/>
    </row>
    <row r="71" spans="1:27" s="7" customFormat="1" ht="15">
      <c r="A71" s="180" t="s">
        <v>184</v>
      </c>
      <c r="B71" s="191">
        <f>'Open Int.'!E71</f>
        <v>2029600</v>
      </c>
      <c r="C71" s="192">
        <f>'Open Int.'!F71</f>
        <v>297950</v>
      </c>
      <c r="D71" s="193">
        <f>'Open Int.'!H71</f>
        <v>212400</v>
      </c>
      <c r="E71" s="335">
        <f>'Open Int.'!I71</f>
        <v>100300</v>
      </c>
      <c r="F71" s="194">
        <f>IF('Open Int.'!E71=0,0,'Open Int.'!H71/'Open Int.'!E71)</f>
        <v>0.10465116279069768</v>
      </c>
      <c r="G71" s="156">
        <v>0.06473594548551959</v>
      </c>
      <c r="H71" s="171">
        <f t="shared" si="2"/>
        <v>0.6165850673194616</v>
      </c>
      <c r="I71" s="188">
        <f>IF(Volume!D71=0,0,Volume!F71/Volume!D71)</f>
        <v>0.15822784810126583</v>
      </c>
      <c r="J71" s="179">
        <v>0.11604095563139932</v>
      </c>
      <c r="K71" s="171">
        <f t="shared" si="3"/>
        <v>0.36355174981384963</v>
      </c>
      <c r="L71" s="60"/>
      <c r="M71" s="6"/>
      <c r="N71" s="59"/>
      <c r="O71" s="3"/>
      <c r="P71" s="3"/>
      <c r="Q71" s="3"/>
      <c r="R71" s="3"/>
      <c r="S71" s="3"/>
      <c r="T71" s="3"/>
      <c r="U71" s="61"/>
      <c r="V71" s="3"/>
      <c r="W71" s="3"/>
      <c r="X71" s="3"/>
      <c r="Y71" s="3"/>
      <c r="Z71" s="3"/>
      <c r="AA71" s="2"/>
    </row>
    <row r="72" spans="1:27" s="7" customFormat="1" ht="15">
      <c r="A72" s="180" t="s">
        <v>175</v>
      </c>
      <c r="B72" s="191">
        <f>'Open Int.'!E72</f>
        <v>12552750</v>
      </c>
      <c r="C72" s="192">
        <f>'Open Int.'!F72</f>
        <v>2275875</v>
      </c>
      <c r="D72" s="193">
        <f>'Open Int.'!H72</f>
        <v>2354625</v>
      </c>
      <c r="E72" s="335">
        <f>'Open Int.'!I72</f>
        <v>307125</v>
      </c>
      <c r="F72" s="194">
        <f>IF('Open Int.'!E72=0,0,'Open Int.'!H72/'Open Int.'!E72)</f>
        <v>0.1875784190715182</v>
      </c>
      <c r="G72" s="156">
        <v>0.19923371647509577</v>
      </c>
      <c r="H72" s="171">
        <f t="shared" si="2"/>
        <v>-0.058500627352572034</v>
      </c>
      <c r="I72" s="188">
        <f>IF(Volume!D72=0,0,Volume!F72/Volume!D72)</f>
        <v>0.13171449595290655</v>
      </c>
      <c r="J72" s="179">
        <v>0.2</v>
      </c>
      <c r="K72" s="171">
        <f t="shared" si="3"/>
        <v>-0.3414275202354673</v>
      </c>
      <c r="L72" s="60"/>
      <c r="M72" s="6"/>
      <c r="N72" s="59"/>
      <c r="O72" s="3"/>
      <c r="P72" s="3"/>
      <c r="Q72" s="3"/>
      <c r="R72" s="3"/>
      <c r="S72" s="3"/>
      <c r="T72" s="3"/>
      <c r="U72" s="61"/>
      <c r="V72" s="3"/>
      <c r="W72" s="3"/>
      <c r="X72" s="3"/>
      <c r="Y72" s="3"/>
      <c r="Z72" s="3"/>
      <c r="AA72" s="2"/>
    </row>
    <row r="73" spans="1:27" s="7" customFormat="1" ht="15">
      <c r="A73" s="180" t="s">
        <v>142</v>
      </c>
      <c r="B73" s="191">
        <f>'Open Int.'!E73</f>
        <v>71750</v>
      </c>
      <c r="C73" s="192">
        <f>'Open Int.'!F73</f>
        <v>36750</v>
      </c>
      <c r="D73" s="193">
        <f>'Open Int.'!H73</f>
        <v>3500</v>
      </c>
      <c r="E73" s="335">
        <f>'Open Int.'!I73</f>
        <v>1750</v>
      </c>
      <c r="F73" s="194">
        <f>IF('Open Int.'!E73=0,0,'Open Int.'!H73/'Open Int.'!E73)</f>
        <v>0.04878048780487805</v>
      </c>
      <c r="G73" s="156">
        <v>0.05</v>
      </c>
      <c r="H73" s="171">
        <f t="shared" si="2"/>
        <v>-0.024390243902439046</v>
      </c>
      <c r="I73" s="188">
        <f>IF(Volume!D73=0,0,Volume!F73/Volume!D73)</f>
        <v>0.037037037037037035</v>
      </c>
      <c r="J73" s="179">
        <v>0.14285714285714285</v>
      </c>
      <c r="K73" s="171">
        <f t="shared" si="3"/>
        <v>-0.7407407407407407</v>
      </c>
      <c r="L73" s="60"/>
      <c r="M73" s="6"/>
      <c r="N73" s="59"/>
      <c r="O73" s="3"/>
      <c r="P73" s="3"/>
      <c r="Q73" s="3"/>
      <c r="R73" s="3"/>
      <c r="S73" s="3"/>
      <c r="T73" s="3"/>
      <c r="U73" s="61"/>
      <c r="V73" s="3"/>
      <c r="W73" s="3"/>
      <c r="X73" s="3"/>
      <c r="Y73" s="3"/>
      <c r="Z73" s="3"/>
      <c r="AA73" s="2"/>
    </row>
    <row r="74" spans="1:27" s="7" customFormat="1" ht="15">
      <c r="A74" s="180" t="s">
        <v>176</v>
      </c>
      <c r="B74" s="191">
        <f>'Open Int.'!E74</f>
        <v>920750</v>
      </c>
      <c r="C74" s="192">
        <f>'Open Int.'!F74</f>
        <v>43500</v>
      </c>
      <c r="D74" s="193">
        <f>'Open Int.'!H74</f>
        <v>262450</v>
      </c>
      <c r="E74" s="335">
        <f>'Open Int.'!I74</f>
        <v>47850</v>
      </c>
      <c r="F74" s="194">
        <f>IF('Open Int.'!E74=0,0,'Open Int.'!H74/'Open Int.'!E74)</f>
        <v>0.28503937007874014</v>
      </c>
      <c r="G74" s="156">
        <v>0.24462809917355371</v>
      </c>
      <c r="H74" s="171">
        <f t="shared" si="2"/>
        <v>0.16519472228133641</v>
      </c>
      <c r="I74" s="188">
        <f>IF(Volume!D74=0,0,Volume!F74/Volume!D74)</f>
        <v>0.3438485804416404</v>
      </c>
      <c r="J74" s="179">
        <v>0.18911917098445596</v>
      </c>
      <c r="K74" s="171">
        <f t="shared" si="3"/>
        <v>0.818158247266756</v>
      </c>
      <c r="L74" s="60"/>
      <c r="M74" s="6"/>
      <c r="N74" s="59"/>
      <c r="O74" s="3"/>
      <c r="P74" s="3"/>
      <c r="Q74" s="3"/>
      <c r="R74" s="3"/>
      <c r="S74" s="3"/>
      <c r="T74" s="3"/>
      <c r="U74" s="61"/>
      <c r="V74" s="3"/>
      <c r="W74" s="3"/>
      <c r="X74" s="3"/>
      <c r="Y74" s="3"/>
      <c r="Z74" s="3"/>
      <c r="AA74" s="2"/>
    </row>
    <row r="75" spans="1:27" s="7" customFormat="1" ht="15">
      <c r="A75" s="180" t="s">
        <v>167</v>
      </c>
      <c r="B75" s="191">
        <f>'Open Int.'!E75</f>
        <v>292600</v>
      </c>
      <c r="C75" s="192">
        <f>'Open Int.'!F75</f>
        <v>80850</v>
      </c>
      <c r="D75" s="193">
        <f>'Open Int.'!H75</f>
        <v>15400</v>
      </c>
      <c r="E75" s="335">
        <f>'Open Int.'!I75</f>
        <v>0</v>
      </c>
      <c r="F75" s="194">
        <f>IF('Open Int.'!E75=0,0,'Open Int.'!H75/'Open Int.'!E75)</f>
        <v>0.05263157894736842</v>
      </c>
      <c r="G75" s="156">
        <v>0.07272727272727272</v>
      </c>
      <c r="H75" s="171">
        <f t="shared" si="2"/>
        <v>-0.27631578947368424</v>
      </c>
      <c r="I75" s="188">
        <f>IF(Volume!D75=0,0,Volume!F75/Volume!D75)</f>
        <v>0</v>
      </c>
      <c r="J75" s="179">
        <v>0</v>
      </c>
      <c r="K75" s="171">
        <f t="shared" si="3"/>
        <v>0</v>
      </c>
      <c r="L75" s="60"/>
      <c r="M75" s="6"/>
      <c r="N75" s="59"/>
      <c r="O75" s="3"/>
      <c r="P75" s="3"/>
      <c r="Q75" s="3"/>
      <c r="R75" s="3"/>
      <c r="S75" s="3"/>
      <c r="T75" s="3"/>
      <c r="U75" s="61"/>
      <c r="V75" s="3"/>
      <c r="W75" s="3"/>
      <c r="X75" s="3"/>
      <c r="Y75" s="3"/>
      <c r="Z75" s="3"/>
      <c r="AA75" s="2"/>
    </row>
    <row r="76" spans="1:27" s="7" customFormat="1" ht="15">
      <c r="A76" s="180" t="s">
        <v>201</v>
      </c>
      <c r="B76" s="191">
        <f>'Open Int.'!E76</f>
        <v>163200</v>
      </c>
      <c r="C76" s="192">
        <f>'Open Int.'!F76</f>
        <v>30600</v>
      </c>
      <c r="D76" s="193">
        <f>'Open Int.'!H76</f>
        <v>22500</v>
      </c>
      <c r="E76" s="335">
        <f>'Open Int.'!I76</f>
        <v>5300</v>
      </c>
      <c r="F76" s="194">
        <f>IF('Open Int.'!E76=0,0,'Open Int.'!H76/'Open Int.'!E76)</f>
        <v>0.13786764705882354</v>
      </c>
      <c r="G76" s="156">
        <v>0.1297134238310709</v>
      </c>
      <c r="H76" s="171">
        <f t="shared" si="2"/>
        <v>0.06286337209302324</v>
      </c>
      <c r="I76" s="188">
        <f>IF(Volume!D76=0,0,Volume!F76/Volume!D76)</f>
        <v>0.13307240704500978</v>
      </c>
      <c r="J76" s="179">
        <v>0.12274959083469722</v>
      </c>
      <c r="K76" s="171">
        <f t="shared" si="3"/>
        <v>0.08409654272667963</v>
      </c>
      <c r="L76" s="60"/>
      <c r="M76" s="6"/>
      <c r="N76" s="59"/>
      <c r="O76" s="3"/>
      <c r="P76" s="3"/>
      <c r="Q76" s="3"/>
      <c r="R76" s="3"/>
      <c r="S76" s="3"/>
      <c r="T76" s="3"/>
      <c r="U76" s="61"/>
      <c r="V76" s="3"/>
      <c r="W76" s="3"/>
      <c r="X76" s="3"/>
      <c r="Y76" s="3"/>
      <c r="Z76" s="3"/>
      <c r="AA76" s="2"/>
    </row>
    <row r="77" spans="1:27" s="7" customFormat="1" ht="15">
      <c r="A77" s="180" t="s">
        <v>143</v>
      </c>
      <c r="B77" s="191">
        <f>'Open Int.'!E77</f>
        <v>82600</v>
      </c>
      <c r="C77" s="192">
        <f>'Open Int.'!F77</f>
        <v>50150</v>
      </c>
      <c r="D77" s="193">
        <f>'Open Int.'!H77</f>
        <v>11800</v>
      </c>
      <c r="E77" s="335">
        <f>'Open Int.'!I77</f>
        <v>0</v>
      </c>
      <c r="F77" s="194">
        <f>IF('Open Int.'!E77=0,0,'Open Int.'!H77/'Open Int.'!E77)</f>
        <v>0.14285714285714285</v>
      </c>
      <c r="G77" s="156">
        <v>0.36363636363636365</v>
      </c>
      <c r="H77" s="171">
        <f t="shared" si="2"/>
        <v>-0.6071428571428572</v>
      </c>
      <c r="I77" s="188">
        <f>IF(Volume!D77=0,0,Volume!F77/Volume!D77)</f>
        <v>0</v>
      </c>
      <c r="J77" s="179">
        <v>1</v>
      </c>
      <c r="K77" s="171">
        <f t="shared" si="3"/>
        <v>-1</v>
      </c>
      <c r="L77" s="60"/>
      <c r="M77" s="6"/>
      <c r="N77" s="59"/>
      <c r="O77" s="3"/>
      <c r="P77" s="3"/>
      <c r="Q77" s="3"/>
      <c r="R77" s="3"/>
      <c r="S77" s="3"/>
      <c r="T77" s="3"/>
      <c r="U77" s="61"/>
      <c r="V77" s="3"/>
      <c r="W77" s="3"/>
      <c r="X77" s="3"/>
      <c r="Y77" s="3"/>
      <c r="Z77" s="3"/>
      <c r="AA77" s="2"/>
    </row>
    <row r="78" spans="1:27" s="7" customFormat="1" ht="15">
      <c r="A78" s="180" t="s">
        <v>90</v>
      </c>
      <c r="B78" s="191">
        <f>'Open Int.'!E78</f>
        <v>600</v>
      </c>
      <c r="C78" s="192">
        <f>'Open Int.'!F78</f>
        <v>0</v>
      </c>
      <c r="D78" s="193">
        <f>'Open Int.'!H78</f>
        <v>0</v>
      </c>
      <c r="E78" s="335">
        <f>'Open Int.'!I78</f>
        <v>0</v>
      </c>
      <c r="F78" s="194">
        <f>IF('Open Int.'!E78=0,0,'Open Int.'!H78/'Open Int.'!E78)</f>
        <v>0</v>
      </c>
      <c r="G78" s="156">
        <v>0</v>
      </c>
      <c r="H78" s="171">
        <f t="shared" si="2"/>
        <v>0</v>
      </c>
      <c r="I78" s="188">
        <f>IF(Volume!D78=0,0,Volume!F78/Volume!D78)</f>
        <v>0</v>
      </c>
      <c r="J78" s="179">
        <v>0</v>
      </c>
      <c r="K78" s="171">
        <f t="shared" si="3"/>
        <v>0</v>
      </c>
      <c r="L78" s="60"/>
      <c r="M78" s="6"/>
      <c r="N78" s="59"/>
      <c r="O78" s="3"/>
      <c r="P78" s="3"/>
      <c r="Q78" s="3"/>
      <c r="R78" s="3"/>
      <c r="S78" s="3"/>
      <c r="T78" s="3"/>
      <c r="U78" s="61"/>
      <c r="V78" s="3"/>
      <c r="W78" s="3"/>
      <c r="X78" s="3"/>
      <c r="Y78" s="3"/>
      <c r="Z78" s="3"/>
      <c r="AA78" s="2"/>
    </row>
    <row r="79" spans="1:27" s="7" customFormat="1" ht="15">
      <c r="A79" s="180" t="s">
        <v>35</v>
      </c>
      <c r="B79" s="191">
        <f>'Open Int.'!E79</f>
        <v>174900</v>
      </c>
      <c r="C79" s="192">
        <f>'Open Int.'!F79</f>
        <v>39600</v>
      </c>
      <c r="D79" s="193">
        <f>'Open Int.'!H79</f>
        <v>27500</v>
      </c>
      <c r="E79" s="335">
        <f>'Open Int.'!I79</f>
        <v>6600</v>
      </c>
      <c r="F79" s="194">
        <f>IF('Open Int.'!E79=0,0,'Open Int.'!H79/'Open Int.'!E79)</f>
        <v>0.15723270440251572</v>
      </c>
      <c r="G79" s="156">
        <v>0.15447154471544716</v>
      </c>
      <c r="H79" s="171">
        <f t="shared" si="2"/>
        <v>0.01787487586891748</v>
      </c>
      <c r="I79" s="188">
        <f>IF(Volume!D79=0,0,Volume!F79/Volume!D79)</f>
        <v>0.12280701754385964</v>
      </c>
      <c r="J79" s="179">
        <v>0.18604651162790697</v>
      </c>
      <c r="K79" s="171">
        <f t="shared" si="3"/>
        <v>-0.3399122807017544</v>
      </c>
      <c r="L79" s="60"/>
      <c r="M79" s="6"/>
      <c r="N79" s="59"/>
      <c r="O79" s="3"/>
      <c r="P79" s="3"/>
      <c r="Q79" s="3"/>
      <c r="R79" s="3"/>
      <c r="S79" s="3"/>
      <c r="T79" s="3"/>
      <c r="U79" s="61"/>
      <c r="V79" s="3"/>
      <c r="W79" s="3"/>
      <c r="X79" s="3"/>
      <c r="Y79" s="3"/>
      <c r="Z79" s="3"/>
      <c r="AA79" s="2"/>
    </row>
    <row r="80" spans="1:27" s="7" customFormat="1" ht="15">
      <c r="A80" s="180" t="s">
        <v>6</v>
      </c>
      <c r="B80" s="191">
        <f>'Open Int.'!E80</f>
        <v>930375</v>
      </c>
      <c r="C80" s="192">
        <f>'Open Int.'!F80</f>
        <v>120375</v>
      </c>
      <c r="D80" s="193">
        <f>'Open Int.'!H80</f>
        <v>106875</v>
      </c>
      <c r="E80" s="335">
        <f>'Open Int.'!I80</f>
        <v>12375</v>
      </c>
      <c r="F80" s="194">
        <f>IF('Open Int.'!E80=0,0,'Open Int.'!H80/'Open Int.'!E80)</f>
        <v>0.11487303506650544</v>
      </c>
      <c r="G80" s="156">
        <v>0.11666666666666667</v>
      </c>
      <c r="H80" s="171">
        <f t="shared" si="2"/>
        <v>-0.015373985144239115</v>
      </c>
      <c r="I80" s="188">
        <f>IF(Volume!D80=0,0,Volume!F80/Volume!D80)</f>
        <v>0.08097165991902834</v>
      </c>
      <c r="J80" s="179">
        <v>0.11501597444089456</v>
      </c>
      <c r="K80" s="171">
        <f t="shared" si="3"/>
        <v>-0.2959964012595591</v>
      </c>
      <c r="L80" s="60"/>
      <c r="M80" s="6"/>
      <c r="N80" s="59"/>
      <c r="O80" s="3"/>
      <c r="P80" s="3"/>
      <c r="Q80" s="3"/>
      <c r="R80" s="3"/>
      <c r="S80" s="3"/>
      <c r="T80" s="3"/>
      <c r="U80" s="61"/>
      <c r="V80" s="3"/>
      <c r="W80" s="3"/>
      <c r="X80" s="3"/>
      <c r="Y80" s="3"/>
      <c r="Z80" s="3"/>
      <c r="AA80" s="2"/>
    </row>
    <row r="81" spans="1:27" s="7" customFormat="1" ht="15">
      <c r="A81" s="180" t="s">
        <v>177</v>
      </c>
      <c r="B81" s="191">
        <f>'Open Int.'!E81</f>
        <v>185500</v>
      </c>
      <c r="C81" s="192">
        <f>'Open Int.'!F81</f>
        <v>25500</v>
      </c>
      <c r="D81" s="193">
        <f>'Open Int.'!H81</f>
        <v>20500</v>
      </c>
      <c r="E81" s="335">
        <f>'Open Int.'!I81</f>
        <v>5500</v>
      </c>
      <c r="F81" s="194">
        <f>IF('Open Int.'!E81=0,0,'Open Int.'!H81/'Open Int.'!E81)</f>
        <v>0.1105121293800539</v>
      </c>
      <c r="G81" s="156">
        <v>0.09375</v>
      </c>
      <c r="H81" s="171">
        <f t="shared" si="2"/>
        <v>0.178796046720575</v>
      </c>
      <c r="I81" s="188">
        <f>IF(Volume!D81=0,0,Volume!F81/Volume!D81)</f>
        <v>0.13114754098360656</v>
      </c>
      <c r="J81" s="179">
        <v>0.07569721115537849</v>
      </c>
      <c r="K81" s="171">
        <f t="shared" si="3"/>
        <v>0.7325280414150129</v>
      </c>
      <c r="L81" s="60"/>
      <c r="M81" s="6"/>
      <c r="N81" s="59"/>
      <c r="O81" s="3"/>
      <c r="P81" s="3"/>
      <c r="Q81" s="3"/>
      <c r="R81" s="3"/>
      <c r="S81" s="3"/>
      <c r="T81" s="3"/>
      <c r="U81" s="61"/>
      <c r="V81" s="3"/>
      <c r="W81" s="3"/>
      <c r="X81" s="3"/>
      <c r="Y81" s="3"/>
      <c r="Z81" s="3"/>
      <c r="AA81" s="2"/>
    </row>
    <row r="82" spans="1:27" s="7" customFormat="1" ht="15">
      <c r="A82" s="180" t="s">
        <v>168</v>
      </c>
      <c r="B82" s="191">
        <f>'Open Int.'!E82</f>
        <v>0</v>
      </c>
      <c r="C82" s="192">
        <f>'Open Int.'!F82</f>
        <v>0</v>
      </c>
      <c r="D82" s="193">
        <f>'Open Int.'!H82</f>
        <v>0</v>
      </c>
      <c r="E82" s="335">
        <f>'Open Int.'!I82</f>
        <v>0</v>
      </c>
      <c r="F82" s="194">
        <f>IF('Open Int.'!E82=0,0,'Open Int.'!H82/'Open Int.'!E82)</f>
        <v>0</v>
      </c>
      <c r="G82" s="156">
        <v>0</v>
      </c>
      <c r="H82" s="171">
        <f t="shared" si="2"/>
        <v>0</v>
      </c>
      <c r="I82" s="188">
        <f>IF(Volume!D82=0,0,Volume!F82/Volume!D82)</f>
        <v>0</v>
      </c>
      <c r="J82" s="179">
        <v>0</v>
      </c>
      <c r="K82" s="171">
        <f t="shared" si="3"/>
        <v>0</v>
      </c>
      <c r="L82" s="60"/>
      <c r="M82" s="6"/>
      <c r="N82" s="59"/>
      <c r="O82" s="3"/>
      <c r="P82" s="3"/>
      <c r="Q82" s="3"/>
      <c r="R82" s="3"/>
      <c r="S82" s="3"/>
      <c r="T82" s="3"/>
      <c r="U82" s="61"/>
      <c r="V82" s="3"/>
      <c r="W82" s="3"/>
      <c r="X82" s="3"/>
      <c r="Y82" s="3"/>
      <c r="Z82" s="3"/>
      <c r="AA82" s="2"/>
    </row>
    <row r="83" spans="1:27" s="7" customFormat="1" ht="15">
      <c r="A83" s="180" t="s">
        <v>132</v>
      </c>
      <c r="B83" s="191">
        <f>'Open Int.'!E83</f>
        <v>800</v>
      </c>
      <c r="C83" s="192">
        <f>'Open Int.'!F83</f>
        <v>400</v>
      </c>
      <c r="D83" s="193">
        <f>'Open Int.'!H83</f>
        <v>0</v>
      </c>
      <c r="E83" s="335">
        <f>'Open Int.'!I83</f>
        <v>0</v>
      </c>
      <c r="F83" s="194">
        <f>IF('Open Int.'!E83=0,0,'Open Int.'!H83/'Open Int.'!E83)</f>
        <v>0</v>
      </c>
      <c r="G83" s="156">
        <v>0</v>
      </c>
      <c r="H83" s="171">
        <f t="shared" si="2"/>
        <v>0</v>
      </c>
      <c r="I83" s="188">
        <f>IF(Volume!D83=0,0,Volume!F83/Volume!D83)</f>
        <v>0</v>
      </c>
      <c r="J83" s="179">
        <v>0</v>
      </c>
      <c r="K83" s="171">
        <f t="shared" si="3"/>
        <v>0</v>
      </c>
      <c r="L83" s="60"/>
      <c r="M83" s="6"/>
      <c r="N83" s="59"/>
      <c r="O83" s="3"/>
      <c r="P83" s="3"/>
      <c r="Q83" s="3"/>
      <c r="R83" s="3"/>
      <c r="S83" s="3"/>
      <c r="T83" s="3"/>
      <c r="U83" s="61"/>
      <c r="V83" s="3"/>
      <c r="W83" s="3"/>
      <c r="X83" s="3"/>
      <c r="Y83" s="3"/>
      <c r="Z83" s="3"/>
      <c r="AA83" s="2"/>
    </row>
    <row r="84" spans="1:27" s="7" customFormat="1" ht="15">
      <c r="A84" s="180" t="s">
        <v>144</v>
      </c>
      <c r="B84" s="191">
        <f>'Open Int.'!E84</f>
        <v>0</v>
      </c>
      <c r="C84" s="192">
        <f>'Open Int.'!F84</f>
        <v>0</v>
      </c>
      <c r="D84" s="193">
        <f>'Open Int.'!H84</f>
        <v>2500</v>
      </c>
      <c r="E84" s="335">
        <f>'Open Int.'!I84</f>
        <v>2500</v>
      </c>
      <c r="F84" s="194">
        <f>IF('Open Int.'!E84=0,0,'Open Int.'!H84/'Open Int.'!E84)</f>
        <v>0</v>
      </c>
      <c r="G84" s="156">
        <v>0</v>
      </c>
      <c r="H84" s="171">
        <f t="shared" si="2"/>
        <v>0</v>
      </c>
      <c r="I84" s="188">
        <f>IF(Volume!D84=0,0,Volume!F84/Volume!D84)</f>
        <v>0</v>
      </c>
      <c r="J84" s="179">
        <v>0</v>
      </c>
      <c r="K84" s="171">
        <f t="shared" si="3"/>
        <v>0</v>
      </c>
      <c r="L84" s="60"/>
      <c r="M84" s="6"/>
      <c r="N84" s="59"/>
      <c r="O84" s="3"/>
      <c r="P84" s="3"/>
      <c r="Q84" s="3"/>
      <c r="R84" s="3"/>
      <c r="S84" s="3"/>
      <c r="T84" s="3"/>
      <c r="U84" s="61"/>
      <c r="V84" s="3"/>
      <c r="W84" s="3"/>
      <c r="X84" s="3"/>
      <c r="Y84" s="3"/>
      <c r="Z84" s="3"/>
      <c r="AA84" s="2"/>
    </row>
    <row r="85" spans="1:27" s="7" customFormat="1" ht="15">
      <c r="A85" s="180" t="s">
        <v>294</v>
      </c>
      <c r="B85" s="191">
        <f>'Open Int.'!E85</f>
        <v>3600</v>
      </c>
      <c r="C85" s="192">
        <f>'Open Int.'!F85</f>
        <v>3600</v>
      </c>
      <c r="D85" s="193">
        <f>'Open Int.'!H85</f>
        <v>0</v>
      </c>
      <c r="E85" s="335">
        <f>'Open Int.'!I85</f>
        <v>0</v>
      </c>
      <c r="F85" s="194">
        <f>IF('Open Int.'!E85=0,0,'Open Int.'!H85/'Open Int.'!E85)</f>
        <v>0</v>
      </c>
      <c r="G85" s="156">
        <v>0</v>
      </c>
      <c r="H85" s="171">
        <f t="shared" si="2"/>
        <v>0</v>
      </c>
      <c r="I85" s="188">
        <f>IF(Volume!D85=0,0,Volume!F85/Volume!D85)</f>
        <v>0</v>
      </c>
      <c r="J85" s="179">
        <v>0</v>
      </c>
      <c r="K85" s="171">
        <f t="shared" si="3"/>
        <v>0</v>
      </c>
      <c r="L85" s="60"/>
      <c r="M85" s="6"/>
      <c r="N85" s="59"/>
      <c r="O85" s="3"/>
      <c r="P85" s="3"/>
      <c r="Q85" s="3"/>
      <c r="R85" s="3"/>
      <c r="S85" s="3"/>
      <c r="T85" s="3"/>
      <c r="U85" s="61"/>
      <c r="V85" s="3"/>
      <c r="W85" s="3"/>
      <c r="X85" s="3"/>
      <c r="Y85" s="3"/>
      <c r="Z85" s="3"/>
      <c r="AA85" s="2"/>
    </row>
    <row r="86" spans="1:27" s="7" customFormat="1" ht="15">
      <c r="A86" s="180" t="s">
        <v>133</v>
      </c>
      <c r="B86" s="191">
        <f>'Open Int.'!E86</f>
        <v>1606250</v>
      </c>
      <c r="C86" s="192">
        <f>'Open Int.'!F86</f>
        <v>331250</v>
      </c>
      <c r="D86" s="193">
        <f>'Open Int.'!H86</f>
        <v>143750</v>
      </c>
      <c r="E86" s="335">
        <f>'Open Int.'!I86</f>
        <v>31250</v>
      </c>
      <c r="F86" s="194">
        <f>IF('Open Int.'!E86=0,0,'Open Int.'!H86/'Open Int.'!E86)</f>
        <v>0.08949416342412451</v>
      </c>
      <c r="G86" s="156">
        <v>0.08823529411764706</v>
      </c>
      <c r="H86" s="171">
        <f t="shared" si="2"/>
        <v>0.014267185473411102</v>
      </c>
      <c r="I86" s="188">
        <f>IF(Volume!D86=0,0,Volume!F86/Volume!D86)</f>
        <v>0.0625</v>
      </c>
      <c r="J86" s="179">
        <v>0.047619047619047616</v>
      </c>
      <c r="K86" s="171">
        <f t="shared" si="3"/>
        <v>0.31250000000000006</v>
      </c>
      <c r="L86" s="60"/>
      <c r="M86" s="6"/>
      <c r="N86" s="59"/>
      <c r="O86" s="3"/>
      <c r="P86" s="3"/>
      <c r="Q86" s="3"/>
      <c r="R86" s="3"/>
      <c r="S86" s="3"/>
      <c r="T86" s="3"/>
      <c r="U86" s="61"/>
      <c r="V86" s="3"/>
      <c r="W86" s="3"/>
      <c r="X86" s="3"/>
      <c r="Y86" s="3"/>
      <c r="Z86" s="3"/>
      <c r="AA86" s="2"/>
    </row>
    <row r="87" spans="1:27" s="7" customFormat="1" ht="15">
      <c r="A87" s="180" t="s">
        <v>169</v>
      </c>
      <c r="B87" s="191">
        <f>'Open Int.'!E87</f>
        <v>70000</v>
      </c>
      <c r="C87" s="192">
        <f>'Open Int.'!F87</f>
        <v>54000</v>
      </c>
      <c r="D87" s="193">
        <f>'Open Int.'!H87</f>
        <v>48000</v>
      </c>
      <c r="E87" s="335">
        <f>'Open Int.'!I87</f>
        <v>32000</v>
      </c>
      <c r="F87" s="194">
        <f>IF('Open Int.'!E87=0,0,'Open Int.'!H87/'Open Int.'!E87)</f>
        <v>0.6857142857142857</v>
      </c>
      <c r="G87" s="156">
        <v>1</v>
      </c>
      <c r="H87" s="171">
        <f t="shared" si="2"/>
        <v>-0.3142857142857143</v>
      </c>
      <c r="I87" s="188">
        <f>IF(Volume!D87=0,0,Volume!F87/Volume!D87)</f>
        <v>0.32</v>
      </c>
      <c r="J87" s="179">
        <v>0</v>
      </c>
      <c r="K87" s="171">
        <f t="shared" si="3"/>
        <v>0</v>
      </c>
      <c r="L87" s="60"/>
      <c r="M87" s="6"/>
      <c r="N87" s="59"/>
      <c r="O87" s="3"/>
      <c r="P87" s="3"/>
      <c r="Q87" s="3"/>
      <c r="R87" s="3"/>
      <c r="S87" s="3"/>
      <c r="T87" s="3"/>
      <c r="U87" s="61"/>
      <c r="V87" s="3"/>
      <c r="W87" s="3"/>
      <c r="X87" s="3"/>
      <c r="Y87" s="3"/>
      <c r="Z87" s="3"/>
      <c r="AA87" s="2"/>
    </row>
    <row r="88" spans="1:27" s="7" customFormat="1" ht="15">
      <c r="A88" s="180" t="s">
        <v>295</v>
      </c>
      <c r="B88" s="191">
        <f>'Open Int.'!E88</f>
        <v>7150</v>
      </c>
      <c r="C88" s="192">
        <f>'Open Int.'!F88</f>
        <v>2750</v>
      </c>
      <c r="D88" s="193">
        <f>'Open Int.'!H88</f>
        <v>0</v>
      </c>
      <c r="E88" s="335">
        <f>'Open Int.'!I88</f>
        <v>0</v>
      </c>
      <c r="F88" s="194">
        <f>IF('Open Int.'!E88=0,0,'Open Int.'!H88/'Open Int.'!E88)</f>
        <v>0</v>
      </c>
      <c r="G88" s="156">
        <v>0</v>
      </c>
      <c r="H88" s="171">
        <f t="shared" si="2"/>
        <v>0</v>
      </c>
      <c r="I88" s="188">
        <f>IF(Volume!D88=0,0,Volume!F88/Volume!D88)</f>
        <v>0</v>
      </c>
      <c r="J88" s="179">
        <v>0</v>
      </c>
      <c r="K88" s="171">
        <f t="shared" si="3"/>
        <v>0</v>
      </c>
      <c r="L88" s="60"/>
      <c r="M88" s="6"/>
      <c r="N88" s="59"/>
      <c r="O88" s="3"/>
      <c r="P88" s="3"/>
      <c r="Q88" s="3"/>
      <c r="R88" s="3"/>
      <c r="S88" s="3"/>
      <c r="T88" s="3"/>
      <c r="U88" s="61"/>
      <c r="V88" s="3"/>
      <c r="W88" s="3"/>
      <c r="X88" s="3"/>
      <c r="Y88" s="3"/>
      <c r="Z88" s="3"/>
      <c r="AA88" s="2"/>
    </row>
    <row r="89" spans="1:27" s="7" customFormat="1" ht="15">
      <c r="A89" s="180" t="s">
        <v>296</v>
      </c>
      <c r="B89" s="191">
        <f>'Open Int.'!E89</f>
        <v>0</v>
      </c>
      <c r="C89" s="192">
        <f>'Open Int.'!F89</f>
        <v>0</v>
      </c>
      <c r="D89" s="193">
        <f>'Open Int.'!H89</f>
        <v>0</v>
      </c>
      <c r="E89" s="335">
        <f>'Open Int.'!I89</f>
        <v>0</v>
      </c>
      <c r="F89" s="194">
        <f>IF('Open Int.'!E89=0,0,'Open Int.'!H89/'Open Int.'!E89)</f>
        <v>0</v>
      </c>
      <c r="G89" s="156">
        <v>0</v>
      </c>
      <c r="H89" s="171">
        <f t="shared" si="2"/>
        <v>0</v>
      </c>
      <c r="I89" s="188">
        <f>IF(Volume!D89=0,0,Volume!F89/Volume!D89)</f>
        <v>0</v>
      </c>
      <c r="J89" s="179">
        <v>0</v>
      </c>
      <c r="K89" s="171">
        <f t="shared" si="3"/>
        <v>0</v>
      </c>
      <c r="L89" s="60"/>
      <c r="M89" s="6"/>
      <c r="N89" s="59"/>
      <c r="O89" s="3"/>
      <c r="P89" s="3"/>
      <c r="Q89" s="3"/>
      <c r="R89" s="3"/>
      <c r="S89" s="3"/>
      <c r="T89" s="3"/>
      <c r="U89" s="61"/>
      <c r="V89" s="3"/>
      <c r="W89" s="3"/>
      <c r="X89" s="3"/>
      <c r="Y89" s="3"/>
      <c r="Z89" s="3"/>
      <c r="AA89" s="2"/>
    </row>
    <row r="90" spans="1:27" s="7" customFormat="1" ht="15">
      <c r="A90" s="180" t="s">
        <v>178</v>
      </c>
      <c r="B90" s="191">
        <f>'Open Int.'!E90</f>
        <v>10000</v>
      </c>
      <c r="C90" s="192">
        <f>'Open Int.'!F90</f>
        <v>0</v>
      </c>
      <c r="D90" s="193">
        <f>'Open Int.'!H90</f>
        <v>0</v>
      </c>
      <c r="E90" s="335">
        <f>'Open Int.'!I90</f>
        <v>0</v>
      </c>
      <c r="F90" s="194">
        <f>IF('Open Int.'!E90=0,0,'Open Int.'!H90/'Open Int.'!E90)</f>
        <v>0</v>
      </c>
      <c r="G90" s="156">
        <v>0</v>
      </c>
      <c r="H90" s="171">
        <f t="shared" si="2"/>
        <v>0</v>
      </c>
      <c r="I90" s="188">
        <f>IF(Volume!D90=0,0,Volume!F90/Volume!D90)</f>
        <v>0</v>
      </c>
      <c r="J90" s="179">
        <v>0</v>
      </c>
      <c r="K90" s="171">
        <f t="shared" si="3"/>
        <v>0</v>
      </c>
      <c r="L90" s="60"/>
      <c r="M90" s="6"/>
      <c r="N90" s="59"/>
      <c r="O90" s="3"/>
      <c r="P90" s="3"/>
      <c r="Q90" s="3"/>
      <c r="R90" s="3"/>
      <c r="S90" s="3"/>
      <c r="T90" s="3"/>
      <c r="U90" s="61"/>
      <c r="V90" s="3"/>
      <c r="W90" s="3"/>
      <c r="X90" s="3"/>
      <c r="Y90" s="3"/>
      <c r="Z90" s="3"/>
      <c r="AA90" s="2"/>
    </row>
    <row r="91" spans="1:29" s="58" customFormat="1" ht="15">
      <c r="A91" s="180" t="s">
        <v>145</v>
      </c>
      <c r="B91" s="191">
        <f>'Open Int.'!E91</f>
        <v>25500</v>
      </c>
      <c r="C91" s="192">
        <f>'Open Int.'!F91</f>
        <v>1700</v>
      </c>
      <c r="D91" s="193">
        <f>'Open Int.'!H91</f>
        <v>28900</v>
      </c>
      <c r="E91" s="335">
        <f>'Open Int.'!I91</f>
        <v>18700</v>
      </c>
      <c r="F91" s="194">
        <f>IF('Open Int.'!E91=0,0,'Open Int.'!H91/'Open Int.'!E91)</f>
        <v>1.1333333333333333</v>
      </c>
      <c r="G91" s="156">
        <v>0.42857142857142855</v>
      </c>
      <c r="H91" s="171">
        <f t="shared" si="2"/>
        <v>1.6444444444444444</v>
      </c>
      <c r="I91" s="188">
        <f>IF(Volume!D91=0,0,Volume!F91/Volume!D91)</f>
        <v>11</v>
      </c>
      <c r="J91" s="179">
        <v>2</v>
      </c>
      <c r="K91" s="171">
        <f t="shared" si="3"/>
        <v>4.5</v>
      </c>
      <c r="L91" s="60"/>
      <c r="M91" s="6"/>
      <c r="N91" s="59"/>
      <c r="O91" s="3"/>
      <c r="P91" s="3"/>
      <c r="Q91" s="3"/>
      <c r="R91" s="3"/>
      <c r="S91" s="3"/>
      <c r="T91" s="3"/>
      <c r="U91" s="61"/>
      <c r="V91" s="3"/>
      <c r="W91" s="3"/>
      <c r="X91" s="3"/>
      <c r="Y91" s="3"/>
      <c r="Z91" s="3"/>
      <c r="AA91" s="2"/>
      <c r="AB91" s="78"/>
      <c r="AC91" s="77"/>
    </row>
    <row r="92" spans="1:27" s="7" customFormat="1" ht="15">
      <c r="A92" s="180" t="s">
        <v>273</v>
      </c>
      <c r="B92" s="191">
        <f>'Open Int.'!E92</f>
        <v>48450</v>
      </c>
      <c r="C92" s="192">
        <f>'Open Int.'!F92</f>
        <v>1700</v>
      </c>
      <c r="D92" s="193">
        <f>'Open Int.'!H92</f>
        <v>3400</v>
      </c>
      <c r="E92" s="335">
        <f>'Open Int.'!I92</f>
        <v>1700</v>
      </c>
      <c r="F92" s="194">
        <f>IF('Open Int.'!E92=0,0,'Open Int.'!H92/'Open Int.'!E92)</f>
        <v>0.07017543859649122</v>
      </c>
      <c r="G92" s="156">
        <v>0.03636363636363636</v>
      </c>
      <c r="H92" s="171">
        <f t="shared" si="2"/>
        <v>0.9298245614035088</v>
      </c>
      <c r="I92" s="188">
        <f>IF(Volume!D92=0,0,Volume!F92/Volume!D92)</f>
        <v>0.10526315789473684</v>
      </c>
      <c r="J92" s="179">
        <v>0</v>
      </c>
      <c r="K92" s="171">
        <f t="shared" si="3"/>
        <v>0</v>
      </c>
      <c r="L92" s="60"/>
      <c r="M92" s="6"/>
      <c r="N92" s="59"/>
      <c r="O92" s="3"/>
      <c r="P92" s="3"/>
      <c r="Q92" s="3"/>
      <c r="R92" s="3"/>
      <c r="S92" s="3"/>
      <c r="T92" s="3"/>
      <c r="U92" s="61"/>
      <c r="V92" s="3"/>
      <c r="W92" s="3"/>
      <c r="X92" s="3"/>
      <c r="Y92" s="3"/>
      <c r="Z92" s="3"/>
      <c r="AA92" s="2"/>
    </row>
    <row r="93" spans="1:27" s="7" customFormat="1" ht="15">
      <c r="A93" s="180" t="s">
        <v>210</v>
      </c>
      <c r="B93" s="191">
        <f>'Open Int.'!E93</f>
        <v>33000</v>
      </c>
      <c r="C93" s="192">
        <f>'Open Int.'!F93</f>
        <v>16400</v>
      </c>
      <c r="D93" s="193">
        <f>'Open Int.'!H93</f>
        <v>1600</v>
      </c>
      <c r="E93" s="335">
        <f>'Open Int.'!I93</f>
        <v>200</v>
      </c>
      <c r="F93" s="194">
        <f>IF('Open Int.'!E93=0,0,'Open Int.'!H93/'Open Int.'!E93)</f>
        <v>0.048484848484848485</v>
      </c>
      <c r="G93" s="156">
        <v>0.08433734939759036</v>
      </c>
      <c r="H93" s="171">
        <f t="shared" si="2"/>
        <v>-0.42510822510822505</v>
      </c>
      <c r="I93" s="188">
        <f>IF(Volume!D93=0,0,Volume!F93/Volume!D93)</f>
        <v>0.009900990099009901</v>
      </c>
      <c r="J93" s="179">
        <v>0.09523809523809523</v>
      </c>
      <c r="K93" s="171">
        <f t="shared" si="3"/>
        <v>-0.8960396039603961</v>
      </c>
      <c r="L93" s="60"/>
      <c r="M93" s="6"/>
      <c r="N93" s="59"/>
      <c r="O93" s="3"/>
      <c r="P93" s="3"/>
      <c r="Q93" s="3"/>
      <c r="R93" s="3"/>
      <c r="S93" s="3"/>
      <c r="T93" s="3"/>
      <c r="U93" s="61"/>
      <c r="V93" s="3"/>
      <c r="W93" s="3"/>
      <c r="X93" s="3"/>
      <c r="Y93" s="3"/>
      <c r="Z93" s="3"/>
      <c r="AA93" s="2"/>
    </row>
    <row r="94" spans="1:27" s="7" customFormat="1" ht="15">
      <c r="A94" s="180" t="s">
        <v>297</v>
      </c>
      <c r="B94" s="191">
        <f>'Open Int.'!E94</f>
        <v>0</v>
      </c>
      <c r="C94" s="192">
        <f>'Open Int.'!F94</f>
        <v>0</v>
      </c>
      <c r="D94" s="193">
        <f>'Open Int.'!H94</f>
        <v>0</v>
      </c>
      <c r="E94" s="335">
        <f>'Open Int.'!I94</f>
        <v>0</v>
      </c>
      <c r="F94" s="194">
        <f>IF('Open Int.'!E94=0,0,'Open Int.'!H94/'Open Int.'!E94)</f>
        <v>0</v>
      </c>
      <c r="G94" s="156">
        <v>0</v>
      </c>
      <c r="H94" s="171">
        <f t="shared" si="2"/>
        <v>0</v>
      </c>
      <c r="I94" s="188">
        <f>IF(Volume!D94=0,0,Volume!F94/Volume!D94)</f>
        <v>0</v>
      </c>
      <c r="J94" s="179">
        <v>0</v>
      </c>
      <c r="K94" s="171">
        <f t="shared" si="3"/>
        <v>0</v>
      </c>
      <c r="L94" s="60"/>
      <c r="M94" s="6"/>
      <c r="N94" s="59"/>
      <c r="O94" s="3"/>
      <c r="P94" s="3"/>
      <c r="Q94" s="3"/>
      <c r="R94" s="3"/>
      <c r="S94" s="3"/>
      <c r="T94" s="3"/>
      <c r="U94" s="61"/>
      <c r="V94" s="3"/>
      <c r="W94" s="3"/>
      <c r="X94" s="3"/>
      <c r="Y94" s="3"/>
      <c r="Z94" s="3"/>
      <c r="AA94" s="2"/>
    </row>
    <row r="95" spans="1:27" s="7" customFormat="1" ht="15">
      <c r="A95" s="180" t="s">
        <v>7</v>
      </c>
      <c r="B95" s="191">
        <f>'Open Int.'!E95</f>
        <v>25000</v>
      </c>
      <c r="C95" s="192">
        <f>'Open Int.'!F95</f>
        <v>2500</v>
      </c>
      <c r="D95" s="193">
        <f>'Open Int.'!H95</f>
        <v>1250</v>
      </c>
      <c r="E95" s="335">
        <f>'Open Int.'!I95</f>
        <v>0</v>
      </c>
      <c r="F95" s="194">
        <f>IF('Open Int.'!E95=0,0,'Open Int.'!H95/'Open Int.'!E95)</f>
        <v>0.05</v>
      </c>
      <c r="G95" s="156">
        <v>0.05555555555555555</v>
      </c>
      <c r="H95" s="171">
        <f t="shared" si="2"/>
        <v>-0.0999999999999999</v>
      </c>
      <c r="I95" s="188">
        <f>IF(Volume!D95=0,0,Volume!F95/Volume!D95)</f>
        <v>0.16666666666666666</v>
      </c>
      <c r="J95" s="179">
        <v>0.14285714285714285</v>
      </c>
      <c r="K95" s="171">
        <f t="shared" si="3"/>
        <v>0.16666666666666666</v>
      </c>
      <c r="L95" s="60"/>
      <c r="M95" s="6"/>
      <c r="N95" s="59"/>
      <c r="O95" s="3"/>
      <c r="P95" s="3"/>
      <c r="Q95" s="3"/>
      <c r="R95" s="3"/>
      <c r="S95" s="3"/>
      <c r="T95" s="3"/>
      <c r="U95" s="61"/>
      <c r="V95" s="3"/>
      <c r="W95" s="3"/>
      <c r="X95" s="3"/>
      <c r="Y95" s="3"/>
      <c r="Z95" s="3"/>
      <c r="AA95" s="2"/>
    </row>
    <row r="96" spans="1:27" s="7" customFormat="1" ht="15">
      <c r="A96" s="180" t="s">
        <v>170</v>
      </c>
      <c r="B96" s="191">
        <f>'Open Int.'!E96</f>
        <v>0</v>
      </c>
      <c r="C96" s="192">
        <f>'Open Int.'!F96</f>
        <v>0</v>
      </c>
      <c r="D96" s="193">
        <f>'Open Int.'!H96</f>
        <v>0</v>
      </c>
      <c r="E96" s="335">
        <f>'Open Int.'!I96</f>
        <v>0</v>
      </c>
      <c r="F96" s="194">
        <f>IF('Open Int.'!E96=0,0,'Open Int.'!H96/'Open Int.'!E96)</f>
        <v>0</v>
      </c>
      <c r="G96" s="156">
        <v>0</v>
      </c>
      <c r="H96" s="171">
        <f t="shared" si="2"/>
        <v>0</v>
      </c>
      <c r="I96" s="188">
        <f>IF(Volume!D96=0,0,Volume!F96/Volume!D96)</f>
        <v>0</v>
      </c>
      <c r="J96" s="179">
        <v>0</v>
      </c>
      <c r="K96" s="171">
        <f t="shared" si="3"/>
        <v>0</v>
      </c>
      <c r="L96" s="60"/>
      <c r="M96" s="6"/>
      <c r="N96" s="59"/>
      <c r="O96" s="3"/>
      <c r="P96" s="3"/>
      <c r="Q96" s="3"/>
      <c r="R96" s="3"/>
      <c r="S96" s="3"/>
      <c r="T96" s="3"/>
      <c r="U96" s="61"/>
      <c r="V96" s="3"/>
      <c r="W96" s="3"/>
      <c r="X96" s="3"/>
      <c r="Y96" s="3"/>
      <c r="Z96" s="3"/>
      <c r="AA96" s="2"/>
    </row>
    <row r="97" spans="1:29" s="58" customFormat="1" ht="15">
      <c r="A97" s="180" t="s">
        <v>224</v>
      </c>
      <c r="B97" s="191">
        <f>'Open Int.'!E97</f>
        <v>36400</v>
      </c>
      <c r="C97" s="192">
        <f>'Open Int.'!F97</f>
        <v>8400</v>
      </c>
      <c r="D97" s="193">
        <f>'Open Int.'!H97</f>
        <v>9200</v>
      </c>
      <c r="E97" s="335">
        <f>'Open Int.'!I97</f>
        <v>-400</v>
      </c>
      <c r="F97" s="194">
        <f>IF('Open Int.'!E97=0,0,'Open Int.'!H97/'Open Int.'!E97)</f>
        <v>0.25274725274725274</v>
      </c>
      <c r="G97" s="156">
        <v>0.34285714285714286</v>
      </c>
      <c r="H97" s="171">
        <f t="shared" si="2"/>
        <v>-0.26282051282051283</v>
      </c>
      <c r="I97" s="188">
        <f>IF(Volume!D97=0,0,Volume!F97/Volume!D97)</f>
        <v>0.05555555555555555</v>
      </c>
      <c r="J97" s="179">
        <v>0.55</v>
      </c>
      <c r="K97" s="171">
        <f t="shared" si="3"/>
        <v>-0.898989898989899</v>
      </c>
      <c r="L97" s="60"/>
      <c r="M97" s="6"/>
      <c r="N97" s="59"/>
      <c r="O97" s="3"/>
      <c r="P97" s="3"/>
      <c r="Q97" s="3"/>
      <c r="R97" s="3"/>
      <c r="S97" s="3"/>
      <c r="T97" s="3"/>
      <c r="U97" s="61"/>
      <c r="V97" s="3"/>
      <c r="W97" s="3"/>
      <c r="X97" s="3"/>
      <c r="Y97" s="3"/>
      <c r="Z97" s="3"/>
      <c r="AA97" s="2"/>
      <c r="AB97" s="78"/>
      <c r="AC97" s="77"/>
    </row>
    <row r="98" spans="1:27" s="7" customFormat="1" ht="15">
      <c r="A98" s="180" t="s">
        <v>207</v>
      </c>
      <c r="B98" s="191">
        <f>'Open Int.'!E98</f>
        <v>126250</v>
      </c>
      <c r="C98" s="192">
        <f>'Open Int.'!F98</f>
        <v>13750</v>
      </c>
      <c r="D98" s="193">
        <f>'Open Int.'!H98</f>
        <v>1250</v>
      </c>
      <c r="E98" s="335">
        <f>'Open Int.'!I98</f>
        <v>0</v>
      </c>
      <c r="F98" s="194">
        <f>IF('Open Int.'!E98=0,0,'Open Int.'!H98/'Open Int.'!E98)</f>
        <v>0.009900990099009901</v>
      </c>
      <c r="G98" s="156">
        <v>0.011111111111111112</v>
      </c>
      <c r="H98" s="171">
        <f t="shared" si="2"/>
        <v>-0.10891089108910894</v>
      </c>
      <c r="I98" s="188">
        <f>IF(Volume!D98=0,0,Volume!F98/Volume!D98)</f>
        <v>0</v>
      </c>
      <c r="J98" s="179">
        <v>0</v>
      </c>
      <c r="K98" s="171">
        <f t="shared" si="3"/>
        <v>0</v>
      </c>
      <c r="L98" s="60"/>
      <c r="M98" s="6"/>
      <c r="N98" s="59"/>
      <c r="O98" s="3"/>
      <c r="P98" s="3"/>
      <c r="Q98" s="3"/>
      <c r="R98" s="3"/>
      <c r="S98" s="3"/>
      <c r="T98" s="3"/>
      <c r="U98" s="61"/>
      <c r="V98" s="3"/>
      <c r="W98" s="3"/>
      <c r="X98" s="3"/>
      <c r="Y98" s="3"/>
      <c r="Z98" s="3"/>
      <c r="AA98" s="2"/>
    </row>
    <row r="99" spans="1:27" s="7" customFormat="1" ht="15">
      <c r="A99" s="180" t="s">
        <v>298</v>
      </c>
      <c r="B99" s="191">
        <f>'Open Int.'!E99</f>
        <v>0</v>
      </c>
      <c r="C99" s="192">
        <f>'Open Int.'!F99</f>
        <v>0</v>
      </c>
      <c r="D99" s="193">
        <f>'Open Int.'!H99</f>
        <v>0</v>
      </c>
      <c r="E99" s="335">
        <f>'Open Int.'!I99</f>
        <v>0</v>
      </c>
      <c r="F99" s="194">
        <f>IF('Open Int.'!E99=0,0,'Open Int.'!H99/'Open Int.'!E99)</f>
        <v>0</v>
      </c>
      <c r="G99" s="156">
        <v>0</v>
      </c>
      <c r="H99" s="171">
        <f t="shared" si="2"/>
        <v>0</v>
      </c>
      <c r="I99" s="188">
        <f>IF(Volume!D99=0,0,Volume!F99/Volume!D99)</f>
        <v>0</v>
      </c>
      <c r="J99" s="179">
        <v>0</v>
      </c>
      <c r="K99" s="171">
        <f t="shared" si="3"/>
        <v>0</v>
      </c>
      <c r="L99" s="60"/>
      <c r="M99" s="6"/>
      <c r="N99" s="59"/>
      <c r="O99" s="3"/>
      <c r="P99" s="3"/>
      <c r="Q99" s="3"/>
      <c r="R99" s="3"/>
      <c r="S99" s="3"/>
      <c r="T99" s="3"/>
      <c r="U99" s="61"/>
      <c r="V99" s="3"/>
      <c r="W99" s="3"/>
      <c r="X99" s="3"/>
      <c r="Y99" s="3"/>
      <c r="Z99" s="3"/>
      <c r="AA99" s="2"/>
    </row>
    <row r="100" spans="1:27" s="7" customFormat="1" ht="15">
      <c r="A100" s="180" t="s">
        <v>278</v>
      </c>
      <c r="B100" s="191">
        <f>'Open Int.'!E100</f>
        <v>75200</v>
      </c>
      <c r="C100" s="192">
        <f>'Open Int.'!F100</f>
        <v>11200</v>
      </c>
      <c r="D100" s="193">
        <f>'Open Int.'!H100</f>
        <v>2400</v>
      </c>
      <c r="E100" s="335">
        <f>'Open Int.'!I100</f>
        <v>0</v>
      </c>
      <c r="F100" s="194">
        <f>IF('Open Int.'!E100=0,0,'Open Int.'!H100/'Open Int.'!E100)</f>
        <v>0.031914893617021274</v>
      </c>
      <c r="G100" s="156">
        <v>0.0375</v>
      </c>
      <c r="H100" s="171">
        <f t="shared" si="2"/>
        <v>-0.148936170212766</v>
      </c>
      <c r="I100" s="188">
        <f>IF(Volume!D100=0,0,Volume!F100/Volume!D100)</f>
        <v>0</v>
      </c>
      <c r="J100" s="179">
        <v>0</v>
      </c>
      <c r="K100" s="171">
        <f t="shared" si="3"/>
        <v>0</v>
      </c>
      <c r="L100" s="60"/>
      <c r="M100" s="6"/>
      <c r="N100" s="59"/>
      <c r="O100" s="3"/>
      <c r="P100" s="3"/>
      <c r="Q100" s="3"/>
      <c r="R100" s="3"/>
      <c r="S100" s="3"/>
      <c r="T100" s="3"/>
      <c r="U100" s="61"/>
      <c r="V100" s="3"/>
      <c r="W100" s="3"/>
      <c r="X100" s="3"/>
      <c r="Y100" s="3"/>
      <c r="Z100" s="3"/>
      <c r="AA100" s="2"/>
    </row>
    <row r="101" spans="1:29" s="58" customFormat="1" ht="15">
      <c r="A101" s="180" t="s">
        <v>146</v>
      </c>
      <c r="B101" s="191">
        <f>'Open Int.'!E101</f>
        <v>178000</v>
      </c>
      <c r="C101" s="192">
        <f>'Open Int.'!F101</f>
        <v>17800</v>
      </c>
      <c r="D101" s="193">
        <f>'Open Int.'!H101</f>
        <v>17800</v>
      </c>
      <c r="E101" s="335">
        <f>'Open Int.'!I101</f>
        <v>0</v>
      </c>
      <c r="F101" s="194">
        <f>IF('Open Int.'!E101=0,0,'Open Int.'!H101/'Open Int.'!E101)</f>
        <v>0.1</v>
      </c>
      <c r="G101" s="156">
        <v>0.1111111111111111</v>
      </c>
      <c r="H101" s="171">
        <f t="shared" si="2"/>
        <v>-0.0999999999999999</v>
      </c>
      <c r="I101" s="188">
        <f>IF(Volume!D101=0,0,Volume!F101/Volume!D101)</f>
        <v>0</v>
      </c>
      <c r="J101" s="179">
        <v>0.1111111111111111</v>
      </c>
      <c r="K101" s="171">
        <f t="shared" si="3"/>
        <v>-1</v>
      </c>
      <c r="L101" s="60"/>
      <c r="M101" s="6"/>
      <c r="N101" s="59"/>
      <c r="O101" s="3"/>
      <c r="P101" s="3"/>
      <c r="Q101" s="3"/>
      <c r="R101" s="3"/>
      <c r="S101" s="3"/>
      <c r="T101" s="3"/>
      <c r="U101" s="61"/>
      <c r="V101" s="3"/>
      <c r="W101" s="3"/>
      <c r="X101" s="3"/>
      <c r="Y101" s="3"/>
      <c r="Z101" s="3"/>
      <c r="AA101" s="2"/>
      <c r="AB101" s="78"/>
      <c r="AC101" s="77"/>
    </row>
    <row r="102" spans="1:29" s="58" customFormat="1" ht="15">
      <c r="A102" s="180" t="s">
        <v>8</v>
      </c>
      <c r="B102" s="191">
        <f>'Open Int.'!E102</f>
        <v>1368000</v>
      </c>
      <c r="C102" s="192">
        <f>'Open Int.'!F102</f>
        <v>97600</v>
      </c>
      <c r="D102" s="193">
        <f>'Open Int.'!H102</f>
        <v>307200</v>
      </c>
      <c r="E102" s="335">
        <f>'Open Int.'!I102</f>
        <v>25600</v>
      </c>
      <c r="F102" s="194">
        <f>IF('Open Int.'!E102=0,0,'Open Int.'!H102/'Open Int.'!E102)</f>
        <v>0.22456140350877193</v>
      </c>
      <c r="G102" s="156">
        <v>0.2216624685138539</v>
      </c>
      <c r="H102" s="171">
        <f t="shared" si="2"/>
        <v>0.013078149920255197</v>
      </c>
      <c r="I102" s="188">
        <f>IF(Volume!D102=0,0,Volume!F102/Volume!D102)</f>
        <v>0.1459227467811159</v>
      </c>
      <c r="J102" s="179">
        <v>0.18021201413427562</v>
      </c>
      <c r="K102" s="171">
        <f t="shared" si="3"/>
        <v>-0.1902718168812589</v>
      </c>
      <c r="L102" s="60"/>
      <c r="M102" s="6"/>
      <c r="N102" s="59"/>
      <c r="O102" s="3"/>
      <c r="P102" s="3"/>
      <c r="Q102" s="3"/>
      <c r="R102" s="3"/>
      <c r="S102" s="3"/>
      <c r="T102" s="3"/>
      <c r="U102" s="61"/>
      <c r="V102" s="3"/>
      <c r="W102" s="3"/>
      <c r="X102" s="3"/>
      <c r="Y102" s="3"/>
      <c r="Z102" s="3"/>
      <c r="AA102" s="2"/>
      <c r="AB102" s="78"/>
      <c r="AC102" s="77"/>
    </row>
    <row r="103" spans="1:27" s="7" customFormat="1" ht="15">
      <c r="A103" s="180" t="s">
        <v>299</v>
      </c>
      <c r="B103" s="191">
        <f>'Open Int.'!E103</f>
        <v>41000</v>
      </c>
      <c r="C103" s="192">
        <f>'Open Int.'!F103</f>
        <v>25000</v>
      </c>
      <c r="D103" s="193">
        <f>'Open Int.'!H103</f>
        <v>0</v>
      </c>
      <c r="E103" s="335">
        <f>'Open Int.'!I103</f>
        <v>0</v>
      </c>
      <c r="F103" s="194">
        <f>IF('Open Int.'!E103=0,0,'Open Int.'!H103/'Open Int.'!E103)</f>
        <v>0</v>
      </c>
      <c r="G103" s="156">
        <v>0</v>
      </c>
      <c r="H103" s="171">
        <f t="shared" si="2"/>
        <v>0</v>
      </c>
      <c r="I103" s="188">
        <f>IF(Volume!D103=0,0,Volume!F103/Volume!D103)</f>
        <v>0</v>
      </c>
      <c r="J103" s="179">
        <v>0</v>
      </c>
      <c r="K103" s="171">
        <f t="shared" si="3"/>
        <v>0</v>
      </c>
      <c r="L103" s="60"/>
      <c r="M103" s="6"/>
      <c r="N103" s="59"/>
      <c r="O103" s="3"/>
      <c r="P103" s="3"/>
      <c r="Q103" s="3"/>
      <c r="R103" s="3"/>
      <c r="S103" s="3"/>
      <c r="T103" s="3"/>
      <c r="U103" s="61"/>
      <c r="V103" s="3"/>
      <c r="W103" s="3"/>
      <c r="X103" s="3"/>
      <c r="Y103" s="3"/>
      <c r="Z103" s="3"/>
      <c r="AA103" s="2"/>
    </row>
    <row r="104" spans="1:27" s="7" customFormat="1" ht="15">
      <c r="A104" s="180" t="s">
        <v>179</v>
      </c>
      <c r="B104" s="191">
        <f>'Open Int.'!E104</f>
        <v>4172000</v>
      </c>
      <c r="C104" s="192">
        <f>'Open Int.'!F104</f>
        <v>364000</v>
      </c>
      <c r="D104" s="193">
        <f>'Open Int.'!H104</f>
        <v>140000</v>
      </c>
      <c r="E104" s="335">
        <f>'Open Int.'!I104</f>
        <v>28000</v>
      </c>
      <c r="F104" s="194">
        <f>IF('Open Int.'!E104=0,0,'Open Int.'!H104/'Open Int.'!E104)</f>
        <v>0.03355704697986577</v>
      </c>
      <c r="G104" s="156">
        <v>0.029411764705882353</v>
      </c>
      <c r="H104" s="171">
        <f t="shared" si="2"/>
        <v>0.14093959731543626</v>
      </c>
      <c r="I104" s="188">
        <f>IF(Volume!D104=0,0,Volume!F104/Volume!D104)</f>
        <v>0.022727272727272728</v>
      </c>
      <c r="J104" s="179">
        <v>0.025</v>
      </c>
      <c r="K104" s="171">
        <f t="shared" si="3"/>
        <v>-0.09090909090909094</v>
      </c>
      <c r="L104" s="60"/>
      <c r="M104" s="6"/>
      <c r="N104" s="59"/>
      <c r="O104" s="3"/>
      <c r="P104" s="3"/>
      <c r="Q104" s="3"/>
      <c r="R104" s="3"/>
      <c r="S104" s="3"/>
      <c r="T104" s="3"/>
      <c r="U104" s="61"/>
      <c r="V104" s="3"/>
      <c r="W104" s="3"/>
      <c r="X104" s="3"/>
      <c r="Y104" s="3"/>
      <c r="Z104" s="3"/>
      <c r="AA104" s="2"/>
    </row>
    <row r="105" spans="1:27" s="7" customFormat="1" ht="15">
      <c r="A105" s="180" t="s">
        <v>202</v>
      </c>
      <c r="B105" s="191">
        <f>'Open Int.'!E105</f>
        <v>28750</v>
      </c>
      <c r="C105" s="192">
        <f>'Open Int.'!F105</f>
        <v>5750</v>
      </c>
      <c r="D105" s="193">
        <f>'Open Int.'!H105</f>
        <v>0</v>
      </c>
      <c r="E105" s="335">
        <f>'Open Int.'!I105</f>
        <v>0</v>
      </c>
      <c r="F105" s="194">
        <f>IF('Open Int.'!E105=0,0,'Open Int.'!H105/'Open Int.'!E105)</f>
        <v>0</v>
      </c>
      <c r="G105" s="156">
        <v>0</v>
      </c>
      <c r="H105" s="171">
        <f t="shared" si="2"/>
        <v>0</v>
      </c>
      <c r="I105" s="188">
        <f>IF(Volume!D105=0,0,Volume!F105/Volume!D105)</f>
        <v>0</v>
      </c>
      <c r="J105" s="179">
        <v>0</v>
      </c>
      <c r="K105" s="171">
        <f t="shared" si="3"/>
        <v>0</v>
      </c>
      <c r="L105" s="60"/>
      <c r="M105" s="6"/>
      <c r="N105" s="59"/>
      <c r="O105" s="3"/>
      <c r="P105" s="3"/>
      <c r="Q105" s="3"/>
      <c r="R105" s="3"/>
      <c r="S105" s="3"/>
      <c r="T105" s="3"/>
      <c r="U105" s="61"/>
      <c r="V105" s="3"/>
      <c r="W105" s="3"/>
      <c r="X105" s="3"/>
      <c r="Y105" s="3"/>
      <c r="Z105" s="3"/>
      <c r="AA105" s="2"/>
    </row>
    <row r="106" spans="1:29" s="58" customFormat="1" ht="15">
      <c r="A106" s="180" t="s">
        <v>171</v>
      </c>
      <c r="B106" s="191">
        <f>'Open Int.'!E106</f>
        <v>9900</v>
      </c>
      <c r="C106" s="192">
        <f>'Open Int.'!F106</f>
        <v>1100</v>
      </c>
      <c r="D106" s="193">
        <f>'Open Int.'!H106</f>
        <v>5500</v>
      </c>
      <c r="E106" s="335">
        <f>'Open Int.'!I106</f>
        <v>0</v>
      </c>
      <c r="F106" s="194">
        <f>IF('Open Int.'!E106=0,0,'Open Int.'!H106/'Open Int.'!E106)</f>
        <v>0.5555555555555556</v>
      </c>
      <c r="G106" s="156">
        <v>0.625</v>
      </c>
      <c r="H106" s="171">
        <f t="shared" si="2"/>
        <v>-0.11111111111111108</v>
      </c>
      <c r="I106" s="188">
        <f>IF(Volume!D106=0,0,Volume!F106/Volume!D106)</f>
        <v>4</v>
      </c>
      <c r="J106" s="179">
        <v>0</v>
      </c>
      <c r="K106" s="171">
        <f t="shared" si="3"/>
        <v>0</v>
      </c>
      <c r="L106" s="60"/>
      <c r="M106" s="6"/>
      <c r="N106" s="59"/>
      <c r="O106" s="3"/>
      <c r="P106" s="3"/>
      <c r="Q106" s="3"/>
      <c r="R106" s="3"/>
      <c r="S106" s="3"/>
      <c r="T106" s="3"/>
      <c r="U106" s="61"/>
      <c r="V106" s="3"/>
      <c r="W106" s="3"/>
      <c r="X106" s="3"/>
      <c r="Y106" s="3"/>
      <c r="Z106" s="3"/>
      <c r="AA106" s="2"/>
      <c r="AB106" s="78"/>
      <c r="AC106" s="77"/>
    </row>
    <row r="107" spans="1:29" s="58" customFormat="1" ht="15">
      <c r="A107" s="180" t="s">
        <v>147</v>
      </c>
      <c r="B107" s="191">
        <f>'Open Int.'!E107</f>
        <v>35400</v>
      </c>
      <c r="C107" s="192">
        <f>'Open Int.'!F107</f>
        <v>0</v>
      </c>
      <c r="D107" s="193">
        <f>'Open Int.'!H107</f>
        <v>0</v>
      </c>
      <c r="E107" s="335">
        <f>'Open Int.'!I107</f>
        <v>0</v>
      </c>
      <c r="F107" s="194">
        <f>IF('Open Int.'!E107=0,0,'Open Int.'!H107/'Open Int.'!E107)</f>
        <v>0</v>
      </c>
      <c r="G107" s="156">
        <v>0</v>
      </c>
      <c r="H107" s="171">
        <f t="shared" si="2"/>
        <v>0</v>
      </c>
      <c r="I107" s="188">
        <f>IF(Volume!D107=0,0,Volume!F107/Volume!D107)</f>
        <v>0</v>
      </c>
      <c r="J107" s="179">
        <v>0</v>
      </c>
      <c r="K107" s="171">
        <f t="shared" si="3"/>
        <v>0</v>
      </c>
      <c r="L107" s="60"/>
      <c r="M107" s="6"/>
      <c r="N107" s="59"/>
      <c r="O107" s="3"/>
      <c r="P107" s="3"/>
      <c r="Q107" s="3"/>
      <c r="R107" s="3"/>
      <c r="S107" s="3"/>
      <c r="T107" s="3"/>
      <c r="U107" s="61"/>
      <c r="V107" s="3"/>
      <c r="W107" s="3"/>
      <c r="X107" s="3"/>
      <c r="Y107" s="3"/>
      <c r="Z107" s="3"/>
      <c r="AA107" s="2"/>
      <c r="AB107" s="78"/>
      <c r="AC107" s="77"/>
    </row>
    <row r="108" spans="1:29" s="58" customFormat="1" ht="15">
      <c r="A108" s="180" t="s">
        <v>148</v>
      </c>
      <c r="B108" s="191">
        <f>'Open Int.'!E108</f>
        <v>3135</v>
      </c>
      <c r="C108" s="192">
        <f>'Open Int.'!F108</f>
        <v>3135</v>
      </c>
      <c r="D108" s="193">
        <f>'Open Int.'!H108</f>
        <v>0</v>
      </c>
      <c r="E108" s="335">
        <f>'Open Int.'!I108</f>
        <v>0</v>
      </c>
      <c r="F108" s="194">
        <f>IF('Open Int.'!E108=0,0,'Open Int.'!H108/'Open Int.'!E108)</f>
        <v>0</v>
      </c>
      <c r="G108" s="156">
        <v>0</v>
      </c>
      <c r="H108" s="171">
        <f t="shared" si="2"/>
        <v>0</v>
      </c>
      <c r="I108" s="188">
        <f>IF(Volume!D108=0,0,Volume!F108/Volume!D108)</f>
        <v>0</v>
      </c>
      <c r="J108" s="179">
        <v>0</v>
      </c>
      <c r="K108" s="171">
        <f t="shared" si="3"/>
        <v>0</v>
      </c>
      <c r="L108" s="60"/>
      <c r="M108" s="6"/>
      <c r="N108" s="59"/>
      <c r="O108" s="3"/>
      <c r="P108" s="3"/>
      <c r="Q108" s="3"/>
      <c r="R108" s="3"/>
      <c r="S108" s="3"/>
      <c r="T108" s="3"/>
      <c r="U108" s="61"/>
      <c r="V108" s="3"/>
      <c r="W108" s="3"/>
      <c r="X108" s="3"/>
      <c r="Y108" s="3"/>
      <c r="Z108" s="3"/>
      <c r="AA108" s="2"/>
      <c r="AB108" s="78"/>
      <c r="AC108" s="77"/>
    </row>
    <row r="109" spans="1:29" s="58" customFormat="1" ht="15">
      <c r="A109" s="180" t="s">
        <v>122</v>
      </c>
      <c r="B109" s="191">
        <f>'Open Int.'!E109</f>
        <v>1690000</v>
      </c>
      <c r="C109" s="192">
        <f>'Open Int.'!F109</f>
        <v>191750</v>
      </c>
      <c r="D109" s="193">
        <f>'Open Int.'!H109</f>
        <v>196625</v>
      </c>
      <c r="E109" s="335">
        <f>'Open Int.'!I109</f>
        <v>52000</v>
      </c>
      <c r="F109" s="194">
        <f>IF('Open Int.'!E109=0,0,'Open Int.'!H109/'Open Int.'!E109)</f>
        <v>0.11634615384615385</v>
      </c>
      <c r="G109" s="156">
        <v>0.09652928416485901</v>
      </c>
      <c r="H109" s="171">
        <f t="shared" si="2"/>
        <v>0.2052938634399308</v>
      </c>
      <c r="I109" s="188">
        <f>IF(Volume!D109=0,0,Volume!F109/Volume!D109)</f>
        <v>0.15719063545150502</v>
      </c>
      <c r="J109" s="179">
        <v>0.10355987055016182</v>
      </c>
      <c r="K109" s="171">
        <f t="shared" si="3"/>
        <v>0.5178720735785953</v>
      </c>
      <c r="L109" s="60"/>
      <c r="M109" s="6"/>
      <c r="N109" s="59"/>
      <c r="O109" s="3"/>
      <c r="P109" s="3"/>
      <c r="Q109" s="3"/>
      <c r="R109" s="3"/>
      <c r="S109" s="3"/>
      <c r="T109" s="3"/>
      <c r="U109" s="61"/>
      <c r="V109" s="3"/>
      <c r="W109" s="3"/>
      <c r="X109" s="3"/>
      <c r="Y109" s="3"/>
      <c r="Z109" s="3"/>
      <c r="AA109" s="2"/>
      <c r="AB109" s="78"/>
      <c r="AC109" s="77"/>
    </row>
    <row r="110" spans="1:29" s="58" customFormat="1" ht="15">
      <c r="A110" s="180" t="s">
        <v>36</v>
      </c>
      <c r="B110" s="191">
        <f>'Open Int.'!E110</f>
        <v>131400</v>
      </c>
      <c r="C110" s="192">
        <f>'Open Int.'!F110</f>
        <v>32850</v>
      </c>
      <c r="D110" s="193">
        <f>'Open Int.'!H110</f>
        <v>25650</v>
      </c>
      <c r="E110" s="335">
        <f>'Open Int.'!I110</f>
        <v>12600</v>
      </c>
      <c r="F110" s="194">
        <f>IF('Open Int.'!E110=0,0,'Open Int.'!H110/'Open Int.'!E110)</f>
        <v>0.1952054794520548</v>
      </c>
      <c r="G110" s="156">
        <v>0.1324200913242009</v>
      </c>
      <c r="H110" s="171">
        <f t="shared" si="2"/>
        <v>0.4741379310344829</v>
      </c>
      <c r="I110" s="188">
        <f>IF(Volume!D110=0,0,Volume!F110/Volume!D110)</f>
        <v>0.3251231527093596</v>
      </c>
      <c r="J110" s="179">
        <v>0.10852713178294573</v>
      </c>
      <c r="K110" s="171">
        <f t="shared" si="3"/>
        <v>1.9957776213933849</v>
      </c>
      <c r="L110" s="60"/>
      <c r="M110" s="6"/>
      <c r="N110" s="59"/>
      <c r="O110" s="3"/>
      <c r="P110" s="3"/>
      <c r="Q110" s="3"/>
      <c r="R110" s="3"/>
      <c r="S110" s="3"/>
      <c r="T110" s="3"/>
      <c r="U110" s="61"/>
      <c r="V110" s="3"/>
      <c r="W110" s="3"/>
      <c r="X110" s="3"/>
      <c r="Y110" s="3"/>
      <c r="Z110" s="3"/>
      <c r="AA110" s="2"/>
      <c r="AB110" s="78"/>
      <c r="AC110" s="77"/>
    </row>
    <row r="111" spans="1:29" s="58" customFormat="1" ht="15">
      <c r="A111" s="180" t="s">
        <v>172</v>
      </c>
      <c r="B111" s="191">
        <f>'Open Int.'!E111</f>
        <v>31500</v>
      </c>
      <c r="C111" s="192">
        <f>'Open Int.'!F111</f>
        <v>24150</v>
      </c>
      <c r="D111" s="193">
        <f>'Open Int.'!H111</f>
        <v>0</v>
      </c>
      <c r="E111" s="335">
        <f>'Open Int.'!I111</f>
        <v>0</v>
      </c>
      <c r="F111" s="194">
        <f>IF('Open Int.'!E111=0,0,'Open Int.'!H111/'Open Int.'!E111)</f>
        <v>0</v>
      </c>
      <c r="G111" s="156">
        <v>0</v>
      </c>
      <c r="H111" s="171">
        <f t="shared" si="2"/>
        <v>0</v>
      </c>
      <c r="I111" s="188">
        <f>IF(Volume!D111=0,0,Volume!F111/Volume!D111)</f>
        <v>0</v>
      </c>
      <c r="J111" s="179">
        <v>0</v>
      </c>
      <c r="K111" s="171">
        <f t="shared" si="3"/>
        <v>0</v>
      </c>
      <c r="L111" s="60"/>
      <c r="M111" s="6"/>
      <c r="N111" s="59"/>
      <c r="O111" s="3"/>
      <c r="P111" s="3"/>
      <c r="Q111" s="3"/>
      <c r="R111" s="3"/>
      <c r="S111" s="3"/>
      <c r="T111" s="3"/>
      <c r="U111" s="61"/>
      <c r="V111" s="3"/>
      <c r="W111" s="3"/>
      <c r="X111" s="3"/>
      <c r="Y111" s="3"/>
      <c r="Z111" s="3"/>
      <c r="AA111" s="2"/>
      <c r="AB111" s="78"/>
      <c r="AC111" s="77"/>
    </row>
    <row r="112" spans="1:29" s="58" customFormat="1" ht="15">
      <c r="A112" s="180" t="s">
        <v>80</v>
      </c>
      <c r="B112" s="191">
        <f>'Open Int.'!E112</f>
        <v>27600</v>
      </c>
      <c r="C112" s="192">
        <f>'Open Int.'!F112</f>
        <v>15600</v>
      </c>
      <c r="D112" s="193">
        <f>'Open Int.'!H112</f>
        <v>16800</v>
      </c>
      <c r="E112" s="335">
        <f>'Open Int.'!I112</f>
        <v>15600</v>
      </c>
      <c r="F112" s="194">
        <f>IF('Open Int.'!E112=0,0,'Open Int.'!H112/'Open Int.'!E112)</f>
        <v>0.6086956521739131</v>
      </c>
      <c r="G112" s="156">
        <v>0.1</v>
      </c>
      <c r="H112" s="171">
        <f t="shared" si="2"/>
        <v>5.086956521739131</v>
      </c>
      <c r="I112" s="188">
        <f>IF(Volume!D112=0,0,Volume!F112/Volume!D112)</f>
        <v>0.6190476190476191</v>
      </c>
      <c r="J112" s="179">
        <v>0</v>
      </c>
      <c r="K112" s="171">
        <f t="shared" si="3"/>
        <v>0</v>
      </c>
      <c r="L112" s="60"/>
      <c r="M112" s="6"/>
      <c r="N112" s="59"/>
      <c r="O112" s="3"/>
      <c r="P112" s="3"/>
      <c r="Q112" s="3"/>
      <c r="R112" s="3"/>
      <c r="S112" s="3"/>
      <c r="T112" s="3"/>
      <c r="U112" s="61"/>
      <c r="V112" s="3"/>
      <c r="W112" s="3"/>
      <c r="X112" s="3"/>
      <c r="Y112" s="3"/>
      <c r="Z112" s="3"/>
      <c r="AA112" s="2"/>
      <c r="AB112" s="78"/>
      <c r="AC112" s="77"/>
    </row>
    <row r="113" spans="1:29" s="58" customFormat="1" ht="15">
      <c r="A113" s="180" t="s">
        <v>275</v>
      </c>
      <c r="B113" s="191">
        <f>'Open Int.'!E113</f>
        <v>72100</v>
      </c>
      <c r="C113" s="192">
        <f>'Open Int.'!F113</f>
        <v>25200</v>
      </c>
      <c r="D113" s="193">
        <f>'Open Int.'!H113</f>
        <v>2100</v>
      </c>
      <c r="E113" s="335">
        <f>'Open Int.'!I113</f>
        <v>0</v>
      </c>
      <c r="F113" s="194">
        <f>IF('Open Int.'!E113=0,0,'Open Int.'!H113/'Open Int.'!E113)</f>
        <v>0.02912621359223301</v>
      </c>
      <c r="G113" s="156">
        <v>0.04477611940298507</v>
      </c>
      <c r="H113" s="171">
        <f t="shared" si="2"/>
        <v>-0.3495145631067961</v>
      </c>
      <c r="I113" s="188">
        <f>IF(Volume!D113=0,0,Volume!F113/Volume!D113)</f>
        <v>0.012987012987012988</v>
      </c>
      <c r="J113" s="179">
        <v>0.03125</v>
      </c>
      <c r="K113" s="171">
        <f t="shared" si="3"/>
        <v>-0.5844155844155844</v>
      </c>
      <c r="L113" s="60"/>
      <c r="M113" s="6"/>
      <c r="N113" s="59"/>
      <c r="O113" s="3"/>
      <c r="P113" s="3"/>
      <c r="Q113" s="3"/>
      <c r="R113" s="3"/>
      <c r="S113" s="3"/>
      <c r="T113" s="3"/>
      <c r="U113" s="61"/>
      <c r="V113" s="3"/>
      <c r="W113" s="3"/>
      <c r="X113" s="3"/>
      <c r="Y113" s="3"/>
      <c r="Z113" s="3"/>
      <c r="AA113" s="2"/>
      <c r="AB113" s="78"/>
      <c r="AC113" s="77"/>
    </row>
    <row r="114" spans="1:29" s="58" customFormat="1" ht="15">
      <c r="A114" s="180" t="s">
        <v>225</v>
      </c>
      <c r="B114" s="191">
        <f>'Open Int.'!E114</f>
        <v>1950</v>
      </c>
      <c r="C114" s="192">
        <f>'Open Int.'!F114</f>
        <v>1300</v>
      </c>
      <c r="D114" s="193">
        <f>'Open Int.'!H114</f>
        <v>0</v>
      </c>
      <c r="E114" s="335">
        <f>'Open Int.'!I114</f>
        <v>0</v>
      </c>
      <c r="F114" s="194">
        <f>IF('Open Int.'!E114=0,0,'Open Int.'!H114/'Open Int.'!E114)</f>
        <v>0</v>
      </c>
      <c r="G114" s="156">
        <v>0</v>
      </c>
      <c r="H114" s="171">
        <f t="shared" si="2"/>
        <v>0</v>
      </c>
      <c r="I114" s="188">
        <f>IF(Volume!D114=0,0,Volume!F114/Volume!D114)</f>
        <v>0</v>
      </c>
      <c r="J114" s="179">
        <v>0</v>
      </c>
      <c r="K114" s="171">
        <f t="shared" si="3"/>
        <v>0</v>
      </c>
      <c r="L114" s="60"/>
      <c r="M114" s="6"/>
      <c r="N114" s="59"/>
      <c r="O114" s="3"/>
      <c r="P114" s="3"/>
      <c r="Q114" s="3"/>
      <c r="R114" s="3"/>
      <c r="S114" s="3"/>
      <c r="T114" s="3"/>
      <c r="U114" s="61"/>
      <c r="V114" s="3"/>
      <c r="W114" s="3"/>
      <c r="X114" s="3"/>
      <c r="Y114" s="3"/>
      <c r="Z114" s="3"/>
      <c r="AA114" s="2"/>
      <c r="AB114" s="78"/>
      <c r="AC114" s="77"/>
    </row>
    <row r="115" spans="1:29" s="58" customFormat="1" ht="15">
      <c r="A115" s="180" t="s">
        <v>404</v>
      </c>
      <c r="B115" s="191">
        <f>'Open Int.'!E115</f>
        <v>849600</v>
      </c>
      <c r="C115" s="192">
        <f>'Open Int.'!F115</f>
        <v>242400</v>
      </c>
      <c r="D115" s="193">
        <f>'Open Int.'!H115</f>
        <v>302400</v>
      </c>
      <c r="E115" s="335">
        <f>'Open Int.'!I115</f>
        <v>98400</v>
      </c>
      <c r="F115" s="194">
        <f>IF('Open Int.'!E115=0,0,'Open Int.'!H115/'Open Int.'!E115)</f>
        <v>0.3559322033898305</v>
      </c>
      <c r="G115" s="156">
        <v>0.3359683794466403</v>
      </c>
      <c r="H115" s="171">
        <f t="shared" si="2"/>
        <v>0.059421734795613135</v>
      </c>
      <c r="I115" s="188">
        <f>IF(Volume!D115=0,0,Volume!F115/Volume!D115)</f>
        <v>0.17676767676767677</v>
      </c>
      <c r="J115" s="179">
        <v>0.22340425531914893</v>
      </c>
      <c r="K115" s="171">
        <f t="shared" si="3"/>
        <v>-0.20875420875420872</v>
      </c>
      <c r="L115" s="60"/>
      <c r="M115" s="6"/>
      <c r="N115" s="59"/>
      <c r="O115" s="3"/>
      <c r="P115" s="3"/>
      <c r="Q115" s="3"/>
      <c r="R115" s="3"/>
      <c r="S115" s="3"/>
      <c r="T115" s="3"/>
      <c r="U115" s="61"/>
      <c r="V115" s="3"/>
      <c r="W115" s="3"/>
      <c r="X115" s="3"/>
      <c r="Y115" s="3"/>
      <c r="Z115" s="3"/>
      <c r="AA115" s="2"/>
      <c r="AB115" s="78"/>
      <c r="AC115" s="77"/>
    </row>
    <row r="116" spans="1:29" s="58" customFormat="1" ht="15">
      <c r="A116" s="180" t="s">
        <v>81</v>
      </c>
      <c r="B116" s="191">
        <f>'Open Int.'!E116</f>
        <v>7800</v>
      </c>
      <c r="C116" s="192">
        <f>'Open Int.'!F116</f>
        <v>0</v>
      </c>
      <c r="D116" s="193">
        <f>'Open Int.'!H116</f>
        <v>2400</v>
      </c>
      <c r="E116" s="335">
        <f>'Open Int.'!I116</f>
        <v>0</v>
      </c>
      <c r="F116" s="194">
        <f>IF('Open Int.'!E116=0,0,'Open Int.'!H116/'Open Int.'!E116)</f>
        <v>0.3076923076923077</v>
      </c>
      <c r="G116" s="156">
        <v>0.3076923076923077</v>
      </c>
      <c r="H116" s="171">
        <f t="shared" si="2"/>
        <v>0</v>
      </c>
      <c r="I116" s="188">
        <f>IF(Volume!D116=0,0,Volume!F116/Volume!D116)</f>
        <v>0</v>
      </c>
      <c r="J116" s="179">
        <v>0</v>
      </c>
      <c r="K116" s="171">
        <f t="shared" si="3"/>
        <v>0</v>
      </c>
      <c r="L116" s="60"/>
      <c r="M116" s="6"/>
      <c r="N116" s="59"/>
      <c r="O116" s="3"/>
      <c r="P116" s="3"/>
      <c r="Q116" s="3"/>
      <c r="R116" s="3"/>
      <c r="S116" s="3"/>
      <c r="T116" s="3"/>
      <c r="U116" s="61"/>
      <c r="V116" s="3"/>
      <c r="W116" s="3"/>
      <c r="X116" s="3"/>
      <c r="Y116" s="3"/>
      <c r="Z116" s="3"/>
      <c r="AA116" s="2"/>
      <c r="AB116" s="78"/>
      <c r="AC116" s="77"/>
    </row>
    <row r="117" spans="1:29" s="58" customFormat="1" ht="15">
      <c r="A117" s="180" t="s">
        <v>226</v>
      </c>
      <c r="B117" s="191">
        <f>'Open Int.'!E117</f>
        <v>180600</v>
      </c>
      <c r="C117" s="192">
        <f>'Open Int.'!F117</f>
        <v>18200</v>
      </c>
      <c r="D117" s="193">
        <f>'Open Int.'!H117</f>
        <v>4200</v>
      </c>
      <c r="E117" s="335">
        <f>'Open Int.'!I117</f>
        <v>2800</v>
      </c>
      <c r="F117" s="194">
        <f>IF('Open Int.'!E117=0,0,'Open Int.'!H117/'Open Int.'!E117)</f>
        <v>0.023255813953488372</v>
      </c>
      <c r="G117" s="156">
        <v>0.008620689655172414</v>
      </c>
      <c r="H117" s="171">
        <f t="shared" si="2"/>
        <v>1.697674418604651</v>
      </c>
      <c r="I117" s="188">
        <f>IF(Volume!D117=0,0,Volume!F117/Volume!D117)</f>
        <v>0.04878048780487805</v>
      </c>
      <c r="J117" s="179">
        <v>0.010526315789473684</v>
      </c>
      <c r="K117" s="171">
        <f t="shared" si="3"/>
        <v>3.634146341463415</v>
      </c>
      <c r="L117" s="60"/>
      <c r="M117" s="6"/>
      <c r="N117" s="59"/>
      <c r="O117" s="3"/>
      <c r="P117" s="3"/>
      <c r="Q117" s="3"/>
      <c r="R117" s="3"/>
      <c r="S117" s="3"/>
      <c r="T117" s="3"/>
      <c r="U117" s="61"/>
      <c r="V117" s="3"/>
      <c r="W117" s="3"/>
      <c r="X117" s="3"/>
      <c r="Y117" s="3"/>
      <c r="Z117" s="3"/>
      <c r="AA117" s="2"/>
      <c r="AB117" s="78"/>
      <c r="AC117" s="77"/>
    </row>
    <row r="118" spans="1:27" s="7" customFormat="1" ht="15">
      <c r="A118" s="180" t="s">
        <v>300</v>
      </c>
      <c r="B118" s="191">
        <f>'Open Int.'!E118</f>
        <v>47300</v>
      </c>
      <c r="C118" s="192">
        <f>'Open Int.'!F118</f>
        <v>4400</v>
      </c>
      <c r="D118" s="193">
        <f>'Open Int.'!H118</f>
        <v>3300</v>
      </c>
      <c r="E118" s="335">
        <f>'Open Int.'!I118</f>
        <v>0</v>
      </c>
      <c r="F118" s="194">
        <f>IF('Open Int.'!E118=0,0,'Open Int.'!H118/'Open Int.'!E118)</f>
        <v>0.06976744186046512</v>
      </c>
      <c r="G118" s="156">
        <v>0.07692307692307693</v>
      </c>
      <c r="H118" s="171">
        <f t="shared" si="2"/>
        <v>-0.09302325581395356</v>
      </c>
      <c r="I118" s="188">
        <f>IF(Volume!D118=0,0,Volume!F118/Volume!D118)</f>
        <v>0.2</v>
      </c>
      <c r="J118" s="179">
        <v>0</v>
      </c>
      <c r="K118" s="171">
        <f t="shared" si="3"/>
        <v>0</v>
      </c>
      <c r="L118" s="60"/>
      <c r="M118" s="6"/>
      <c r="N118" s="59"/>
      <c r="O118" s="3"/>
      <c r="P118" s="3"/>
      <c r="Q118" s="3"/>
      <c r="R118" s="3"/>
      <c r="S118" s="3"/>
      <c r="T118" s="3"/>
      <c r="U118" s="61"/>
      <c r="V118" s="3"/>
      <c r="W118" s="3"/>
      <c r="X118" s="3"/>
      <c r="Y118" s="3"/>
      <c r="Z118" s="3"/>
      <c r="AA118" s="2"/>
    </row>
    <row r="119" spans="1:27" s="7" customFormat="1" ht="15">
      <c r="A119" s="180" t="s">
        <v>227</v>
      </c>
      <c r="B119" s="191">
        <f>'Open Int.'!E119</f>
        <v>9000</v>
      </c>
      <c r="C119" s="192">
        <f>'Open Int.'!F119</f>
        <v>600</v>
      </c>
      <c r="D119" s="193">
        <f>'Open Int.'!H119</f>
        <v>0</v>
      </c>
      <c r="E119" s="335">
        <f>'Open Int.'!I119</f>
        <v>0</v>
      </c>
      <c r="F119" s="194">
        <f>IF('Open Int.'!E119=0,0,'Open Int.'!H119/'Open Int.'!E119)</f>
        <v>0</v>
      </c>
      <c r="G119" s="156">
        <v>0</v>
      </c>
      <c r="H119" s="171">
        <f t="shared" si="2"/>
        <v>0</v>
      </c>
      <c r="I119" s="188">
        <f>IF(Volume!D119=0,0,Volume!F119/Volume!D119)</f>
        <v>0</v>
      </c>
      <c r="J119" s="179">
        <v>0</v>
      </c>
      <c r="K119" s="171">
        <f t="shared" si="3"/>
        <v>0</v>
      </c>
      <c r="L119" s="60"/>
      <c r="M119" s="6"/>
      <c r="N119" s="59"/>
      <c r="O119" s="3"/>
      <c r="P119" s="3"/>
      <c r="Q119" s="3"/>
      <c r="R119" s="3"/>
      <c r="S119" s="3"/>
      <c r="T119" s="3"/>
      <c r="U119" s="61"/>
      <c r="V119" s="3"/>
      <c r="W119" s="3"/>
      <c r="X119" s="3"/>
      <c r="Y119" s="3"/>
      <c r="Z119" s="3"/>
      <c r="AA119" s="2"/>
    </row>
    <row r="120" spans="1:27" s="7" customFormat="1" ht="15">
      <c r="A120" s="180" t="s">
        <v>228</v>
      </c>
      <c r="B120" s="191">
        <f>'Open Int.'!E120</f>
        <v>336000</v>
      </c>
      <c r="C120" s="192">
        <f>'Open Int.'!F120</f>
        <v>24000</v>
      </c>
      <c r="D120" s="193">
        <f>'Open Int.'!H120</f>
        <v>56800</v>
      </c>
      <c r="E120" s="335">
        <f>'Open Int.'!I120</f>
        <v>16000</v>
      </c>
      <c r="F120" s="194">
        <f>IF('Open Int.'!E120=0,0,'Open Int.'!H120/'Open Int.'!E120)</f>
        <v>0.16904761904761906</v>
      </c>
      <c r="G120" s="156">
        <v>0.13076923076923078</v>
      </c>
      <c r="H120" s="171">
        <f t="shared" si="2"/>
        <v>0.2927170868347339</v>
      </c>
      <c r="I120" s="188">
        <f>IF(Volume!D120=0,0,Volume!F120/Volume!D120)</f>
        <v>0.3888888888888889</v>
      </c>
      <c r="J120" s="179">
        <v>0.1744186046511628</v>
      </c>
      <c r="K120" s="171">
        <f t="shared" si="3"/>
        <v>1.2296296296296296</v>
      </c>
      <c r="L120" s="60"/>
      <c r="M120" s="6"/>
      <c r="N120" s="59"/>
      <c r="O120" s="3"/>
      <c r="P120" s="3"/>
      <c r="Q120" s="3"/>
      <c r="R120" s="3"/>
      <c r="S120" s="3"/>
      <c r="T120" s="3"/>
      <c r="U120" s="61"/>
      <c r="V120" s="3"/>
      <c r="W120" s="3"/>
      <c r="X120" s="3"/>
      <c r="Y120" s="3"/>
      <c r="Z120" s="3"/>
      <c r="AA120" s="2"/>
    </row>
    <row r="121" spans="1:27" s="7" customFormat="1" ht="15">
      <c r="A121" s="180" t="s">
        <v>235</v>
      </c>
      <c r="B121" s="191">
        <f>'Open Int.'!E121</f>
        <v>785400</v>
      </c>
      <c r="C121" s="192">
        <f>'Open Int.'!F121</f>
        <v>139300</v>
      </c>
      <c r="D121" s="193">
        <f>'Open Int.'!H121</f>
        <v>163100</v>
      </c>
      <c r="E121" s="335">
        <f>'Open Int.'!I121</f>
        <v>37100</v>
      </c>
      <c r="F121" s="194">
        <f>IF('Open Int.'!E121=0,0,'Open Int.'!H121/'Open Int.'!E121)</f>
        <v>0.20766488413547238</v>
      </c>
      <c r="G121" s="156">
        <v>0.19501625135427952</v>
      </c>
      <c r="H121" s="171">
        <f t="shared" si="2"/>
        <v>0.06485937809467224</v>
      </c>
      <c r="I121" s="188">
        <f>IF(Volume!D121=0,0,Volume!F121/Volume!D121)</f>
        <v>0.13432835820895522</v>
      </c>
      <c r="J121" s="179">
        <v>0.23704663212435234</v>
      </c>
      <c r="K121" s="171">
        <f t="shared" si="3"/>
        <v>-0.4333251773917299</v>
      </c>
      <c r="L121" s="60"/>
      <c r="M121" s="6"/>
      <c r="N121" s="59"/>
      <c r="O121" s="3"/>
      <c r="P121" s="3"/>
      <c r="Q121" s="3"/>
      <c r="R121" s="3"/>
      <c r="S121" s="3"/>
      <c r="T121" s="3"/>
      <c r="U121" s="61"/>
      <c r="V121" s="3"/>
      <c r="W121" s="3"/>
      <c r="X121" s="3"/>
      <c r="Y121" s="3"/>
      <c r="Z121" s="3"/>
      <c r="AA121" s="2"/>
    </row>
    <row r="122" spans="1:27" s="7" customFormat="1" ht="15">
      <c r="A122" s="180" t="s">
        <v>98</v>
      </c>
      <c r="B122" s="191">
        <f>'Open Int.'!E122</f>
        <v>45100</v>
      </c>
      <c r="C122" s="192">
        <f>'Open Int.'!F122</f>
        <v>9350</v>
      </c>
      <c r="D122" s="193">
        <f>'Open Int.'!H122</f>
        <v>2750</v>
      </c>
      <c r="E122" s="335">
        <f>'Open Int.'!I122</f>
        <v>0</v>
      </c>
      <c r="F122" s="194">
        <f>IF('Open Int.'!E122=0,0,'Open Int.'!H122/'Open Int.'!E122)</f>
        <v>0.06097560975609756</v>
      </c>
      <c r="G122" s="156">
        <v>0.07692307692307693</v>
      </c>
      <c r="H122" s="171">
        <f t="shared" si="2"/>
        <v>-0.20731707317073178</v>
      </c>
      <c r="I122" s="188">
        <f>IF(Volume!D122=0,0,Volume!F122/Volume!D122)</f>
        <v>0</v>
      </c>
      <c r="J122" s="179">
        <v>0</v>
      </c>
      <c r="K122" s="171">
        <f t="shared" si="3"/>
        <v>0</v>
      </c>
      <c r="L122" s="60"/>
      <c r="M122" s="6"/>
      <c r="N122" s="59"/>
      <c r="O122" s="3"/>
      <c r="P122" s="3"/>
      <c r="Q122" s="3"/>
      <c r="R122" s="3"/>
      <c r="S122" s="3"/>
      <c r="T122" s="3"/>
      <c r="U122" s="61"/>
      <c r="V122" s="3"/>
      <c r="W122" s="3"/>
      <c r="X122" s="3"/>
      <c r="Y122" s="3"/>
      <c r="Z122" s="3"/>
      <c r="AA122" s="2"/>
    </row>
    <row r="123" spans="1:27" s="7" customFormat="1" ht="15">
      <c r="A123" s="180" t="s">
        <v>149</v>
      </c>
      <c r="B123" s="191">
        <f>'Open Int.'!E123</f>
        <v>51150</v>
      </c>
      <c r="C123" s="192">
        <f>'Open Int.'!F123</f>
        <v>28050</v>
      </c>
      <c r="D123" s="193">
        <f>'Open Int.'!H123</f>
        <v>7700</v>
      </c>
      <c r="E123" s="335">
        <f>'Open Int.'!I123</f>
        <v>0</v>
      </c>
      <c r="F123" s="194">
        <f>IF('Open Int.'!E123=0,0,'Open Int.'!H123/'Open Int.'!E123)</f>
        <v>0.15053763440860216</v>
      </c>
      <c r="G123" s="156">
        <v>0.3333333333333333</v>
      </c>
      <c r="H123" s="171">
        <f t="shared" si="2"/>
        <v>-0.5483870967741935</v>
      </c>
      <c r="I123" s="188">
        <f>IF(Volume!D123=0,0,Volume!F123/Volume!D123)</f>
        <v>0.0273972602739726</v>
      </c>
      <c r="J123" s="179">
        <v>0.17391304347826086</v>
      </c>
      <c r="K123" s="171">
        <f t="shared" si="3"/>
        <v>-0.8424657534246576</v>
      </c>
      <c r="L123" s="60"/>
      <c r="M123" s="6"/>
      <c r="N123" s="59"/>
      <c r="O123" s="3"/>
      <c r="P123" s="3"/>
      <c r="Q123" s="3"/>
      <c r="R123" s="3"/>
      <c r="S123" s="3"/>
      <c r="T123" s="3"/>
      <c r="U123" s="61"/>
      <c r="V123" s="3"/>
      <c r="W123" s="3"/>
      <c r="X123" s="3"/>
      <c r="Y123" s="3"/>
      <c r="Z123" s="3"/>
      <c r="AA123" s="2"/>
    </row>
    <row r="124" spans="1:29" s="58" customFormat="1" ht="15">
      <c r="A124" s="180" t="s">
        <v>203</v>
      </c>
      <c r="B124" s="191">
        <f>'Open Int.'!E124</f>
        <v>2054100</v>
      </c>
      <c r="C124" s="192">
        <f>'Open Int.'!F124</f>
        <v>165900</v>
      </c>
      <c r="D124" s="193">
        <f>'Open Int.'!H124</f>
        <v>386550</v>
      </c>
      <c r="E124" s="335">
        <f>'Open Int.'!I124</f>
        <v>59700</v>
      </c>
      <c r="F124" s="194">
        <f>IF('Open Int.'!E124=0,0,'Open Int.'!H124/'Open Int.'!E124)</f>
        <v>0.18818460639696216</v>
      </c>
      <c r="G124" s="156">
        <v>0.17310136638068002</v>
      </c>
      <c r="H124" s="171">
        <f t="shared" si="2"/>
        <v>0.08713530304036694</v>
      </c>
      <c r="I124" s="188">
        <f>IF(Volume!D124=0,0,Volume!F124/Volume!D124)</f>
        <v>0.4166365280289331</v>
      </c>
      <c r="J124" s="179">
        <v>0.5526681214044833</v>
      </c>
      <c r="K124" s="171">
        <f t="shared" si="3"/>
        <v>-0.24613613144513588</v>
      </c>
      <c r="L124" s="60"/>
      <c r="M124" s="6"/>
      <c r="N124" s="59"/>
      <c r="O124" s="3"/>
      <c r="P124" s="3"/>
      <c r="Q124" s="3"/>
      <c r="R124" s="3"/>
      <c r="S124" s="3"/>
      <c r="T124" s="3"/>
      <c r="U124" s="61"/>
      <c r="V124" s="3"/>
      <c r="W124" s="3"/>
      <c r="X124" s="3"/>
      <c r="Y124" s="3"/>
      <c r="Z124" s="3"/>
      <c r="AA124" s="2"/>
      <c r="AB124" s="78"/>
      <c r="AC124" s="77"/>
    </row>
    <row r="125" spans="1:27" s="7" customFormat="1" ht="15">
      <c r="A125" s="180" t="s">
        <v>301</v>
      </c>
      <c r="B125" s="191">
        <f>'Open Int.'!E125</f>
        <v>0</v>
      </c>
      <c r="C125" s="192">
        <f>'Open Int.'!F125</f>
        <v>0</v>
      </c>
      <c r="D125" s="193">
        <f>'Open Int.'!H125</f>
        <v>0</v>
      </c>
      <c r="E125" s="335">
        <f>'Open Int.'!I125</f>
        <v>0</v>
      </c>
      <c r="F125" s="194">
        <f>IF('Open Int.'!E125=0,0,'Open Int.'!H125/'Open Int.'!E125)</f>
        <v>0</v>
      </c>
      <c r="G125" s="156">
        <v>0</v>
      </c>
      <c r="H125" s="171">
        <f t="shared" si="2"/>
        <v>0</v>
      </c>
      <c r="I125" s="188">
        <f>IF(Volume!D125=0,0,Volume!F125/Volume!D125)</f>
        <v>0</v>
      </c>
      <c r="J125" s="179">
        <v>0</v>
      </c>
      <c r="K125" s="171">
        <f t="shared" si="3"/>
        <v>0</v>
      </c>
      <c r="L125" s="60"/>
      <c r="M125" s="6"/>
      <c r="N125" s="59"/>
      <c r="O125" s="3"/>
      <c r="P125" s="3"/>
      <c r="Q125" s="3"/>
      <c r="R125" s="3"/>
      <c r="S125" s="3"/>
      <c r="T125" s="3"/>
      <c r="U125" s="61"/>
      <c r="V125" s="3"/>
      <c r="W125" s="3"/>
      <c r="X125" s="3"/>
      <c r="Y125" s="3"/>
      <c r="Z125" s="3"/>
      <c r="AA125" s="2"/>
    </row>
    <row r="126" spans="1:29" s="58" customFormat="1" ht="15">
      <c r="A126" s="180" t="s">
        <v>217</v>
      </c>
      <c r="B126" s="191">
        <f>'Open Int.'!E126</f>
        <v>5095350</v>
      </c>
      <c r="C126" s="192">
        <f>'Open Int.'!F126</f>
        <v>120600</v>
      </c>
      <c r="D126" s="193">
        <f>'Open Int.'!H126</f>
        <v>1041850</v>
      </c>
      <c r="E126" s="335">
        <f>'Open Int.'!I126</f>
        <v>36850</v>
      </c>
      <c r="F126" s="194">
        <f>IF('Open Int.'!E126=0,0,'Open Int.'!H126/'Open Int.'!E126)</f>
        <v>0.2044707429322814</v>
      </c>
      <c r="G126" s="156">
        <v>0.20202020202020202</v>
      </c>
      <c r="H126" s="171">
        <f t="shared" si="2"/>
        <v>0.012130177514792957</v>
      </c>
      <c r="I126" s="188">
        <f>IF(Volume!D126=0,0,Volume!F126/Volume!D126)</f>
        <v>0.10727969348659004</v>
      </c>
      <c r="J126" s="179">
        <v>0.0974264705882353</v>
      </c>
      <c r="K126" s="171">
        <f t="shared" si="3"/>
        <v>0.10113496710764117</v>
      </c>
      <c r="L126" s="60"/>
      <c r="M126" s="6"/>
      <c r="N126" s="59"/>
      <c r="O126" s="3"/>
      <c r="P126" s="3"/>
      <c r="Q126" s="3"/>
      <c r="R126" s="3"/>
      <c r="S126" s="3"/>
      <c r="T126" s="3"/>
      <c r="U126" s="61"/>
      <c r="V126" s="3"/>
      <c r="W126" s="3"/>
      <c r="X126" s="3"/>
      <c r="Y126" s="3"/>
      <c r="Z126" s="3"/>
      <c r="AA126" s="2"/>
      <c r="AB126" s="78"/>
      <c r="AC126" s="77"/>
    </row>
    <row r="127" spans="1:29" s="58" customFormat="1" ht="15">
      <c r="A127" s="180" t="s">
        <v>236</v>
      </c>
      <c r="B127" s="191">
        <f>'Open Int.'!E127</f>
        <v>2084400</v>
      </c>
      <c r="C127" s="192">
        <f>'Open Int.'!F127</f>
        <v>488700</v>
      </c>
      <c r="D127" s="193">
        <f>'Open Int.'!H127</f>
        <v>507600</v>
      </c>
      <c r="E127" s="335">
        <f>'Open Int.'!I127</f>
        <v>-102600</v>
      </c>
      <c r="F127" s="194">
        <f>IF('Open Int.'!E127=0,0,'Open Int.'!H127/'Open Int.'!E127)</f>
        <v>0.24352331606217617</v>
      </c>
      <c r="G127" s="156">
        <v>0.3824027072758037</v>
      </c>
      <c r="H127" s="171">
        <f t="shared" si="2"/>
        <v>-0.36317575312944195</v>
      </c>
      <c r="I127" s="188">
        <f>IF(Volume!D127=0,0,Volume!F127/Volume!D127)</f>
        <v>0.13596491228070176</v>
      </c>
      <c r="J127" s="179">
        <v>0.41964285714285715</v>
      </c>
      <c r="K127" s="171">
        <f t="shared" si="3"/>
        <v>-0.6759985069055617</v>
      </c>
      <c r="L127" s="60"/>
      <c r="M127" s="6"/>
      <c r="N127" s="59"/>
      <c r="O127" s="3"/>
      <c r="P127" s="3"/>
      <c r="Q127" s="3"/>
      <c r="R127" s="3"/>
      <c r="S127" s="3"/>
      <c r="T127" s="3"/>
      <c r="U127" s="61"/>
      <c r="V127" s="3"/>
      <c r="W127" s="3"/>
      <c r="X127" s="3"/>
      <c r="Y127" s="3"/>
      <c r="Z127" s="3"/>
      <c r="AA127" s="2"/>
      <c r="AB127" s="78"/>
      <c r="AC127" s="77"/>
    </row>
    <row r="128" spans="1:29" s="58" customFormat="1" ht="15">
      <c r="A128" s="180" t="s">
        <v>204</v>
      </c>
      <c r="B128" s="191">
        <f>'Open Int.'!E128</f>
        <v>360000</v>
      </c>
      <c r="C128" s="192">
        <f>'Open Int.'!F128</f>
        <v>90600</v>
      </c>
      <c r="D128" s="193">
        <f>'Open Int.'!H128</f>
        <v>72000</v>
      </c>
      <c r="E128" s="335">
        <f>'Open Int.'!I128</f>
        <v>19200</v>
      </c>
      <c r="F128" s="194">
        <f>IF('Open Int.'!E128=0,0,'Open Int.'!H128/'Open Int.'!E128)</f>
        <v>0.2</v>
      </c>
      <c r="G128" s="156">
        <v>0.19599109131403117</v>
      </c>
      <c r="H128" s="171">
        <f t="shared" si="2"/>
        <v>0.020454545454545572</v>
      </c>
      <c r="I128" s="188">
        <f>IF(Volume!D128=0,0,Volume!F128/Volume!D128)</f>
        <v>0.17843866171003717</v>
      </c>
      <c r="J128" s="179">
        <v>0.24423963133640553</v>
      </c>
      <c r="K128" s="171">
        <f t="shared" si="3"/>
        <v>-0.2694115171494705</v>
      </c>
      <c r="L128" s="60"/>
      <c r="M128" s="6"/>
      <c r="N128" s="59"/>
      <c r="O128" s="3"/>
      <c r="P128" s="3"/>
      <c r="Q128" s="3"/>
      <c r="R128" s="3"/>
      <c r="S128" s="3"/>
      <c r="T128" s="3"/>
      <c r="U128" s="61"/>
      <c r="V128" s="3"/>
      <c r="W128" s="3"/>
      <c r="X128" s="3"/>
      <c r="Y128" s="3"/>
      <c r="Z128" s="3"/>
      <c r="AA128" s="2"/>
      <c r="AB128" s="78"/>
      <c r="AC128" s="77"/>
    </row>
    <row r="129" spans="1:27" s="7" customFormat="1" ht="15">
      <c r="A129" s="180" t="s">
        <v>205</v>
      </c>
      <c r="B129" s="191">
        <f>'Open Int.'!E129</f>
        <v>294500</v>
      </c>
      <c r="C129" s="192">
        <f>'Open Int.'!F129</f>
        <v>90500</v>
      </c>
      <c r="D129" s="193">
        <f>'Open Int.'!H129</f>
        <v>140250</v>
      </c>
      <c r="E129" s="335">
        <f>'Open Int.'!I129</f>
        <v>23750</v>
      </c>
      <c r="F129" s="194">
        <f>IF('Open Int.'!E129=0,0,'Open Int.'!H129/'Open Int.'!E129)</f>
        <v>0.4762308998302207</v>
      </c>
      <c r="G129" s="156">
        <v>0.571078431372549</v>
      </c>
      <c r="H129" s="171">
        <f t="shared" si="2"/>
        <v>-0.16608494793678086</v>
      </c>
      <c r="I129" s="188">
        <f>IF(Volume!D129=0,0,Volume!F129/Volume!D129)</f>
        <v>0.29581151832460734</v>
      </c>
      <c r="J129" s="179">
        <v>0.3146067415730337</v>
      </c>
      <c r="K129" s="171">
        <f t="shared" si="3"/>
        <v>-0.05974195961106951</v>
      </c>
      <c r="L129" s="60"/>
      <c r="M129" s="6"/>
      <c r="N129" s="59"/>
      <c r="O129" s="3"/>
      <c r="P129" s="3"/>
      <c r="Q129" s="3"/>
      <c r="R129" s="3"/>
      <c r="S129" s="3"/>
      <c r="T129" s="3"/>
      <c r="U129" s="61"/>
      <c r="V129" s="3"/>
      <c r="W129" s="3"/>
      <c r="X129" s="3"/>
      <c r="Y129" s="3"/>
      <c r="Z129" s="3"/>
      <c r="AA129" s="2"/>
    </row>
    <row r="130" spans="1:27" s="7" customFormat="1" ht="15">
      <c r="A130" s="180" t="s">
        <v>37</v>
      </c>
      <c r="B130" s="191">
        <f>'Open Int.'!E130</f>
        <v>52800</v>
      </c>
      <c r="C130" s="192">
        <f>'Open Int.'!F130</f>
        <v>8000</v>
      </c>
      <c r="D130" s="193">
        <f>'Open Int.'!H130</f>
        <v>0</v>
      </c>
      <c r="E130" s="335">
        <f>'Open Int.'!I130</f>
        <v>0</v>
      </c>
      <c r="F130" s="194">
        <f>IF('Open Int.'!E130=0,0,'Open Int.'!H130/'Open Int.'!E130)</f>
        <v>0</v>
      </c>
      <c r="G130" s="156">
        <v>0</v>
      </c>
      <c r="H130" s="171">
        <f t="shared" si="2"/>
        <v>0</v>
      </c>
      <c r="I130" s="188">
        <f>IF(Volume!D130=0,0,Volume!F130/Volume!D130)</f>
        <v>0</v>
      </c>
      <c r="J130" s="179">
        <v>0</v>
      </c>
      <c r="K130" s="171">
        <f t="shared" si="3"/>
        <v>0</v>
      </c>
      <c r="L130" s="60"/>
      <c r="M130" s="6"/>
      <c r="N130" s="59"/>
      <c r="O130" s="3"/>
      <c r="P130" s="3"/>
      <c r="Q130" s="3"/>
      <c r="R130" s="3"/>
      <c r="S130" s="3"/>
      <c r="T130" s="3"/>
      <c r="U130" s="61"/>
      <c r="V130" s="3"/>
      <c r="W130" s="3"/>
      <c r="X130" s="3"/>
      <c r="Y130" s="3"/>
      <c r="Z130" s="3"/>
      <c r="AA130" s="2"/>
    </row>
    <row r="131" spans="1:29" s="58" customFormat="1" ht="15">
      <c r="A131" s="180" t="s">
        <v>302</v>
      </c>
      <c r="B131" s="191">
        <f>'Open Int.'!E131</f>
        <v>8100</v>
      </c>
      <c r="C131" s="192">
        <f>'Open Int.'!F131</f>
        <v>450</v>
      </c>
      <c r="D131" s="193">
        <f>'Open Int.'!H131</f>
        <v>1050</v>
      </c>
      <c r="E131" s="335">
        <f>'Open Int.'!I131</f>
        <v>150</v>
      </c>
      <c r="F131" s="194">
        <f>IF('Open Int.'!E131=0,0,'Open Int.'!H131/'Open Int.'!E131)</f>
        <v>0.12962962962962962</v>
      </c>
      <c r="G131" s="156">
        <v>0.11764705882352941</v>
      </c>
      <c r="H131" s="171">
        <f t="shared" si="2"/>
        <v>0.1018518518518518</v>
      </c>
      <c r="I131" s="188">
        <f>IF(Volume!D131=0,0,Volume!F131/Volume!D131)</f>
        <v>0.07692307692307693</v>
      </c>
      <c r="J131" s="179">
        <v>0.2830188679245283</v>
      </c>
      <c r="K131" s="171">
        <f t="shared" si="3"/>
        <v>-0.7282051282051282</v>
      </c>
      <c r="L131" s="60"/>
      <c r="M131" s="6"/>
      <c r="N131" s="59"/>
      <c r="O131" s="3"/>
      <c r="P131" s="3"/>
      <c r="Q131" s="3"/>
      <c r="R131" s="3"/>
      <c r="S131" s="3"/>
      <c r="T131" s="3"/>
      <c r="U131" s="61"/>
      <c r="V131" s="3"/>
      <c r="W131" s="3"/>
      <c r="X131" s="3"/>
      <c r="Y131" s="3"/>
      <c r="Z131" s="3"/>
      <c r="AA131" s="2"/>
      <c r="AB131" s="78"/>
      <c r="AC131" s="77"/>
    </row>
    <row r="132" spans="1:27" s="7" customFormat="1" ht="15">
      <c r="A132" s="180" t="s">
        <v>229</v>
      </c>
      <c r="B132" s="191">
        <f>'Open Int.'!E132</f>
        <v>18750</v>
      </c>
      <c r="C132" s="192">
        <f>'Open Int.'!F132</f>
        <v>2625</v>
      </c>
      <c r="D132" s="193">
        <f>'Open Int.'!H132</f>
        <v>1125</v>
      </c>
      <c r="E132" s="335">
        <f>'Open Int.'!I132</f>
        <v>375</v>
      </c>
      <c r="F132" s="194">
        <f>IF('Open Int.'!E132=0,0,'Open Int.'!H132/'Open Int.'!E132)</f>
        <v>0.06</v>
      </c>
      <c r="G132" s="156">
        <v>0.046511627906976744</v>
      </c>
      <c r="H132" s="171">
        <f t="shared" si="2"/>
        <v>0.29</v>
      </c>
      <c r="I132" s="188">
        <f>IF(Volume!D132=0,0,Volume!F132/Volume!D132)</f>
        <v>0.05555555555555555</v>
      </c>
      <c r="J132" s="179">
        <v>0.07692307692307693</v>
      </c>
      <c r="K132" s="171">
        <f t="shared" si="3"/>
        <v>-0.27777777777777785</v>
      </c>
      <c r="L132" s="60"/>
      <c r="M132" s="6"/>
      <c r="N132" s="59"/>
      <c r="O132" s="3"/>
      <c r="P132" s="3"/>
      <c r="Q132" s="3"/>
      <c r="R132" s="3"/>
      <c r="S132" s="3"/>
      <c r="T132" s="3"/>
      <c r="U132" s="61"/>
      <c r="V132" s="3"/>
      <c r="W132" s="3"/>
      <c r="X132" s="3"/>
      <c r="Y132" s="3"/>
      <c r="Z132" s="3"/>
      <c r="AA132" s="2"/>
    </row>
    <row r="133" spans="1:29" s="58" customFormat="1" ht="15">
      <c r="A133" s="180" t="s">
        <v>277</v>
      </c>
      <c r="B133" s="191">
        <f>'Open Int.'!E133</f>
        <v>350</v>
      </c>
      <c r="C133" s="192">
        <f>'Open Int.'!F133</f>
        <v>0</v>
      </c>
      <c r="D133" s="193">
        <f>'Open Int.'!H133</f>
        <v>700</v>
      </c>
      <c r="E133" s="335">
        <f>'Open Int.'!I133</f>
        <v>700</v>
      </c>
      <c r="F133" s="194">
        <f>IF('Open Int.'!E133=0,0,'Open Int.'!H133/'Open Int.'!E133)</f>
        <v>2</v>
      </c>
      <c r="G133" s="156">
        <v>0</v>
      </c>
      <c r="H133" s="171">
        <f aca="true" t="shared" si="4" ref="H133:H159">IF(G133=0,0,(F133-G133)/G133)</f>
        <v>0</v>
      </c>
      <c r="I133" s="188">
        <f>IF(Volume!D133=0,0,Volume!F133/Volume!D133)</f>
        <v>2</v>
      </c>
      <c r="J133" s="179">
        <v>0</v>
      </c>
      <c r="K133" s="171">
        <f aca="true" t="shared" si="5" ref="K133:K159">IF(J133=0,0,(I133-J133)/J133)</f>
        <v>0</v>
      </c>
      <c r="L133" s="60"/>
      <c r="M133" s="6"/>
      <c r="N133" s="59"/>
      <c r="O133" s="3"/>
      <c r="P133" s="3"/>
      <c r="Q133" s="3"/>
      <c r="R133" s="3"/>
      <c r="S133" s="3"/>
      <c r="T133" s="3"/>
      <c r="U133" s="61"/>
      <c r="V133" s="3"/>
      <c r="W133" s="3"/>
      <c r="X133" s="3"/>
      <c r="Y133" s="3"/>
      <c r="Z133" s="3"/>
      <c r="AA133" s="2"/>
      <c r="AB133" s="78"/>
      <c r="AC133" s="77"/>
    </row>
    <row r="134" spans="1:27" s="7" customFormat="1" ht="15">
      <c r="A134" s="180" t="s">
        <v>180</v>
      </c>
      <c r="B134" s="191">
        <f>'Open Int.'!E134</f>
        <v>72000</v>
      </c>
      <c r="C134" s="192">
        <f>'Open Int.'!F134</f>
        <v>18000</v>
      </c>
      <c r="D134" s="193">
        <f>'Open Int.'!H134</f>
        <v>27000</v>
      </c>
      <c r="E134" s="335">
        <f>'Open Int.'!I134</f>
        <v>15000</v>
      </c>
      <c r="F134" s="194">
        <f>IF('Open Int.'!E134=0,0,'Open Int.'!H134/'Open Int.'!E134)</f>
        <v>0.375</v>
      </c>
      <c r="G134" s="156">
        <v>0.2222222222222222</v>
      </c>
      <c r="H134" s="171">
        <f t="shared" si="4"/>
        <v>0.6875000000000001</v>
      </c>
      <c r="I134" s="188">
        <f>IF(Volume!D134=0,0,Volume!F134/Volume!D134)</f>
        <v>0.6111111111111112</v>
      </c>
      <c r="J134" s="179">
        <v>0.3333333333333333</v>
      </c>
      <c r="K134" s="171">
        <f t="shared" si="5"/>
        <v>0.8333333333333336</v>
      </c>
      <c r="L134" s="60"/>
      <c r="M134" s="6"/>
      <c r="N134" s="59"/>
      <c r="O134" s="3"/>
      <c r="P134" s="3"/>
      <c r="Q134" s="3"/>
      <c r="R134" s="3"/>
      <c r="S134" s="3"/>
      <c r="T134" s="3"/>
      <c r="U134" s="61"/>
      <c r="V134" s="3"/>
      <c r="W134" s="3"/>
      <c r="X134" s="3"/>
      <c r="Y134" s="3"/>
      <c r="Z134" s="3"/>
      <c r="AA134" s="2"/>
    </row>
    <row r="135" spans="1:27" s="7" customFormat="1" ht="15">
      <c r="A135" s="180" t="s">
        <v>181</v>
      </c>
      <c r="B135" s="191">
        <f>'Open Int.'!E135</f>
        <v>0</v>
      </c>
      <c r="C135" s="192">
        <f>'Open Int.'!F135</f>
        <v>0</v>
      </c>
      <c r="D135" s="193">
        <f>'Open Int.'!H135</f>
        <v>0</v>
      </c>
      <c r="E135" s="335">
        <f>'Open Int.'!I135</f>
        <v>0</v>
      </c>
      <c r="F135" s="194">
        <f>IF('Open Int.'!E135=0,0,'Open Int.'!H135/'Open Int.'!E135)</f>
        <v>0</v>
      </c>
      <c r="G135" s="156">
        <v>0</v>
      </c>
      <c r="H135" s="171">
        <f t="shared" si="4"/>
        <v>0</v>
      </c>
      <c r="I135" s="188">
        <f>IF(Volume!D135=0,0,Volume!F135/Volume!D135)</f>
        <v>0</v>
      </c>
      <c r="J135" s="179">
        <v>0</v>
      </c>
      <c r="K135" s="171">
        <f t="shared" si="5"/>
        <v>0</v>
      </c>
      <c r="L135" s="60"/>
      <c r="M135" s="6"/>
      <c r="N135" s="59"/>
      <c r="O135" s="3"/>
      <c r="P135" s="3"/>
      <c r="Q135" s="3"/>
      <c r="R135" s="3"/>
      <c r="S135" s="3"/>
      <c r="T135" s="3"/>
      <c r="U135" s="61"/>
      <c r="V135" s="3"/>
      <c r="W135" s="3"/>
      <c r="X135" s="3"/>
      <c r="Y135" s="3"/>
      <c r="Z135" s="3"/>
      <c r="AA135" s="2"/>
    </row>
    <row r="136" spans="1:27" s="7" customFormat="1" ht="15">
      <c r="A136" s="180" t="s">
        <v>150</v>
      </c>
      <c r="B136" s="191">
        <f>'Open Int.'!E136</f>
        <v>49000</v>
      </c>
      <c r="C136" s="192">
        <f>'Open Int.'!F136</f>
        <v>4375</v>
      </c>
      <c r="D136" s="193">
        <f>'Open Int.'!H136</f>
        <v>6125</v>
      </c>
      <c r="E136" s="335">
        <f>'Open Int.'!I136</f>
        <v>2625</v>
      </c>
      <c r="F136" s="194">
        <f>IF('Open Int.'!E136=0,0,'Open Int.'!H136/'Open Int.'!E136)</f>
        <v>0.125</v>
      </c>
      <c r="G136" s="156">
        <v>0.0784313725490196</v>
      </c>
      <c r="H136" s="171">
        <f t="shared" si="4"/>
        <v>0.59375</v>
      </c>
      <c r="I136" s="188">
        <f>IF(Volume!D136=0,0,Volume!F136/Volume!D136)</f>
        <v>0.2413793103448276</v>
      </c>
      <c r="J136" s="179">
        <v>0.058823529411764705</v>
      </c>
      <c r="K136" s="171">
        <f t="shared" si="5"/>
        <v>3.1034482758620694</v>
      </c>
      <c r="L136" s="60"/>
      <c r="M136" s="6"/>
      <c r="N136" s="59"/>
      <c r="O136" s="3"/>
      <c r="P136" s="3"/>
      <c r="Q136" s="3"/>
      <c r="R136" s="3"/>
      <c r="S136" s="3"/>
      <c r="T136" s="3"/>
      <c r="U136" s="61"/>
      <c r="V136" s="3"/>
      <c r="W136" s="3"/>
      <c r="X136" s="3"/>
      <c r="Y136" s="3"/>
      <c r="Z136" s="3"/>
      <c r="AA136" s="2"/>
    </row>
    <row r="137" spans="1:27" s="7" customFormat="1" ht="15">
      <c r="A137" s="180" t="s">
        <v>151</v>
      </c>
      <c r="B137" s="191">
        <f>'Open Int.'!E137</f>
        <v>0</v>
      </c>
      <c r="C137" s="192">
        <f>'Open Int.'!F137</f>
        <v>0</v>
      </c>
      <c r="D137" s="193">
        <f>'Open Int.'!H137</f>
        <v>0</v>
      </c>
      <c r="E137" s="335">
        <f>'Open Int.'!I137</f>
        <v>0</v>
      </c>
      <c r="F137" s="194">
        <f>IF('Open Int.'!E137=0,0,'Open Int.'!H137/'Open Int.'!E137)</f>
        <v>0</v>
      </c>
      <c r="G137" s="156">
        <v>0</v>
      </c>
      <c r="H137" s="171">
        <f t="shared" si="4"/>
        <v>0</v>
      </c>
      <c r="I137" s="188">
        <f>IF(Volume!D137=0,0,Volume!F137/Volume!D137)</f>
        <v>0</v>
      </c>
      <c r="J137" s="179">
        <v>0</v>
      </c>
      <c r="K137" s="171">
        <f t="shared" si="5"/>
        <v>0</v>
      </c>
      <c r="L137" s="60"/>
      <c r="M137" s="6"/>
      <c r="N137" s="59"/>
      <c r="O137" s="3"/>
      <c r="P137" s="3"/>
      <c r="Q137" s="3"/>
      <c r="R137" s="3"/>
      <c r="S137" s="3"/>
      <c r="T137" s="3"/>
      <c r="U137" s="61"/>
      <c r="V137" s="3"/>
      <c r="W137" s="3"/>
      <c r="X137" s="3"/>
      <c r="Y137" s="3"/>
      <c r="Z137" s="3"/>
      <c r="AA137" s="2"/>
    </row>
    <row r="138" spans="1:27" s="7" customFormat="1" ht="15">
      <c r="A138" s="180" t="s">
        <v>215</v>
      </c>
      <c r="B138" s="191">
        <f>'Open Int.'!E138</f>
        <v>1000</v>
      </c>
      <c r="C138" s="192">
        <f>'Open Int.'!F138</f>
        <v>125</v>
      </c>
      <c r="D138" s="193">
        <f>'Open Int.'!H138</f>
        <v>0</v>
      </c>
      <c r="E138" s="335">
        <f>'Open Int.'!I138</f>
        <v>0</v>
      </c>
      <c r="F138" s="194">
        <f>IF('Open Int.'!E138=0,0,'Open Int.'!H138/'Open Int.'!E138)</f>
        <v>0</v>
      </c>
      <c r="G138" s="156">
        <v>0</v>
      </c>
      <c r="H138" s="171">
        <f t="shared" si="4"/>
        <v>0</v>
      </c>
      <c r="I138" s="188">
        <f>IF(Volume!D138=0,0,Volume!F138/Volume!D138)</f>
        <v>0</v>
      </c>
      <c r="J138" s="179">
        <v>0</v>
      </c>
      <c r="K138" s="171">
        <f t="shared" si="5"/>
        <v>0</v>
      </c>
      <c r="L138" s="60"/>
      <c r="M138" s="6"/>
      <c r="N138" s="59"/>
      <c r="O138" s="3"/>
      <c r="P138" s="3"/>
      <c r="Q138" s="3"/>
      <c r="R138" s="3"/>
      <c r="S138" s="3"/>
      <c r="T138" s="3"/>
      <c r="U138" s="61"/>
      <c r="V138" s="3"/>
      <c r="W138" s="3"/>
      <c r="X138" s="3"/>
      <c r="Y138" s="3"/>
      <c r="Z138" s="3"/>
      <c r="AA138" s="2"/>
    </row>
    <row r="139" spans="1:29" s="58" customFormat="1" ht="15">
      <c r="A139" s="180" t="s">
        <v>230</v>
      </c>
      <c r="B139" s="191">
        <f>'Open Int.'!E139</f>
        <v>13600</v>
      </c>
      <c r="C139" s="192">
        <f>'Open Int.'!F139</f>
        <v>800</v>
      </c>
      <c r="D139" s="193">
        <f>'Open Int.'!H139</f>
        <v>1600</v>
      </c>
      <c r="E139" s="335">
        <f>'Open Int.'!I139</f>
        <v>0</v>
      </c>
      <c r="F139" s="194">
        <f>IF('Open Int.'!E139=0,0,'Open Int.'!H139/'Open Int.'!E139)</f>
        <v>0.11764705882352941</v>
      </c>
      <c r="G139" s="156">
        <v>0.125</v>
      </c>
      <c r="H139" s="171">
        <f t="shared" si="4"/>
        <v>-0.05882352941176472</v>
      </c>
      <c r="I139" s="188">
        <f>IF(Volume!D139=0,0,Volume!F139/Volume!D139)</f>
        <v>0</v>
      </c>
      <c r="J139" s="179">
        <v>0</v>
      </c>
      <c r="K139" s="171">
        <f t="shared" si="5"/>
        <v>0</v>
      </c>
      <c r="L139" s="60"/>
      <c r="M139" s="6"/>
      <c r="N139" s="59"/>
      <c r="O139" s="3"/>
      <c r="P139" s="3"/>
      <c r="Q139" s="3"/>
      <c r="R139" s="3"/>
      <c r="S139" s="3"/>
      <c r="T139" s="3"/>
      <c r="U139" s="61"/>
      <c r="V139" s="3"/>
      <c r="W139" s="3"/>
      <c r="X139" s="3"/>
      <c r="Y139" s="3"/>
      <c r="Z139" s="3"/>
      <c r="AA139" s="2"/>
      <c r="AB139" s="78"/>
      <c r="AC139" s="77"/>
    </row>
    <row r="140" spans="1:27" s="7" customFormat="1" ht="15">
      <c r="A140" s="180" t="s">
        <v>91</v>
      </c>
      <c r="B140" s="191">
        <f>'Open Int.'!E140</f>
        <v>524400</v>
      </c>
      <c r="C140" s="192">
        <f>'Open Int.'!F140</f>
        <v>79800</v>
      </c>
      <c r="D140" s="193">
        <f>'Open Int.'!H140</f>
        <v>53200</v>
      </c>
      <c r="E140" s="335">
        <f>'Open Int.'!I140</f>
        <v>15200</v>
      </c>
      <c r="F140" s="194">
        <f>IF('Open Int.'!E140=0,0,'Open Int.'!H140/'Open Int.'!E140)</f>
        <v>0.10144927536231885</v>
      </c>
      <c r="G140" s="156">
        <v>0.08547008547008547</v>
      </c>
      <c r="H140" s="171">
        <f t="shared" si="4"/>
        <v>0.1869565217391305</v>
      </c>
      <c r="I140" s="188">
        <f>IF(Volume!D140=0,0,Volume!F140/Volume!D140)</f>
        <v>0.19148936170212766</v>
      </c>
      <c r="J140" s="179">
        <v>0.025</v>
      </c>
      <c r="K140" s="171">
        <f t="shared" si="5"/>
        <v>6.659574468085106</v>
      </c>
      <c r="L140" s="60"/>
      <c r="M140" s="6"/>
      <c r="N140" s="59"/>
      <c r="O140" s="3"/>
      <c r="P140" s="3"/>
      <c r="Q140" s="3"/>
      <c r="R140" s="3"/>
      <c r="S140" s="3"/>
      <c r="T140" s="3"/>
      <c r="U140" s="61"/>
      <c r="V140" s="3"/>
      <c r="W140" s="3"/>
      <c r="X140" s="3"/>
      <c r="Y140" s="3"/>
      <c r="Z140" s="3"/>
      <c r="AA140" s="2"/>
    </row>
    <row r="141" spans="1:27" s="7" customFormat="1" ht="15">
      <c r="A141" s="180" t="s">
        <v>152</v>
      </c>
      <c r="B141" s="191">
        <f>'Open Int.'!E141</f>
        <v>31050</v>
      </c>
      <c r="C141" s="192">
        <f>'Open Int.'!F141</f>
        <v>13500</v>
      </c>
      <c r="D141" s="193">
        <f>'Open Int.'!H141</f>
        <v>0</v>
      </c>
      <c r="E141" s="335">
        <f>'Open Int.'!I141</f>
        <v>0</v>
      </c>
      <c r="F141" s="194">
        <f>IF('Open Int.'!E141=0,0,'Open Int.'!H141/'Open Int.'!E141)</f>
        <v>0</v>
      </c>
      <c r="G141" s="156">
        <v>0</v>
      </c>
      <c r="H141" s="171">
        <f t="shared" si="4"/>
        <v>0</v>
      </c>
      <c r="I141" s="188">
        <f>IF(Volume!D141=0,0,Volume!F141/Volume!D141)</f>
        <v>0</v>
      </c>
      <c r="J141" s="179">
        <v>0</v>
      </c>
      <c r="K141" s="171">
        <f t="shared" si="5"/>
        <v>0</v>
      </c>
      <c r="L141" s="60"/>
      <c r="M141" s="6"/>
      <c r="N141" s="59"/>
      <c r="O141" s="3"/>
      <c r="P141" s="3"/>
      <c r="Q141" s="3"/>
      <c r="R141" s="3"/>
      <c r="S141" s="3"/>
      <c r="T141" s="3"/>
      <c r="U141" s="61"/>
      <c r="V141" s="3"/>
      <c r="W141" s="3"/>
      <c r="X141" s="3"/>
      <c r="Y141" s="3"/>
      <c r="Z141" s="3"/>
      <c r="AA141" s="2"/>
    </row>
    <row r="142" spans="1:29" s="58" customFormat="1" ht="15">
      <c r="A142" s="180" t="s">
        <v>208</v>
      </c>
      <c r="B142" s="191">
        <f>'Open Int.'!E142</f>
        <v>78280</v>
      </c>
      <c r="C142" s="192">
        <f>'Open Int.'!F142</f>
        <v>30076</v>
      </c>
      <c r="D142" s="193">
        <f>'Open Int.'!H142</f>
        <v>18952</v>
      </c>
      <c r="E142" s="335">
        <f>'Open Int.'!I142</f>
        <v>2472</v>
      </c>
      <c r="F142" s="194">
        <f>IF('Open Int.'!E142=0,0,'Open Int.'!H142/'Open Int.'!E142)</f>
        <v>0.24210526315789474</v>
      </c>
      <c r="G142" s="156">
        <v>0.3418803418803419</v>
      </c>
      <c r="H142" s="171">
        <f t="shared" si="4"/>
        <v>-0.2918421052631579</v>
      </c>
      <c r="I142" s="188">
        <f>IF(Volume!D142=0,0,Volume!F142/Volume!D142)</f>
        <v>0.0975609756097561</v>
      </c>
      <c r="J142" s="179">
        <v>0.3076923076923077</v>
      </c>
      <c r="K142" s="171">
        <f t="shared" si="5"/>
        <v>-0.6829268292682927</v>
      </c>
      <c r="L142" s="60"/>
      <c r="M142" s="6"/>
      <c r="N142" s="59"/>
      <c r="O142" s="3"/>
      <c r="P142" s="3"/>
      <c r="Q142" s="3"/>
      <c r="R142" s="3"/>
      <c r="S142" s="3"/>
      <c r="T142" s="3"/>
      <c r="U142" s="61"/>
      <c r="V142" s="3"/>
      <c r="W142" s="3"/>
      <c r="X142" s="3"/>
      <c r="Y142" s="3"/>
      <c r="Z142" s="3"/>
      <c r="AA142" s="2"/>
      <c r="AB142" s="78"/>
      <c r="AC142" s="77"/>
    </row>
    <row r="143" spans="1:27" s="7" customFormat="1" ht="15">
      <c r="A143" s="180" t="s">
        <v>231</v>
      </c>
      <c r="B143" s="191">
        <f>'Open Int.'!E143</f>
        <v>10800</v>
      </c>
      <c r="C143" s="192">
        <f>'Open Int.'!F143</f>
        <v>800</v>
      </c>
      <c r="D143" s="193">
        <f>'Open Int.'!H143</f>
        <v>0</v>
      </c>
      <c r="E143" s="335">
        <f>'Open Int.'!I143</f>
        <v>0</v>
      </c>
      <c r="F143" s="194">
        <f>IF('Open Int.'!E143=0,0,'Open Int.'!H143/'Open Int.'!E143)</f>
        <v>0</v>
      </c>
      <c r="G143" s="156">
        <v>0</v>
      </c>
      <c r="H143" s="171">
        <f t="shared" si="4"/>
        <v>0</v>
      </c>
      <c r="I143" s="188">
        <f>IF(Volume!D143=0,0,Volume!F143/Volume!D143)</f>
        <v>0</v>
      </c>
      <c r="J143" s="179">
        <v>0</v>
      </c>
      <c r="K143" s="171">
        <f t="shared" si="5"/>
        <v>0</v>
      </c>
      <c r="L143" s="60"/>
      <c r="M143" s="6"/>
      <c r="N143" s="59"/>
      <c r="O143" s="3"/>
      <c r="P143" s="3"/>
      <c r="Q143" s="3"/>
      <c r="R143" s="3"/>
      <c r="S143" s="3"/>
      <c r="T143" s="3"/>
      <c r="U143" s="61"/>
      <c r="V143" s="3"/>
      <c r="W143" s="3"/>
      <c r="X143" s="3"/>
      <c r="Y143" s="3"/>
      <c r="Z143" s="3"/>
      <c r="AA143" s="2"/>
    </row>
    <row r="144" spans="1:27" s="7" customFormat="1" ht="15">
      <c r="A144" s="180" t="s">
        <v>185</v>
      </c>
      <c r="B144" s="191">
        <f>'Open Int.'!E144</f>
        <v>1227150</v>
      </c>
      <c r="C144" s="192">
        <f>'Open Int.'!F144</f>
        <v>159975</v>
      </c>
      <c r="D144" s="193">
        <f>'Open Int.'!H144</f>
        <v>375975</v>
      </c>
      <c r="E144" s="335">
        <f>'Open Int.'!I144</f>
        <v>39825</v>
      </c>
      <c r="F144" s="194">
        <f>IF('Open Int.'!E144=0,0,'Open Int.'!H144/'Open Int.'!E144)</f>
        <v>0.3063806380638064</v>
      </c>
      <c r="G144" s="156">
        <v>0.31499051233396586</v>
      </c>
      <c r="H144" s="171">
        <f t="shared" si="4"/>
        <v>-0.027333757472132767</v>
      </c>
      <c r="I144" s="188">
        <f>IF(Volume!D144=0,0,Volume!F144/Volume!D144)</f>
        <v>0.1979075850043592</v>
      </c>
      <c r="J144" s="179">
        <v>0.27699917559769166</v>
      </c>
      <c r="K144" s="171">
        <f t="shared" si="5"/>
        <v>-0.285530057707477</v>
      </c>
      <c r="L144" s="60"/>
      <c r="M144" s="6"/>
      <c r="N144" s="59"/>
      <c r="O144" s="3"/>
      <c r="P144" s="3"/>
      <c r="Q144" s="3"/>
      <c r="R144" s="3"/>
      <c r="S144" s="3"/>
      <c r="T144" s="3"/>
      <c r="U144" s="61"/>
      <c r="V144" s="3"/>
      <c r="W144" s="3"/>
      <c r="X144" s="3"/>
      <c r="Y144" s="3"/>
      <c r="Z144" s="3"/>
      <c r="AA144" s="2"/>
    </row>
    <row r="145" spans="1:29" s="58" customFormat="1" ht="15">
      <c r="A145" s="180" t="s">
        <v>206</v>
      </c>
      <c r="B145" s="191">
        <f>'Open Int.'!E145</f>
        <v>2200</v>
      </c>
      <c r="C145" s="192">
        <f>'Open Int.'!F145</f>
        <v>275</v>
      </c>
      <c r="D145" s="193">
        <f>'Open Int.'!H145</f>
        <v>0</v>
      </c>
      <c r="E145" s="335">
        <f>'Open Int.'!I145</f>
        <v>0</v>
      </c>
      <c r="F145" s="194">
        <f>IF('Open Int.'!E145=0,0,'Open Int.'!H145/'Open Int.'!E145)</f>
        <v>0</v>
      </c>
      <c r="G145" s="156">
        <v>0</v>
      </c>
      <c r="H145" s="171">
        <f t="shared" si="4"/>
        <v>0</v>
      </c>
      <c r="I145" s="188">
        <f>IF(Volume!D145=0,0,Volume!F145/Volume!D145)</f>
        <v>0</v>
      </c>
      <c r="J145" s="179">
        <v>0</v>
      </c>
      <c r="K145" s="171">
        <f t="shared" si="5"/>
        <v>0</v>
      </c>
      <c r="L145" s="60"/>
      <c r="M145" s="6"/>
      <c r="N145" s="59"/>
      <c r="O145" s="3"/>
      <c r="P145" s="3"/>
      <c r="Q145" s="3"/>
      <c r="R145" s="3"/>
      <c r="S145" s="3"/>
      <c r="T145" s="3"/>
      <c r="U145" s="61"/>
      <c r="V145" s="3"/>
      <c r="W145" s="3"/>
      <c r="X145" s="3"/>
      <c r="Y145" s="3"/>
      <c r="Z145" s="3"/>
      <c r="AA145" s="2"/>
      <c r="AB145" s="78"/>
      <c r="AC145" s="77"/>
    </row>
    <row r="146" spans="1:27" s="7" customFormat="1" ht="15">
      <c r="A146" s="180" t="s">
        <v>118</v>
      </c>
      <c r="B146" s="191">
        <f>'Open Int.'!E146</f>
        <v>72500</v>
      </c>
      <c r="C146" s="192">
        <f>'Open Int.'!F146</f>
        <v>10000</v>
      </c>
      <c r="D146" s="193">
        <f>'Open Int.'!H146</f>
        <v>5750</v>
      </c>
      <c r="E146" s="335">
        <f>'Open Int.'!I146</f>
        <v>500</v>
      </c>
      <c r="F146" s="194">
        <f>IF('Open Int.'!E146=0,0,'Open Int.'!H146/'Open Int.'!E146)</f>
        <v>0.07931034482758621</v>
      </c>
      <c r="G146" s="156">
        <v>0.084</v>
      </c>
      <c r="H146" s="171">
        <f t="shared" si="4"/>
        <v>-0.055829228243021334</v>
      </c>
      <c r="I146" s="188">
        <f>IF(Volume!D146=0,0,Volume!F146/Volume!D146)</f>
        <v>0.027777777777777776</v>
      </c>
      <c r="J146" s="179">
        <v>0.18691588785046728</v>
      </c>
      <c r="K146" s="171">
        <f t="shared" si="5"/>
        <v>-0.851388888888889</v>
      </c>
      <c r="L146" s="60"/>
      <c r="M146" s="6"/>
      <c r="N146" s="59"/>
      <c r="O146" s="3"/>
      <c r="P146" s="3"/>
      <c r="Q146" s="3"/>
      <c r="R146" s="3"/>
      <c r="S146" s="3"/>
      <c r="T146" s="3"/>
      <c r="U146" s="61"/>
      <c r="V146" s="3"/>
      <c r="W146" s="3"/>
      <c r="X146" s="3"/>
      <c r="Y146" s="3"/>
      <c r="Z146" s="3"/>
      <c r="AA146" s="2"/>
    </row>
    <row r="147" spans="1:29" s="58" customFormat="1" ht="15">
      <c r="A147" s="180" t="s">
        <v>232</v>
      </c>
      <c r="B147" s="191">
        <f>'Open Int.'!E147</f>
        <v>411</v>
      </c>
      <c r="C147" s="192">
        <f>'Open Int.'!F147</f>
        <v>0</v>
      </c>
      <c r="D147" s="193">
        <f>'Open Int.'!H147</f>
        <v>822</v>
      </c>
      <c r="E147" s="335">
        <f>'Open Int.'!I147</f>
        <v>0</v>
      </c>
      <c r="F147" s="194">
        <f>IF('Open Int.'!E147=0,0,'Open Int.'!H147/'Open Int.'!E147)</f>
        <v>2</v>
      </c>
      <c r="G147" s="156">
        <v>2</v>
      </c>
      <c r="H147" s="171">
        <f t="shared" si="4"/>
        <v>0</v>
      </c>
      <c r="I147" s="188">
        <f>IF(Volume!D147=0,0,Volume!F147/Volume!D147)</f>
        <v>0</v>
      </c>
      <c r="J147" s="179">
        <v>0</v>
      </c>
      <c r="K147" s="171">
        <f t="shared" si="5"/>
        <v>0</v>
      </c>
      <c r="L147" s="60"/>
      <c r="M147" s="6"/>
      <c r="N147" s="59"/>
      <c r="O147" s="3"/>
      <c r="P147" s="3"/>
      <c r="Q147" s="3"/>
      <c r="R147" s="3"/>
      <c r="S147" s="3"/>
      <c r="T147" s="3"/>
      <c r="U147" s="61"/>
      <c r="V147" s="3"/>
      <c r="W147" s="3"/>
      <c r="X147" s="3"/>
      <c r="Y147" s="3"/>
      <c r="Z147" s="3"/>
      <c r="AA147" s="2"/>
      <c r="AB147" s="78"/>
      <c r="AC147" s="77"/>
    </row>
    <row r="148" spans="1:27" s="7" customFormat="1" ht="15">
      <c r="A148" s="180" t="s">
        <v>303</v>
      </c>
      <c r="B148" s="191">
        <f>'Open Int.'!E148</f>
        <v>46200</v>
      </c>
      <c r="C148" s="192">
        <f>'Open Int.'!F148</f>
        <v>34650</v>
      </c>
      <c r="D148" s="193">
        <f>'Open Int.'!H148</f>
        <v>0</v>
      </c>
      <c r="E148" s="335">
        <f>'Open Int.'!I148</f>
        <v>0</v>
      </c>
      <c r="F148" s="194">
        <f>IF('Open Int.'!E148=0,0,'Open Int.'!H148/'Open Int.'!E148)</f>
        <v>0</v>
      </c>
      <c r="G148" s="156">
        <v>0</v>
      </c>
      <c r="H148" s="171">
        <f t="shared" si="4"/>
        <v>0</v>
      </c>
      <c r="I148" s="188">
        <f>IF(Volume!D148=0,0,Volume!F148/Volume!D148)</f>
        <v>0</v>
      </c>
      <c r="J148" s="179">
        <v>0</v>
      </c>
      <c r="K148" s="171">
        <f t="shared" si="5"/>
        <v>0</v>
      </c>
      <c r="L148" s="60"/>
      <c r="M148" s="6"/>
      <c r="N148" s="59"/>
      <c r="O148" s="3"/>
      <c r="P148" s="3"/>
      <c r="Q148" s="3"/>
      <c r="R148" s="3"/>
      <c r="S148" s="3"/>
      <c r="T148" s="3"/>
      <c r="U148" s="61"/>
      <c r="V148" s="3"/>
      <c r="W148" s="3"/>
      <c r="X148" s="3"/>
      <c r="Y148" s="3"/>
      <c r="Z148" s="3"/>
      <c r="AA148" s="2"/>
    </row>
    <row r="149" spans="1:27" s="7" customFormat="1" ht="15">
      <c r="A149" s="180" t="s">
        <v>304</v>
      </c>
      <c r="B149" s="191">
        <f>'Open Int.'!E149</f>
        <v>5339950</v>
      </c>
      <c r="C149" s="192">
        <f>'Open Int.'!F149</f>
        <v>627000</v>
      </c>
      <c r="D149" s="193">
        <f>'Open Int.'!H149</f>
        <v>637450</v>
      </c>
      <c r="E149" s="335">
        <f>'Open Int.'!I149</f>
        <v>114950</v>
      </c>
      <c r="F149" s="194">
        <f>IF('Open Int.'!E149=0,0,'Open Int.'!H149/'Open Int.'!E149)</f>
        <v>0.11937377690802348</v>
      </c>
      <c r="G149" s="156">
        <v>0.11086474501108648</v>
      </c>
      <c r="H149" s="171">
        <f t="shared" si="4"/>
        <v>0.07675146771037171</v>
      </c>
      <c r="I149" s="188">
        <f>IF(Volume!D149=0,0,Volume!F149/Volume!D149)</f>
        <v>0.1347517730496454</v>
      </c>
      <c r="J149" s="179">
        <v>0.18461538461538463</v>
      </c>
      <c r="K149" s="171">
        <f t="shared" si="5"/>
        <v>-0.27009456264775417</v>
      </c>
      <c r="L149" s="60"/>
      <c r="M149" s="6"/>
      <c r="N149" s="59"/>
      <c r="O149" s="3"/>
      <c r="P149" s="3"/>
      <c r="Q149" s="3"/>
      <c r="R149" s="3"/>
      <c r="S149" s="3"/>
      <c r="T149" s="3"/>
      <c r="U149" s="61"/>
      <c r="V149" s="3"/>
      <c r="W149" s="3"/>
      <c r="X149" s="3"/>
      <c r="Y149" s="3"/>
      <c r="Z149" s="3"/>
      <c r="AA149" s="2"/>
    </row>
    <row r="150" spans="1:27" s="7" customFormat="1" ht="15">
      <c r="A150" s="180" t="s">
        <v>173</v>
      </c>
      <c r="B150" s="191">
        <f>'Open Int.'!E150</f>
        <v>253700</v>
      </c>
      <c r="C150" s="192">
        <f>'Open Int.'!F150</f>
        <v>20650</v>
      </c>
      <c r="D150" s="193">
        <f>'Open Int.'!H150</f>
        <v>14750</v>
      </c>
      <c r="E150" s="335">
        <f>'Open Int.'!I150</f>
        <v>0</v>
      </c>
      <c r="F150" s="194">
        <f>IF('Open Int.'!E150=0,0,'Open Int.'!H150/'Open Int.'!E150)</f>
        <v>0.05813953488372093</v>
      </c>
      <c r="G150" s="156">
        <v>0.06329113924050633</v>
      </c>
      <c r="H150" s="171">
        <f t="shared" si="4"/>
        <v>-0.08139534883720938</v>
      </c>
      <c r="I150" s="188">
        <f>IF(Volume!D150=0,0,Volume!F150/Volume!D150)</f>
        <v>0</v>
      </c>
      <c r="J150" s="179">
        <v>0</v>
      </c>
      <c r="K150" s="171">
        <f t="shared" si="5"/>
        <v>0</v>
      </c>
      <c r="L150" s="60"/>
      <c r="M150" s="6"/>
      <c r="N150" s="59"/>
      <c r="O150" s="3"/>
      <c r="P150" s="3"/>
      <c r="Q150" s="3"/>
      <c r="R150" s="3"/>
      <c r="S150" s="3"/>
      <c r="T150" s="3"/>
      <c r="U150" s="61"/>
      <c r="V150" s="3"/>
      <c r="W150" s="3"/>
      <c r="X150" s="3"/>
      <c r="Y150" s="3"/>
      <c r="Z150" s="3"/>
      <c r="AA150" s="2"/>
    </row>
    <row r="151" spans="1:29" s="58" customFormat="1" ht="15">
      <c r="A151" s="180" t="s">
        <v>305</v>
      </c>
      <c r="B151" s="191">
        <f>'Open Int.'!E151</f>
        <v>0</v>
      </c>
      <c r="C151" s="192">
        <f>'Open Int.'!F151</f>
        <v>0</v>
      </c>
      <c r="D151" s="193">
        <f>'Open Int.'!H151</f>
        <v>0</v>
      </c>
      <c r="E151" s="335">
        <f>'Open Int.'!I151</f>
        <v>0</v>
      </c>
      <c r="F151" s="194">
        <f>IF('Open Int.'!E151=0,0,'Open Int.'!H151/'Open Int.'!E151)</f>
        <v>0</v>
      </c>
      <c r="G151" s="156">
        <v>0</v>
      </c>
      <c r="H151" s="171">
        <f t="shared" si="4"/>
        <v>0</v>
      </c>
      <c r="I151" s="188">
        <f>IF(Volume!D151=0,0,Volume!F151/Volume!D151)</f>
        <v>0</v>
      </c>
      <c r="J151" s="179">
        <v>0</v>
      </c>
      <c r="K151" s="171">
        <f t="shared" si="5"/>
        <v>0</v>
      </c>
      <c r="L151" s="60"/>
      <c r="M151" s="6"/>
      <c r="N151" s="59"/>
      <c r="O151" s="3"/>
      <c r="P151" s="3"/>
      <c r="Q151" s="3"/>
      <c r="R151" s="3"/>
      <c r="S151" s="3"/>
      <c r="T151" s="3"/>
      <c r="U151" s="61"/>
      <c r="V151" s="3"/>
      <c r="W151" s="3"/>
      <c r="X151" s="3"/>
      <c r="Y151" s="3"/>
      <c r="Z151" s="3"/>
      <c r="AA151" s="2"/>
      <c r="AB151" s="78"/>
      <c r="AC151" s="77"/>
    </row>
    <row r="152" spans="1:29" s="58" customFormat="1" ht="15">
      <c r="A152" s="180" t="s">
        <v>82</v>
      </c>
      <c r="B152" s="191">
        <f>'Open Int.'!E152</f>
        <v>92400</v>
      </c>
      <c r="C152" s="192">
        <f>'Open Int.'!F152</f>
        <v>33600</v>
      </c>
      <c r="D152" s="193">
        <f>'Open Int.'!H152</f>
        <v>2100</v>
      </c>
      <c r="E152" s="335">
        <f>'Open Int.'!I152</f>
        <v>0</v>
      </c>
      <c r="F152" s="194">
        <f>IF('Open Int.'!E152=0,0,'Open Int.'!H152/'Open Int.'!E152)</f>
        <v>0.022727272727272728</v>
      </c>
      <c r="G152" s="156">
        <v>0.03571428571428571</v>
      </c>
      <c r="H152" s="171">
        <f t="shared" si="4"/>
        <v>-0.3636363636363636</v>
      </c>
      <c r="I152" s="188">
        <f>IF(Volume!D152=0,0,Volume!F152/Volume!D152)</f>
        <v>0.05555555555555555</v>
      </c>
      <c r="J152" s="179">
        <v>0.15384615384615385</v>
      </c>
      <c r="K152" s="171">
        <f t="shared" si="5"/>
        <v>-0.638888888888889</v>
      </c>
      <c r="L152" s="60"/>
      <c r="M152" s="6"/>
      <c r="N152" s="59"/>
      <c r="O152" s="3"/>
      <c r="P152" s="3"/>
      <c r="Q152" s="3"/>
      <c r="R152" s="3"/>
      <c r="S152" s="3"/>
      <c r="T152" s="3"/>
      <c r="U152" s="61"/>
      <c r="V152" s="3"/>
      <c r="W152" s="3"/>
      <c r="X152" s="3"/>
      <c r="Y152" s="3"/>
      <c r="Z152" s="3"/>
      <c r="AA152" s="2"/>
      <c r="AB152" s="78"/>
      <c r="AC152" s="77"/>
    </row>
    <row r="153" spans="1:27" s="7" customFormat="1" ht="15">
      <c r="A153" s="180" t="s">
        <v>153</v>
      </c>
      <c r="B153" s="191">
        <f>'Open Int.'!E153</f>
        <v>0</v>
      </c>
      <c r="C153" s="192">
        <f>'Open Int.'!F153</f>
        <v>0</v>
      </c>
      <c r="D153" s="193">
        <f>'Open Int.'!H153</f>
        <v>0</v>
      </c>
      <c r="E153" s="335">
        <f>'Open Int.'!I153</f>
        <v>0</v>
      </c>
      <c r="F153" s="194">
        <f>IF('Open Int.'!E153=0,0,'Open Int.'!H153/'Open Int.'!E153)</f>
        <v>0</v>
      </c>
      <c r="G153" s="156">
        <v>0</v>
      </c>
      <c r="H153" s="171">
        <f t="shared" si="4"/>
        <v>0</v>
      </c>
      <c r="I153" s="188">
        <f>IF(Volume!D153=0,0,Volume!F153/Volume!D153)</f>
        <v>0</v>
      </c>
      <c r="J153" s="179">
        <v>0</v>
      </c>
      <c r="K153" s="171">
        <f t="shared" si="5"/>
        <v>0</v>
      </c>
      <c r="L153" s="60"/>
      <c r="M153" s="6"/>
      <c r="N153" s="59"/>
      <c r="O153" s="3"/>
      <c r="P153" s="3"/>
      <c r="Q153" s="3"/>
      <c r="R153" s="3"/>
      <c r="S153" s="3"/>
      <c r="T153" s="3"/>
      <c r="U153" s="61"/>
      <c r="V153" s="3"/>
      <c r="W153" s="3"/>
      <c r="X153" s="3"/>
      <c r="Y153" s="3"/>
      <c r="Z153" s="3"/>
      <c r="AA153" s="2"/>
    </row>
    <row r="154" spans="1:29" s="58" customFormat="1" ht="15">
      <c r="A154" s="180" t="s">
        <v>154</v>
      </c>
      <c r="B154" s="191">
        <f>'Open Int.'!E154</f>
        <v>96600</v>
      </c>
      <c r="C154" s="192">
        <f>'Open Int.'!F154</f>
        <v>13800</v>
      </c>
      <c r="D154" s="193">
        <f>'Open Int.'!H154</f>
        <v>6900</v>
      </c>
      <c r="E154" s="335">
        <f>'Open Int.'!I154</f>
        <v>6900</v>
      </c>
      <c r="F154" s="194">
        <f>IF('Open Int.'!E154=0,0,'Open Int.'!H154/'Open Int.'!E154)</f>
        <v>0.07142857142857142</v>
      </c>
      <c r="G154" s="156">
        <v>0</v>
      </c>
      <c r="H154" s="171">
        <f t="shared" si="4"/>
        <v>0</v>
      </c>
      <c r="I154" s="188">
        <f>IF(Volume!D154=0,0,Volume!F154/Volume!D154)</f>
        <v>0.125</v>
      </c>
      <c r="J154" s="179">
        <v>0</v>
      </c>
      <c r="K154" s="171">
        <f t="shared" si="5"/>
        <v>0</v>
      </c>
      <c r="L154" s="60"/>
      <c r="M154" s="6"/>
      <c r="N154" s="59"/>
      <c r="O154" s="3"/>
      <c r="P154" s="3"/>
      <c r="Q154" s="3"/>
      <c r="R154" s="3"/>
      <c r="S154" s="3"/>
      <c r="T154" s="3"/>
      <c r="U154" s="61"/>
      <c r="V154" s="3"/>
      <c r="W154" s="3"/>
      <c r="X154" s="3"/>
      <c r="Y154" s="3"/>
      <c r="Z154" s="3"/>
      <c r="AA154" s="2"/>
      <c r="AB154" s="78"/>
      <c r="AC154" s="77"/>
    </row>
    <row r="155" spans="1:29" s="58" customFormat="1" ht="15">
      <c r="A155" s="180" t="s">
        <v>306</v>
      </c>
      <c r="B155" s="191">
        <f>'Open Int.'!E155</f>
        <v>50400</v>
      </c>
      <c r="C155" s="192">
        <f>'Open Int.'!F155</f>
        <v>10800</v>
      </c>
      <c r="D155" s="193">
        <f>'Open Int.'!H155</f>
        <v>10800</v>
      </c>
      <c r="E155" s="335">
        <f>'Open Int.'!I155</f>
        <v>10800</v>
      </c>
      <c r="F155" s="194">
        <f>IF('Open Int.'!E155=0,0,'Open Int.'!H155/'Open Int.'!E155)</f>
        <v>0.21428571428571427</v>
      </c>
      <c r="G155" s="156">
        <v>0</v>
      </c>
      <c r="H155" s="171">
        <f t="shared" si="4"/>
        <v>0</v>
      </c>
      <c r="I155" s="188">
        <f>IF(Volume!D155=0,0,Volume!F155/Volume!D155)</f>
        <v>1</v>
      </c>
      <c r="J155" s="179">
        <v>0</v>
      </c>
      <c r="K155" s="171">
        <f t="shared" si="5"/>
        <v>0</v>
      </c>
      <c r="L155" s="60"/>
      <c r="M155" s="6"/>
      <c r="N155" s="59"/>
      <c r="O155" s="3"/>
      <c r="P155" s="3"/>
      <c r="Q155" s="3"/>
      <c r="R155" s="3"/>
      <c r="S155" s="3"/>
      <c r="T155" s="3"/>
      <c r="U155" s="61"/>
      <c r="V155" s="3"/>
      <c r="W155" s="3"/>
      <c r="X155" s="3"/>
      <c r="Y155" s="3"/>
      <c r="Z155" s="3"/>
      <c r="AA155" s="2"/>
      <c r="AB155" s="78"/>
      <c r="AC155" s="77"/>
    </row>
    <row r="156" spans="1:27" s="7" customFormat="1" ht="15">
      <c r="A156" s="180" t="s">
        <v>155</v>
      </c>
      <c r="B156" s="191">
        <f>'Open Int.'!E156</f>
        <v>33075</v>
      </c>
      <c r="C156" s="192">
        <f>'Open Int.'!F156</f>
        <v>1575</v>
      </c>
      <c r="D156" s="193">
        <f>'Open Int.'!H156</f>
        <v>3675</v>
      </c>
      <c r="E156" s="335">
        <f>'Open Int.'!I156</f>
        <v>0</v>
      </c>
      <c r="F156" s="194">
        <f>IF('Open Int.'!E156=0,0,'Open Int.'!H156/'Open Int.'!E156)</f>
        <v>0.1111111111111111</v>
      </c>
      <c r="G156" s="156">
        <v>0.11666666666666667</v>
      </c>
      <c r="H156" s="171">
        <f t="shared" si="4"/>
        <v>-0.047619047619047686</v>
      </c>
      <c r="I156" s="188">
        <f>IF(Volume!D156=0,0,Volume!F156/Volume!D156)</f>
        <v>0</v>
      </c>
      <c r="J156" s="179">
        <v>0.08571428571428572</v>
      </c>
      <c r="K156" s="171">
        <f t="shared" si="5"/>
        <v>-1</v>
      </c>
      <c r="L156" s="60"/>
      <c r="M156" s="6"/>
      <c r="N156" s="59"/>
      <c r="O156" s="3"/>
      <c r="P156" s="3"/>
      <c r="Q156" s="3"/>
      <c r="R156" s="3"/>
      <c r="S156" s="3"/>
      <c r="T156" s="3"/>
      <c r="U156" s="61"/>
      <c r="V156" s="3"/>
      <c r="W156" s="3"/>
      <c r="X156" s="3"/>
      <c r="Y156" s="3"/>
      <c r="Z156" s="3"/>
      <c r="AA156" s="2"/>
    </row>
    <row r="157" spans="1:29" s="58" customFormat="1" ht="15">
      <c r="A157" s="180" t="s">
        <v>38</v>
      </c>
      <c r="B157" s="191">
        <f>'Open Int.'!E157</f>
        <v>29400</v>
      </c>
      <c r="C157" s="192">
        <f>'Open Int.'!F157</f>
        <v>7800</v>
      </c>
      <c r="D157" s="193">
        <f>'Open Int.'!H157</f>
        <v>6000</v>
      </c>
      <c r="E157" s="335">
        <f>'Open Int.'!I157</f>
        <v>600</v>
      </c>
      <c r="F157" s="194">
        <f>IF('Open Int.'!E157=0,0,'Open Int.'!H157/'Open Int.'!E157)</f>
        <v>0.20408163265306123</v>
      </c>
      <c r="G157" s="156">
        <v>0.25</v>
      </c>
      <c r="H157" s="171">
        <f t="shared" si="4"/>
        <v>-0.18367346938775508</v>
      </c>
      <c r="I157" s="188">
        <f>IF(Volume!D157=0,0,Volume!F157/Volume!D157)</f>
        <v>0.058823529411764705</v>
      </c>
      <c r="J157" s="179">
        <v>0</v>
      </c>
      <c r="K157" s="171">
        <f t="shared" si="5"/>
        <v>0</v>
      </c>
      <c r="L157" s="60"/>
      <c r="M157" s="6"/>
      <c r="N157" s="59"/>
      <c r="O157" s="3"/>
      <c r="P157" s="3"/>
      <c r="Q157" s="3"/>
      <c r="R157" s="3"/>
      <c r="S157" s="3"/>
      <c r="T157" s="3"/>
      <c r="U157" s="61"/>
      <c r="V157" s="3"/>
      <c r="W157" s="3"/>
      <c r="X157" s="3"/>
      <c r="Y157" s="3"/>
      <c r="Z157" s="3"/>
      <c r="AA157" s="2"/>
      <c r="AB157" s="78"/>
      <c r="AC157" s="77"/>
    </row>
    <row r="158" spans="1:29" s="58" customFormat="1" ht="15">
      <c r="A158" s="180" t="s">
        <v>156</v>
      </c>
      <c r="B158" s="191">
        <f>'Open Int.'!E158</f>
        <v>3600</v>
      </c>
      <c r="C158" s="192">
        <f>'Open Int.'!F158</f>
        <v>1200</v>
      </c>
      <c r="D158" s="193">
        <f>'Open Int.'!H158</f>
        <v>0</v>
      </c>
      <c r="E158" s="335">
        <f>'Open Int.'!I158</f>
        <v>0</v>
      </c>
      <c r="F158" s="194">
        <f>IF('Open Int.'!E158=0,0,'Open Int.'!H158/'Open Int.'!E158)</f>
        <v>0</v>
      </c>
      <c r="G158" s="156">
        <v>0</v>
      </c>
      <c r="H158" s="171">
        <f t="shared" si="4"/>
        <v>0</v>
      </c>
      <c r="I158" s="188">
        <f>IF(Volume!D158=0,0,Volume!F158/Volume!D158)</f>
        <v>0</v>
      </c>
      <c r="J158" s="179">
        <v>0</v>
      </c>
      <c r="K158" s="171">
        <f t="shared" si="5"/>
        <v>0</v>
      </c>
      <c r="L158" s="60"/>
      <c r="M158" s="6"/>
      <c r="N158" s="59"/>
      <c r="O158" s="3"/>
      <c r="P158" s="3"/>
      <c r="Q158" s="3"/>
      <c r="R158" s="3"/>
      <c r="S158" s="3"/>
      <c r="T158" s="3"/>
      <c r="U158" s="61"/>
      <c r="V158" s="3"/>
      <c r="W158" s="3"/>
      <c r="X158" s="3"/>
      <c r="Y158" s="3"/>
      <c r="Z158" s="3"/>
      <c r="AA158" s="2"/>
      <c r="AB158" s="78"/>
      <c r="AC158" s="77"/>
    </row>
    <row r="159" spans="1:29" s="58" customFormat="1" ht="15">
      <c r="A159" s="180" t="s">
        <v>211</v>
      </c>
      <c r="B159" s="191">
        <f>'Open Int.'!E159</f>
        <v>15400</v>
      </c>
      <c r="C159" s="192">
        <f>'Open Int.'!F159</f>
        <v>4900</v>
      </c>
      <c r="D159" s="193">
        <f>'Open Int.'!H159</f>
        <v>46900</v>
      </c>
      <c r="E159" s="335">
        <f>'Open Int.'!I159</f>
        <v>700</v>
      </c>
      <c r="F159" s="194">
        <f>IF('Open Int.'!E159=0,0,'Open Int.'!H159/'Open Int.'!E159)</f>
        <v>3.0454545454545454</v>
      </c>
      <c r="G159" s="156">
        <v>4.4</v>
      </c>
      <c r="H159" s="171">
        <f t="shared" si="4"/>
        <v>-0.3078512396694216</v>
      </c>
      <c r="I159" s="188">
        <f>IF(Volume!D159=0,0,Volume!F159/Volume!D159)</f>
        <v>0.1</v>
      </c>
      <c r="J159" s="179">
        <v>22</v>
      </c>
      <c r="K159" s="171">
        <f t="shared" si="5"/>
        <v>-0.9954545454545454</v>
      </c>
      <c r="L159" s="60"/>
      <c r="M159" s="6"/>
      <c r="N159" s="59"/>
      <c r="O159" s="3"/>
      <c r="P159" s="3"/>
      <c r="Q159" s="3"/>
      <c r="R159" s="3"/>
      <c r="S159" s="3"/>
      <c r="T159" s="3"/>
      <c r="U159" s="61"/>
      <c r="V159" s="3"/>
      <c r="W159" s="3"/>
      <c r="X159" s="3"/>
      <c r="Y159" s="3"/>
      <c r="Z159" s="3"/>
      <c r="AA159" s="2"/>
      <c r="AB159" s="78"/>
      <c r="AC159" s="77"/>
    </row>
    <row r="160" spans="1:28" s="2" customFormat="1" ht="15" customHeight="1" hidden="1">
      <c r="A160" s="72"/>
      <c r="B160" s="141">
        <f>SUM(B4:B159)</f>
        <v>78606439</v>
      </c>
      <c r="C160" s="142">
        <f>SUM(C4:C159)</f>
        <v>11469182</v>
      </c>
      <c r="D160" s="143"/>
      <c r="E160" s="144"/>
      <c r="F160" s="60"/>
      <c r="G160" s="6"/>
      <c r="H160" s="59"/>
      <c r="I160" s="6"/>
      <c r="J160" s="6"/>
      <c r="K160" s="59"/>
      <c r="L160" s="60"/>
      <c r="M160" s="6"/>
      <c r="N160" s="59"/>
      <c r="O160" s="3"/>
      <c r="P160" s="3"/>
      <c r="Q160" s="3"/>
      <c r="R160" s="3"/>
      <c r="S160" s="3"/>
      <c r="T160" s="3"/>
      <c r="U160" s="61"/>
      <c r="V160" s="3"/>
      <c r="W160" s="3"/>
      <c r="X160" s="3"/>
      <c r="Y160" s="3"/>
      <c r="Z160" s="3"/>
      <c r="AB160" s="75"/>
    </row>
    <row r="161" spans="2:28" s="2" customFormat="1" ht="15" customHeight="1">
      <c r="B161" s="5"/>
      <c r="C161" s="5"/>
      <c r="D161" s="144"/>
      <c r="E161" s="144"/>
      <c r="F161" s="60"/>
      <c r="G161" s="6"/>
      <c r="H161" s="59"/>
      <c r="I161" s="6"/>
      <c r="J161" s="6"/>
      <c r="K161" s="59"/>
      <c r="L161" s="60"/>
      <c r="M161" s="6"/>
      <c r="N161" s="59"/>
      <c r="O161" s="3"/>
      <c r="P161" s="3"/>
      <c r="Q161" s="3"/>
      <c r="R161" s="3"/>
      <c r="S161" s="3"/>
      <c r="T161" s="3"/>
      <c r="U161" s="61"/>
      <c r="V161" s="3"/>
      <c r="W161" s="3"/>
      <c r="X161" s="3"/>
      <c r="Y161" s="3"/>
      <c r="Z161" s="3"/>
      <c r="AB161" s="1"/>
    </row>
    <row r="162" spans="1:5" ht="12.75">
      <c r="A162" s="2"/>
      <c r="B162" s="5"/>
      <c r="C162" s="5"/>
      <c r="D162" s="144"/>
      <c r="E162" s="144"/>
    </row>
    <row r="163" spans="1:5" ht="12.75">
      <c r="A163" s="138"/>
      <c r="B163" s="145"/>
      <c r="C163" s="146"/>
      <c r="D163" s="147"/>
      <c r="E163" s="147"/>
    </row>
    <row r="164" spans="1:5" ht="12.75">
      <c r="A164" s="139"/>
      <c r="B164" s="148"/>
      <c r="C164" s="149"/>
      <c r="D164" s="149"/>
      <c r="E164" s="149"/>
    </row>
    <row r="165" spans="1:5" ht="12.75">
      <c r="A165" s="140"/>
      <c r="B165" s="150"/>
      <c r="C165" s="151"/>
      <c r="D165" s="152"/>
      <c r="E165" s="152"/>
    </row>
    <row r="166" spans="1:5" ht="12.75">
      <c r="A166" s="138"/>
      <c r="B166" s="150"/>
      <c r="C166" s="151"/>
      <c r="D166" s="152"/>
      <c r="E166" s="152"/>
    </row>
    <row r="167" spans="1:5" ht="12.75">
      <c r="A167" s="140"/>
      <c r="B167" s="150"/>
      <c r="C167" s="151"/>
      <c r="D167" s="152"/>
      <c r="E167" s="152"/>
    </row>
    <row r="168" spans="1:5" ht="12.75">
      <c r="A168" s="138"/>
      <c r="B168" s="150"/>
      <c r="C168" s="151"/>
      <c r="D168" s="152"/>
      <c r="E168" s="152"/>
    </row>
    <row r="169" spans="1:5" ht="12.75">
      <c r="A169" s="4"/>
      <c r="B169" s="153"/>
      <c r="C169" s="153"/>
      <c r="D169" s="154"/>
      <c r="E169" s="154"/>
    </row>
    <row r="170" spans="1:5" ht="12.75">
      <c r="A170" s="4"/>
      <c r="B170" s="153"/>
      <c r="C170" s="153"/>
      <c r="D170" s="154"/>
      <c r="E170" s="154"/>
    </row>
    <row r="171" spans="1:5" ht="12.75">
      <c r="A171" s="4"/>
      <c r="B171" s="153"/>
      <c r="C171" s="153"/>
      <c r="D171" s="154"/>
      <c r="E171" s="154"/>
    </row>
    <row r="202" ht="12.75">
      <c r="B202" s="123"/>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58"/>
  <sheetViews>
    <sheetView workbookViewId="0" topLeftCell="A1">
      <selection activeCell="F212" sqref="F212"/>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4" customFormat="1" ht="19.5" customHeight="1" thickBot="1">
      <c r="A1" s="419" t="s">
        <v>126</v>
      </c>
      <c r="B1" s="420"/>
      <c r="C1" s="420"/>
      <c r="D1" s="420"/>
      <c r="E1" s="420"/>
      <c r="F1" s="420"/>
      <c r="G1" s="420"/>
    </row>
    <row r="2" spans="1:7" s="69" customFormat="1" ht="14.25" thickBot="1">
      <c r="A2" s="135" t="s">
        <v>113</v>
      </c>
      <c r="B2" s="33" t="s">
        <v>99</v>
      </c>
      <c r="C2" s="271" t="s">
        <v>123</v>
      </c>
      <c r="D2" s="100" t="s">
        <v>124</v>
      </c>
      <c r="E2" s="131" t="s">
        <v>119</v>
      </c>
      <c r="F2" s="339" t="s">
        <v>190</v>
      </c>
      <c r="G2" s="340" t="s">
        <v>70</v>
      </c>
    </row>
    <row r="3" spans="1:7" s="69" customFormat="1" ht="13.5">
      <c r="A3" s="102" t="s">
        <v>182</v>
      </c>
      <c r="B3" s="273">
        <f>Volume!J4</f>
        <v>5464.65</v>
      </c>
      <c r="C3" s="272">
        <v>5474.95</v>
      </c>
      <c r="D3" s="266">
        <f>C3-B3</f>
        <v>10.300000000000182</v>
      </c>
      <c r="E3" s="338">
        <f>D3/B3</f>
        <v>0.001884841664150528</v>
      </c>
      <c r="F3" s="266">
        <v>39.94999999999982</v>
      </c>
      <c r="G3" s="161">
        <f aca="true" t="shared" si="0" ref="G3:G68">D3-F3</f>
        <v>-29.649999999999636</v>
      </c>
    </row>
    <row r="4" spans="1:7" s="69" customFormat="1" ht="13.5">
      <c r="A4" s="196" t="s">
        <v>74</v>
      </c>
      <c r="B4" s="275">
        <f>Volume!J5</f>
        <v>5446.1</v>
      </c>
      <c r="C4" s="2">
        <v>5439.3</v>
      </c>
      <c r="D4" s="267">
        <f aca="true" t="shared" si="1" ref="D4:D67">C4-B4</f>
        <v>-6.800000000000182</v>
      </c>
      <c r="E4" s="337">
        <f aca="true" t="shared" si="2" ref="E4:E67">D4/B4</f>
        <v>-0.0012485999155359214</v>
      </c>
      <c r="F4" s="267">
        <v>32.75</v>
      </c>
      <c r="G4" s="160">
        <f t="shared" si="0"/>
        <v>-39.55000000000018</v>
      </c>
    </row>
    <row r="5" spans="1:7" s="69" customFormat="1" ht="13.5">
      <c r="A5" s="196" t="s">
        <v>9</v>
      </c>
      <c r="B5" s="275">
        <f>Volume!J6</f>
        <v>3893.9</v>
      </c>
      <c r="C5" s="2">
        <v>3886.65</v>
      </c>
      <c r="D5" s="267">
        <f t="shared" si="1"/>
        <v>-7.25</v>
      </c>
      <c r="E5" s="337">
        <f t="shared" si="2"/>
        <v>-0.0018618865404864018</v>
      </c>
      <c r="F5" s="267">
        <v>11.949999999999818</v>
      </c>
      <c r="G5" s="160">
        <f t="shared" si="0"/>
        <v>-19.199999999999818</v>
      </c>
    </row>
    <row r="6" spans="1:7" s="69" customFormat="1" ht="13.5">
      <c r="A6" s="196" t="s">
        <v>281</v>
      </c>
      <c r="B6" s="275">
        <f>Volume!J7</f>
        <v>1853.45</v>
      </c>
      <c r="C6" s="70">
        <v>1865.7</v>
      </c>
      <c r="D6" s="267">
        <f t="shared" si="1"/>
        <v>12.25</v>
      </c>
      <c r="E6" s="337">
        <f t="shared" si="2"/>
        <v>0.006609296177398904</v>
      </c>
      <c r="F6" s="267">
        <v>17.2</v>
      </c>
      <c r="G6" s="160">
        <f t="shared" si="0"/>
        <v>-4.949999999999999</v>
      </c>
    </row>
    <row r="7" spans="1:10" s="69" customFormat="1" ht="13.5">
      <c r="A7" s="196" t="s">
        <v>134</v>
      </c>
      <c r="B7" s="275">
        <f>Volume!J8</f>
        <v>3696.5</v>
      </c>
      <c r="C7" s="70">
        <v>3706.75</v>
      </c>
      <c r="D7" s="267">
        <f t="shared" si="1"/>
        <v>10.25</v>
      </c>
      <c r="E7" s="337">
        <f t="shared" si="2"/>
        <v>0.002772893277424591</v>
      </c>
      <c r="F7" s="267">
        <v>29.25</v>
      </c>
      <c r="G7" s="160">
        <f t="shared" si="0"/>
        <v>-19</v>
      </c>
      <c r="H7" s="136"/>
      <c r="I7" s="137"/>
      <c r="J7" s="78"/>
    </row>
    <row r="8" spans="1:7" s="69" customFormat="1" ht="13.5">
      <c r="A8" s="196" t="s">
        <v>0</v>
      </c>
      <c r="B8" s="275">
        <f>Volume!J9</f>
        <v>960.85</v>
      </c>
      <c r="C8" s="70">
        <v>938.2</v>
      </c>
      <c r="D8" s="267">
        <f t="shared" si="1"/>
        <v>-22.649999999999977</v>
      </c>
      <c r="E8" s="337">
        <f t="shared" si="2"/>
        <v>-0.023572878180777412</v>
      </c>
      <c r="F8" s="267">
        <v>-9.349999999999909</v>
      </c>
      <c r="G8" s="160">
        <f t="shared" si="0"/>
        <v>-13.300000000000068</v>
      </c>
    </row>
    <row r="9" spans="1:8" s="25" customFormat="1" ht="13.5">
      <c r="A9" s="196" t="s">
        <v>135</v>
      </c>
      <c r="B9" s="275">
        <f>Volume!J10</f>
        <v>77.3</v>
      </c>
      <c r="C9" s="70">
        <v>78.05</v>
      </c>
      <c r="D9" s="267">
        <f t="shared" si="1"/>
        <v>0.75</v>
      </c>
      <c r="E9" s="337">
        <f t="shared" si="2"/>
        <v>0.009702457956015525</v>
      </c>
      <c r="F9" s="267">
        <v>0.8499999999999943</v>
      </c>
      <c r="G9" s="160">
        <f t="shared" si="0"/>
        <v>-0.09999999999999432</v>
      </c>
      <c r="H9" s="69"/>
    </row>
    <row r="10" spans="1:7" s="69" customFormat="1" ht="13.5">
      <c r="A10" s="196" t="s">
        <v>174</v>
      </c>
      <c r="B10" s="275">
        <f>Volume!J11</f>
        <v>60.9</v>
      </c>
      <c r="C10" s="70">
        <v>61.5</v>
      </c>
      <c r="D10" s="267">
        <f t="shared" si="1"/>
        <v>0.6000000000000014</v>
      </c>
      <c r="E10" s="337">
        <f t="shared" si="2"/>
        <v>0.009852216748768497</v>
      </c>
      <c r="F10" s="267">
        <v>0.7999999999999972</v>
      </c>
      <c r="G10" s="160">
        <f t="shared" si="0"/>
        <v>-0.19999999999999574</v>
      </c>
    </row>
    <row r="11" spans="1:7" s="69" customFormat="1" ht="13.5">
      <c r="A11" s="196" t="s">
        <v>282</v>
      </c>
      <c r="B11" s="275">
        <f>Volume!J12</f>
        <v>385.35</v>
      </c>
      <c r="C11" s="70">
        <v>385.7</v>
      </c>
      <c r="D11" s="267">
        <f t="shared" si="1"/>
        <v>0.3499999999999659</v>
      </c>
      <c r="E11" s="337">
        <f t="shared" si="2"/>
        <v>0.0009082652134422365</v>
      </c>
      <c r="F11" s="267">
        <v>3.6000000000000227</v>
      </c>
      <c r="G11" s="160">
        <f t="shared" si="0"/>
        <v>-3.250000000000057</v>
      </c>
    </row>
    <row r="12" spans="1:7" s="69" customFormat="1" ht="13.5">
      <c r="A12" s="196" t="s">
        <v>75</v>
      </c>
      <c r="B12" s="275">
        <f>Volume!J13</f>
        <v>78.35</v>
      </c>
      <c r="C12" s="70">
        <v>78.8</v>
      </c>
      <c r="D12" s="267">
        <f t="shared" si="1"/>
        <v>0.45000000000000284</v>
      </c>
      <c r="E12" s="337">
        <f t="shared" si="2"/>
        <v>0.005743458838545027</v>
      </c>
      <c r="F12" s="267">
        <v>0.19999999999998863</v>
      </c>
      <c r="G12" s="160">
        <f t="shared" si="0"/>
        <v>0.2500000000000142</v>
      </c>
    </row>
    <row r="13" spans="1:7" s="69" customFormat="1" ht="13.5">
      <c r="A13" s="196" t="s">
        <v>88</v>
      </c>
      <c r="B13" s="275">
        <f>Volume!J14</f>
        <v>51.2</v>
      </c>
      <c r="C13" s="70">
        <v>51.6</v>
      </c>
      <c r="D13" s="267">
        <f t="shared" si="1"/>
        <v>0.3999999999999986</v>
      </c>
      <c r="E13" s="337">
        <f t="shared" si="2"/>
        <v>0.007812499999999972</v>
      </c>
      <c r="F13" s="267">
        <v>0.6000000000000014</v>
      </c>
      <c r="G13" s="160">
        <f t="shared" si="0"/>
        <v>-0.20000000000000284</v>
      </c>
    </row>
    <row r="14" spans="1:7" s="69" customFormat="1" ht="13.5">
      <c r="A14" s="196" t="s">
        <v>136</v>
      </c>
      <c r="B14" s="275">
        <f>Volume!J15</f>
        <v>42.2</v>
      </c>
      <c r="C14" s="70">
        <v>42.55</v>
      </c>
      <c r="D14" s="267">
        <f t="shared" si="1"/>
        <v>0.3499999999999943</v>
      </c>
      <c r="E14" s="337">
        <f t="shared" si="2"/>
        <v>0.008293838862559107</v>
      </c>
      <c r="F14" s="267">
        <v>0.3999999999999986</v>
      </c>
      <c r="G14" s="160">
        <f t="shared" si="0"/>
        <v>-0.05000000000000426</v>
      </c>
    </row>
    <row r="15" spans="1:7" s="69" customFormat="1" ht="13.5">
      <c r="A15" s="196" t="s">
        <v>157</v>
      </c>
      <c r="B15" s="275">
        <f>Volume!J16</f>
        <v>664.85</v>
      </c>
      <c r="C15" s="70">
        <v>662</v>
      </c>
      <c r="D15" s="267">
        <f t="shared" si="1"/>
        <v>-2.8500000000000227</v>
      </c>
      <c r="E15" s="337">
        <f t="shared" si="2"/>
        <v>-0.004286681206287167</v>
      </c>
      <c r="F15" s="267">
        <v>0.6000000000000227</v>
      </c>
      <c r="G15" s="160">
        <f t="shared" si="0"/>
        <v>-3.4500000000000455</v>
      </c>
    </row>
    <row r="16" spans="1:7" s="69" customFormat="1" ht="13.5">
      <c r="A16" s="196" t="s">
        <v>193</v>
      </c>
      <c r="B16" s="275">
        <f>Volume!J17</f>
        <v>2727.7</v>
      </c>
      <c r="C16" s="70">
        <v>2740.8</v>
      </c>
      <c r="D16" s="267">
        <f t="shared" si="1"/>
        <v>13.100000000000364</v>
      </c>
      <c r="E16" s="337">
        <f t="shared" si="2"/>
        <v>0.0048025809289879255</v>
      </c>
      <c r="F16" s="267">
        <v>25.300000000000182</v>
      </c>
      <c r="G16" s="160">
        <f t="shared" si="0"/>
        <v>-12.199999999999818</v>
      </c>
    </row>
    <row r="17" spans="1:7" s="69" customFormat="1" ht="13.5">
      <c r="A17" s="196" t="s">
        <v>283</v>
      </c>
      <c r="B17" s="275">
        <f>Volume!J18</f>
        <v>175.3</v>
      </c>
      <c r="C17" s="70">
        <v>174.85</v>
      </c>
      <c r="D17" s="267">
        <f t="shared" si="1"/>
        <v>-0.45000000000001705</v>
      </c>
      <c r="E17" s="337">
        <f t="shared" si="2"/>
        <v>-0.002567027952082242</v>
      </c>
      <c r="F17" s="267">
        <v>0.9000000000000057</v>
      </c>
      <c r="G17" s="160">
        <f t="shared" si="0"/>
        <v>-1.3500000000000227</v>
      </c>
    </row>
    <row r="18" spans="1:7" s="14" customFormat="1" ht="13.5">
      <c r="A18" s="196" t="s">
        <v>284</v>
      </c>
      <c r="B18" s="275">
        <f>Volume!J19</f>
        <v>58.7</v>
      </c>
      <c r="C18" s="70">
        <v>59.1</v>
      </c>
      <c r="D18" s="267">
        <f t="shared" si="1"/>
        <v>0.3999999999999986</v>
      </c>
      <c r="E18" s="337">
        <f t="shared" si="2"/>
        <v>0.006814310051107301</v>
      </c>
      <c r="F18" s="267">
        <v>0.7000000000000028</v>
      </c>
      <c r="G18" s="160">
        <f t="shared" si="0"/>
        <v>-0.30000000000000426</v>
      </c>
    </row>
    <row r="19" spans="1:7" s="14" customFormat="1" ht="13.5">
      <c r="A19" s="196" t="s">
        <v>76</v>
      </c>
      <c r="B19" s="275">
        <f>Volume!J20</f>
        <v>223.75</v>
      </c>
      <c r="C19" s="70">
        <v>225.2</v>
      </c>
      <c r="D19" s="267">
        <f t="shared" si="1"/>
        <v>1.4499999999999886</v>
      </c>
      <c r="E19" s="337">
        <f t="shared" si="2"/>
        <v>0.006480446927374251</v>
      </c>
      <c r="F19" s="267">
        <v>2.200000000000017</v>
      </c>
      <c r="G19" s="160">
        <f t="shared" si="0"/>
        <v>-0.7500000000000284</v>
      </c>
    </row>
    <row r="20" spans="1:7" s="69" customFormat="1" ht="13.5">
      <c r="A20" s="196" t="s">
        <v>77</v>
      </c>
      <c r="B20" s="275">
        <f>Volume!J21</f>
        <v>167.55</v>
      </c>
      <c r="C20" s="70">
        <v>167.15</v>
      </c>
      <c r="D20" s="267">
        <f t="shared" si="1"/>
        <v>-0.4000000000000057</v>
      </c>
      <c r="E20" s="337">
        <f t="shared" si="2"/>
        <v>-0.0023873470605789656</v>
      </c>
      <c r="F20" s="267">
        <v>0.5999999999999943</v>
      </c>
      <c r="G20" s="160">
        <f t="shared" si="0"/>
        <v>-1</v>
      </c>
    </row>
    <row r="21" spans="1:7" s="69" customFormat="1" ht="13.5">
      <c r="A21" s="196" t="s">
        <v>285</v>
      </c>
      <c r="B21" s="275">
        <f>Volume!J22</f>
        <v>163.6</v>
      </c>
      <c r="C21" s="70">
        <v>164.3</v>
      </c>
      <c r="D21" s="267">
        <f t="shared" si="1"/>
        <v>0.700000000000017</v>
      </c>
      <c r="E21" s="337">
        <f t="shared" si="2"/>
        <v>0.004278728606357073</v>
      </c>
      <c r="F21" s="267">
        <v>2.1500000000000057</v>
      </c>
      <c r="G21" s="160">
        <f t="shared" si="0"/>
        <v>-1.4499999999999886</v>
      </c>
    </row>
    <row r="22" spans="1:7" s="69" customFormat="1" ht="13.5">
      <c r="A22" s="196" t="s">
        <v>34</v>
      </c>
      <c r="B22" s="275">
        <f>Volume!J23</f>
        <v>1606.55</v>
      </c>
      <c r="C22" s="70">
        <v>1611.9</v>
      </c>
      <c r="D22" s="267">
        <f t="shared" si="1"/>
        <v>5.350000000000136</v>
      </c>
      <c r="E22" s="337">
        <f t="shared" si="2"/>
        <v>0.0033301173321715082</v>
      </c>
      <c r="F22" s="267">
        <v>6.25</v>
      </c>
      <c r="G22" s="160">
        <f t="shared" si="0"/>
        <v>-0.8999999999998636</v>
      </c>
    </row>
    <row r="23" spans="1:7" s="69" customFormat="1" ht="13.5">
      <c r="A23" s="196" t="s">
        <v>286</v>
      </c>
      <c r="B23" s="275">
        <f>Volume!J24</f>
        <v>1123.8</v>
      </c>
      <c r="C23" s="70">
        <v>1125.3</v>
      </c>
      <c r="D23" s="267">
        <f t="shared" si="1"/>
        <v>1.5</v>
      </c>
      <c r="E23" s="337">
        <f t="shared" si="2"/>
        <v>0.0013347570742124934</v>
      </c>
      <c r="F23" s="267">
        <v>6.900000000000091</v>
      </c>
      <c r="G23" s="160">
        <f t="shared" si="0"/>
        <v>-5.400000000000091</v>
      </c>
    </row>
    <row r="24" spans="1:7" s="69" customFormat="1" ht="13.5">
      <c r="A24" s="196" t="s">
        <v>137</v>
      </c>
      <c r="B24" s="275">
        <f>Volume!J25</f>
        <v>337.75</v>
      </c>
      <c r="C24" s="70">
        <v>338.7</v>
      </c>
      <c r="D24" s="267">
        <f t="shared" si="1"/>
        <v>0.9499999999999886</v>
      </c>
      <c r="E24" s="337">
        <f t="shared" si="2"/>
        <v>0.002812731310140603</v>
      </c>
      <c r="F24" s="267">
        <v>1.3999999999999773</v>
      </c>
      <c r="G24" s="160">
        <f t="shared" si="0"/>
        <v>-0.44999999999998863</v>
      </c>
    </row>
    <row r="25" spans="1:7" s="69" customFormat="1" ht="13.5">
      <c r="A25" s="196" t="s">
        <v>233</v>
      </c>
      <c r="B25" s="275">
        <f>Volume!J26</f>
        <v>723.2</v>
      </c>
      <c r="C25" s="70">
        <v>720.35</v>
      </c>
      <c r="D25" s="267">
        <f t="shared" si="1"/>
        <v>-2.8500000000000227</v>
      </c>
      <c r="E25" s="337">
        <f t="shared" si="2"/>
        <v>-0.003940818584070828</v>
      </c>
      <c r="F25" s="267">
        <v>0.39999999999997726</v>
      </c>
      <c r="G25" s="160">
        <f t="shared" si="0"/>
        <v>-3.25</v>
      </c>
    </row>
    <row r="26" spans="1:7" s="69" customFormat="1" ht="13.5">
      <c r="A26" s="196" t="s">
        <v>1</v>
      </c>
      <c r="B26" s="275">
        <f>Volume!J27</f>
        <v>2225.4</v>
      </c>
      <c r="C26" s="70">
        <v>2232.3</v>
      </c>
      <c r="D26" s="267">
        <f t="shared" si="1"/>
        <v>6.900000000000091</v>
      </c>
      <c r="E26" s="337">
        <f t="shared" si="2"/>
        <v>0.0031005661903478433</v>
      </c>
      <c r="F26" s="267">
        <v>12.550000000000182</v>
      </c>
      <c r="G26" s="160">
        <f t="shared" si="0"/>
        <v>-5.650000000000091</v>
      </c>
    </row>
    <row r="27" spans="1:7" s="69" customFormat="1" ht="13.5">
      <c r="A27" s="196" t="s">
        <v>158</v>
      </c>
      <c r="B27" s="275">
        <f>Volume!J28</f>
        <v>112.8</v>
      </c>
      <c r="C27" s="70">
        <v>112.85</v>
      </c>
      <c r="D27" s="267">
        <f t="shared" si="1"/>
        <v>0.04999999999999716</v>
      </c>
      <c r="E27" s="337">
        <f t="shared" si="2"/>
        <v>0.00044326241134749257</v>
      </c>
      <c r="F27" s="267">
        <v>1.1000000000000085</v>
      </c>
      <c r="G27" s="160">
        <f t="shared" si="0"/>
        <v>-1.0500000000000114</v>
      </c>
    </row>
    <row r="28" spans="1:7" s="69" customFormat="1" ht="13.5">
      <c r="A28" s="196" t="s">
        <v>287</v>
      </c>
      <c r="B28" s="275">
        <f>Volume!J29</f>
        <v>582.25</v>
      </c>
      <c r="C28" s="70">
        <v>587.9</v>
      </c>
      <c r="D28" s="267">
        <f t="shared" si="1"/>
        <v>5.649999999999977</v>
      </c>
      <c r="E28" s="337">
        <f t="shared" si="2"/>
        <v>0.009703735508802021</v>
      </c>
      <c r="F28" s="267">
        <v>7.949999999999932</v>
      </c>
      <c r="G28" s="160">
        <f t="shared" si="0"/>
        <v>-2.2999999999999545</v>
      </c>
    </row>
    <row r="29" spans="1:7" s="69" customFormat="1" ht="13.5">
      <c r="A29" s="196" t="s">
        <v>159</v>
      </c>
      <c r="B29" s="275">
        <f>Volume!J30</f>
        <v>42.4</v>
      </c>
      <c r="C29" s="70">
        <v>42.85</v>
      </c>
      <c r="D29" s="267">
        <f t="shared" si="1"/>
        <v>0.45000000000000284</v>
      </c>
      <c r="E29" s="337">
        <f t="shared" si="2"/>
        <v>0.010613207547169878</v>
      </c>
      <c r="F29" s="267">
        <v>0.45000000000000284</v>
      </c>
      <c r="G29" s="160">
        <f t="shared" si="0"/>
        <v>0</v>
      </c>
    </row>
    <row r="30" spans="1:7" s="69" customFormat="1" ht="13.5">
      <c r="A30" s="196" t="s">
        <v>2</v>
      </c>
      <c r="B30" s="275">
        <f>Volume!J31</f>
        <v>309.3</v>
      </c>
      <c r="C30" s="70">
        <v>311.5</v>
      </c>
      <c r="D30" s="267">
        <f t="shared" si="1"/>
        <v>2.1999999999999886</v>
      </c>
      <c r="E30" s="337">
        <f t="shared" si="2"/>
        <v>0.0071128354348528565</v>
      </c>
      <c r="F30" s="267">
        <v>3.0500000000000114</v>
      </c>
      <c r="G30" s="160">
        <f t="shared" si="0"/>
        <v>-0.8500000000000227</v>
      </c>
    </row>
    <row r="31" spans="1:7" s="69" customFormat="1" ht="13.5">
      <c r="A31" s="196" t="s">
        <v>394</v>
      </c>
      <c r="B31" s="275">
        <f>Volume!J32</f>
        <v>122.7</v>
      </c>
      <c r="C31" s="70">
        <v>123.35</v>
      </c>
      <c r="D31" s="267">
        <f t="shared" si="1"/>
        <v>0.6499999999999915</v>
      </c>
      <c r="E31" s="337">
        <f t="shared" si="2"/>
        <v>0.005297473512632368</v>
      </c>
      <c r="F31" s="267">
        <v>1.0999999999999943</v>
      </c>
      <c r="G31" s="160">
        <f t="shared" si="0"/>
        <v>-0.45000000000000284</v>
      </c>
    </row>
    <row r="32" spans="1:7" s="69" customFormat="1" ht="13.5">
      <c r="A32" s="196" t="s">
        <v>78</v>
      </c>
      <c r="B32" s="275">
        <f>Volume!J33</f>
        <v>215.75</v>
      </c>
      <c r="C32" s="70">
        <v>216.9</v>
      </c>
      <c r="D32" s="267">
        <f t="shared" si="1"/>
        <v>1.1500000000000057</v>
      </c>
      <c r="E32" s="337">
        <f t="shared" si="2"/>
        <v>0.005330243337195855</v>
      </c>
      <c r="F32" s="267">
        <v>2.4000000000000057</v>
      </c>
      <c r="G32" s="160">
        <f t="shared" si="0"/>
        <v>-1.25</v>
      </c>
    </row>
    <row r="33" spans="1:7" s="69" customFormat="1" ht="13.5">
      <c r="A33" s="196" t="s">
        <v>138</v>
      </c>
      <c r="B33" s="275">
        <f>Volume!J34</f>
        <v>585.4</v>
      </c>
      <c r="C33" s="70">
        <v>587.7</v>
      </c>
      <c r="D33" s="267">
        <f t="shared" si="1"/>
        <v>2.300000000000068</v>
      </c>
      <c r="E33" s="337">
        <f t="shared" si="2"/>
        <v>0.003928937478647195</v>
      </c>
      <c r="F33" s="267">
        <v>4.550000000000068</v>
      </c>
      <c r="G33" s="160">
        <f t="shared" si="0"/>
        <v>-2.25</v>
      </c>
    </row>
    <row r="34" spans="1:7" s="69" customFormat="1" ht="13.5">
      <c r="A34" s="196" t="s">
        <v>160</v>
      </c>
      <c r="B34" s="275">
        <f>Volume!J35</f>
        <v>357.6</v>
      </c>
      <c r="C34" s="70">
        <v>360.1</v>
      </c>
      <c r="D34" s="267">
        <f t="shared" si="1"/>
        <v>2.5</v>
      </c>
      <c r="E34" s="337">
        <f t="shared" si="2"/>
        <v>0.006991051454138702</v>
      </c>
      <c r="F34" s="267">
        <v>4.4500000000000455</v>
      </c>
      <c r="G34" s="160">
        <f t="shared" si="0"/>
        <v>-1.9500000000000455</v>
      </c>
    </row>
    <row r="35" spans="1:7" s="69" customFormat="1" ht="13.5">
      <c r="A35" s="196" t="s">
        <v>161</v>
      </c>
      <c r="B35" s="275">
        <f>Volume!J36</f>
        <v>35.65</v>
      </c>
      <c r="C35" s="70">
        <v>35.65</v>
      </c>
      <c r="D35" s="267">
        <f t="shared" si="1"/>
        <v>0</v>
      </c>
      <c r="E35" s="337">
        <f t="shared" si="2"/>
        <v>0</v>
      </c>
      <c r="F35" s="267">
        <v>0.09999999999999432</v>
      </c>
      <c r="G35" s="160">
        <f t="shared" si="0"/>
        <v>-0.09999999999999432</v>
      </c>
    </row>
    <row r="36" spans="1:7" s="69" customFormat="1" ht="13.5">
      <c r="A36" s="196" t="s">
        <v>396</v>
      </c>
      <c r="B36" s="275">
        <f>Volume!J37</f>
        <v>190</v>
      </c>
      <c r="C36" s="70">
        <v>191.45</v>
      </c>
      <c r="D36" s="267">
        <f t="shared" si="1"/>
        <v>1.4499999999999886</v>
      </c>
      <c r="E36" s="337">
        <f t="shared" si="2"/>
        <v>0.007631578947368361</v>
      </c>
      <c r="F36" s="267">
        <v>1.6500000000000057</v>
      </c>
      <c r="G36" s="160">
        <f t="shared" si="0"/>
        <v>-0.20000000000001705</v>
      </c>
    </row>
    <row r="37" spans="1:8" s="25" customFormat="1" ht="13.5">
      <c r="A37" s="196" t="s">
        <v>3</v>
      </c>
      <c r="B37" s="275">
        <f>Volume!J38</f>
        <v>239.65</v>
      </c>
      <c r="C37" s="70">
        <v>240</v>
      </c>
      <c r="D37" s="267">
        <f t="shared" si="1"/>
        <v>0.3499999999999943</v>
      </c>
      <c r="E37" s="337">
        <f t="shared" si="2"/>
        <v>0.001460463175464195</v>
      </c>
      <c r="F37" s="267">
        <v>-0.5</v>
      </c>
      <c r="G37" s="160">
        <f t="shared" si="0"/>
        <v>0.8499999999999943</v>
      </c>
      <c r="H37" s="69"/>
    </row>
    <row r="38" spans="1:7" s="69" customFormat="1" ht="13.5">
      <c r="A38" s="196" t="s">
        <v>219</v>
      </c>
      <c r="B38" s="275">
        <f>Volume!J39</f>
        <v>320.2</v>
      </c>
      <c r="C38" s="70">
        <v>321.35</v>
      </c>
      <c r="D38" s="267">
        <f t="shared" si="1"/>
        <v>1.150000000000034</v>
      </c>
      <c r="E38" s="337">
        <f t="shared" si="2"/>
        <v>0.003591505309181868</v>
      </c>
      <c r="F38" s="267">
        <v>2.349999999999966</v>
      </c>
      <c r="G38" s="160">
        <f t="shared" si="0"/>
        <v>-1.1999999999999318</v>
      </c>
    </row>
    <row r="39" spans="1:7" s="69" customFormat="1" ht="13.5">
      <c r="A39" s="196" t="s">
        <v>162</v>
      </c>
      <c r="B39" s="275">
        <f>Volume!J40</f>
        <v>267.55</v>
      </c>
      <c r="C39" s="70">
        <v>269.15</v>
      </c>
      <c r="D39" s="267">
        <f t="shared" si="1"/>
        <v>1.599999999999966</v>
      </c>
      <c r="E39" s="337">
        <f t="shared" si="2"/>
        <v>0.00598019061857584</v>
      </c>
      <c r="F39" s="267">
        <v>3.25</v>
      </c>
      <c r="G39" s="160">
        <f t="shared" si="0"/>
        <v>-1.650000000000034</v>
      </c>
    </row>
    <row r="40" spans="1:7" s="69" customFormat="1" ht="13.5">
      <c r="A40" s="196" t="s">
        <v>288</v>
      </c>
      <c r="B40" s="275">
        <f>Volume!J41</f>
        <v>199.85</v>
      </c>
      <c r="C40" s="70">
        <v>200.7</v>
      </c>
      <c r="D40" s="267">
        <f t="shared" si="1"/>
        <v>0.8499999999999943</v>
      </c>
      <c r="E40" s="337">
        <f t="shared" si="2"/>
        <v>0.004253189892419286</v>
      </c>
      <c r="F40" s="267">
        <v>1.6999999999999886</v>
      </c>
      <c r="G40" s="160">
        <f t="shared" si="0"/>
        <v>-0.8499999999999943</v>
      </c>
    </row>
    <row r="41" spans="1:7" s="69" customFormat="1" ht="13.5">
      <c r="A41" s="196" t="s">
        <v>183</v>
      </c>
      <c r="B41" s="275">
        <f>Volume!J42</f>
        <v>254.85</v>
      </c>
      <c r="C41" s="70">
        <v>255.7</v>
      </c>
      <c r="D41" s="267">
        <f t="shared" si="1"/>
        <v>0.8499999999999943</v>
      </c>
      <c r="E41" s="337">
        <f t="shared" si="2"/>
        <v>0.0033352952717284456</v>
      </c>
      <c r="F41" s="267">
        <v>1.8500000000000227</v>
      </c>
      <c r="G41" s="160">
        <f t="shared" si="0"/>
        <v>-1.0000000000000284</v>
      </c>
    </row>
    <row r="42" spans="1:7" s="69" customFormat="1" ht="13.5">
      <c r="A42" s="196" t="s">
        <v>220</v>
      </c>
      <c r="B42" s="275">
        <f>Volume!J43</f>
        <v>98.65</v>
      </c>
      <c r="C42" s="70">
        <v>94.75</v>
      </c>
      <c r="D42" s="267">
        <f t="shared" si="1"/>
        <v>-3.9000000000000057</v>
      </c>
      <c r="E42" s="337">
        <f t="shared" si="2"/>
        <v>-0.03953370501773954</v>
      </c>
      <c r="F42" s="267">
        <v>-2.55</v>
      </c>
      <c r="G42" s="160">
        <f t="shared" si="0"/>
        <v>-1.3500000000000059</v>
      </c>
    </row>
    <row r="43" spans="1:7" s="69" customFormat="1" ht="13.5">
      <c r="A43" s="196" t="s">
        <v>163</v>
      </c>
      <c r="B43" s="275">
        <f>Volume!J44</f>
        <v>3113.3</v>
      </c>
      <c r="C43" s="70">
        <v>3140.3</v>
      </c>
      <c r="D43" s="267">
        <f t="shared" si="1"/>
        <v>27</v>
      </c>
      <c r="E43" s="337">
        <f t="shared" si="2"/>
        <v>0.008672469726656602</v>
      </c>
      <c r="F43" s="267">
        <v>35.45000000000027</v>
      </c>
      <c r="G43" s="160">
        <f t="shared" si="0"/>
        <v>-8.450000000000273</v>
      </c>
    </row>
    <row r="44" spans="1:7" s="69" customFormat="1" ht="13.5">
      <c r="A44" s="196" t="s">
        <v>194</v>
      </c>
      <c r="B44" s="275">
        <f>Volume!J45</f>
        <v>693.25</v>
      </c>
      <c r="C44" s="70">
        <v>694.45</v>
      </c>
      <c r="D44" s="267">
        <f t="shared" si="1"/>
        <v>1.2000000000000455</v>
      </c>
      <c r="E44" s="337">
        <f t="shared" si="2"/>
        <v>0.0017309772809232535</v>
      </c>
      <c r="F44" s="267">
        <v>5.150000000000091</v>
      </c>
      <c r="G44" s="160">
        <f t="shared" si="0"/>
        <v>-3.9500000000000455</v>
      </c>
    </row>
    <row r="45" spans="1:7" s="69" customFormat="1" ht="13.5">
      <c r="A45" s="196" t="s">
        <v>221</v>
      </c>
      <c r="B45" s="275">
        <f>Volume!J46</f>
        <v>134.25</v>
      </c>
      <c r="C45" s="70">
        <v>135.5</v>
      </c>
      <c r="D45" s="267">
        <f t="shared" si="1"/>
        <v>1.25</v>
      </c>
      <c r="E45" s="337">
        <f t="shared" si="2"/>
        <v>0.00931098696461825</v>
      </c>
      <c r="F45" s="267">
        <v>1.4499999999999886</v>
      </c>
      <c r="G45" s="160">
        <f t="shared" si="0"/>
        <v>-0.19999999999998863</v>
      </c>
    </row>
    <row r="46" spans="1:7" s="69" customFormat="1" ht="13.5">
      <c r="A46" s="196" t="s">
        <v>164</v>
      </c>
      <c r="B46" s="275">
        <f>Volume!J47</f>
        <v>55.5</v>
      </c>
      <c r="C46" s="70">
        <v>56.15</v>
      </c>
      <c r="D46" s="267">
        <f t="shared" si="1"/>
        <v>0.6499999999999986</v>
      </c>
      <c r="E46" s="337">
        <f t="shared" si="2"/>
        <v>0.011711711711711686</v>
      </c>
      <c r="F46" s="267">
        <v>0.6499999999999986</v>
      </c>
      <c r="G46" s="160">
        <f t="shared" si="0"/>
        <v>0</v>
      </c>
    </row>
    <row r="47" spans="1:7" s="69" customFormat="1" ht="13.5">
      <c r="A47" s="196" t="s">
        <v>165</v>
      </c>
      <c r="B47" s="275">
        <f>Volume!J48</f>
        <v>226.65</v>
      </c>
      <c r="C47" s="70">
        <v>227.85</v>
      </c>
      <c r="D47" s="267">
        <f t="shared" si="1"/>
        <v>1.1999999999999886</v>
      </c>
      <c r="E47" s="337">
        <f t="shared" si="2"/>
        <v>0.00529450694904032</v>
      </c>
      <c r="F47" s="267">
        <v>2.6500000000000057</v>
      </c>
      <c r="G47" s="160">
        <f t="shared" si="0"/>
        <v>-1.450000000000017</v>
      </c>
    </row>
    <row r="48" spans="1:7" s="69" customFormat="1" ht="13.5">
      <c r="A48" s="196" t="s">
        <v>89</v>
      </c>
      <c r="B48" s="275">
        <f>Volume!J49</f>
        <v>277.2</v>
      </c>
      <c r="C48" s="70">
        <v>270.4</v>
      </c>
      <c r="D48" s="267">
        <f t="shared" si="1"/>
        <v>-6.800000000000011</v>
      </c>
      <c r="E48" s="337">
        <f t="shared" si="2"/>
        <v>-0.024531024531024574</v>
      </c>
      <c r="F48" s="267">
        <v>-4.349999999999966</v>
      </c>
      <c r="G48" s="160">
        <f t="shared" si="0"/>
        <v>-2.4500000000000455</v>
      </c>
    </row>
    <row r="49" spans="1:7" s="69" customFormat="1" ht="13.5">
      <c r="A49" s="196" t="s">
        <v>289</v>
      </c>
      <c r="B49" s="275">
        <f>Volume!J50</f>
        <v>165.45</v>
      </c>
      <c r="C49" s="70">
        <v>166.85</v>
      </c>
      <c r="D49" s="267">
        <f t="shared" si="1"/>
        <v>1.4000000000000057</v>
      </c>
      <c r="E49" s="337">
        <f t="shared" si="2"/>
        <v>0.008461770927772776</v>
      </c>
      <c r="F49" s="267">
        <v>1.3999999999999773</v>
      </c>
      <c r="G49" s="160">
        <f t="shared" si="0"/>
        <v>2.842170943040401E-14</v>
      </c>
    </row>
    <row r="50" spans="1:7" s="69" customFormat="1" ht="13.5">
      <c r="A50" s="196" t="s">
        <v>272</v>
      </c>
      <c r="B50" s="275">
        <f>Volume!J51</f>
        <v>207.9</v>
      </c>
      <c r="C50" s="70">
        <v>208.35</v>
      </c>
      <c r="D50" s="267">
        <f t="shared" si="1"/>
        <v>0.44999999999998863</v>
      </c>
      <c r="E50" s="337">
        <f t="shared" si="2"/>
        <v>0.00216450216450211</v>
      </c>
      <c r="F50" s="267">
        <v>1.9499999999999886</v>
      </c>
      <c r="G50" s="160">
        <f t="shared" si="0"/>
        <v>-1.5</v>
      </c>
    </row>
    <row r="51" spans="1:7" s="69" customFormat="1" ht="13.5">
      <c r="A51" s="196" t="s">
        <v>222</v>
      </c>
      <c r="B51" s="275">
        <f>Volume!J52</f>
        <v>1179.65</v>
      </c>
      <c r="C51" s="70">
        <v>1139.15</v>
      </c>
      <c r="D51" s="267">
        <f t="shared" si="1"/>
        <v>-40.5</v>
      </c>
      <c r="E51" s="337">
        <f t="shared" si="2"/>
        <v>-0.03433221718306277</v>
      </c>
      <c r="F51" s="267">
        <v>-44.34999999999991</v>
      </c>
      <c r="G51" s="160">
        <f t="shared" si="0"/>
        <v>3.849999999999909</v>
      </c>
    </row>
    <row r="52" spans="1:7" s="69" customFormat="1" ht="13.5">
      <c r="A52" s="196" t="s">
        <v>234</v>
      </c>
      <c r="B52" s="275">
        <f>Volume!J53</f>
        <v>379.75</v>
      </c>
      <c r="C52" s="70">
        <v>381.45</v>
      </c>
      <c r="D52" s="267">
        <f t="shared" si="1"/>
        <v>1.6999999999999886</v>
      </c>
      <c r="E52" s="337">
        <f t="shared" si="2"/>
        <v>0.0044766293614219585</v>
      </c>
      <c r="F52" s="267">
        <v>2.849999999999966</v>
      </c>
      <c r="G52" s="160">
        <f t="shared" si="0"/>
        <v>-1.1499999999999773</v>
      </c>
    </row>
    <row r="53" spans="1:7" s="69" customFormat="1" ht="13.5">
      <c r="A53" s="196" t="s">
        <v>166</v>
      </c>
      <c r="B53" s="275">
        <f>Volume!J54</f>
        <v>105.95</v>
      </c>
      <c r="C53" s="70">
        <v>106.9</v>
      </c>
      <c r="D53" s="267">
        <f t="shared" si="1"/>
        <v>0.9500000000000028</v>
      </c>
      <c r="E53" s="337">
        <f t="shared" si="2"/>
        <v>0.008966493629070343</v>
      </c>
      <c r="F53" s="267">
        <v>0.6500000000000057</v>
      </c>
      <c r="G53" s="160">
        <f t="shared" si="0"/>
        <v>0.29999999999999716</v>
      </c>
    </row>
    <row r="54" spans="1:7" s="69" customFormat="1" ht="13.5">
      <c r="A54" s="196" t="s">
        <v>223</v>
      </c>
      <c r="B54" s="275">
        <f>Volume!J55</f>
        <v>2336.7</v>
      </c>
      <c r="C54" s="70">
        <v>2341.65</v>
      </c>
      <c r="D54" s="267">
        <f t="shared" si="1"/>
        <v>4.950000000000273</v>
      </c>
      <c r="E54" s="337">
        <f t="shared" si="2"/>
        <v>0.00211837206316612</v>
      </c>
      <c r="F54" s="267">
        <v>22.34999999999991</v>
      </c>
      <c r="G54" s="160">
        <f t="shared" si="0"/>
        <v>-17.399999999999636</v>
      </c>
    </row>
    <row r="55" spans="1:7" s="69" customFormat="1" ht="13.5">
      <c r="A55" s="196" t="s">
        <v>290</v>
      </c>
      <c r="B55" s="275">
        <f>Volume!J56</f>
        <v>138.05</v>
      </c>
      <c r="C55" s="70">
        <v>138.95</v>
      </c>
      <c r="D55" s="267">
        <f t="shared" si="1"/>
        <v>0.8999999999999773</v>
      </c>
      <c r="E55" s="337">
        <f t="shared" si="2"/>
        <v>0.006519377037305159</v>
      </c>
      <c r="F55" s="267">
        <v>1.8500000000000227</v>
      </c>
      <c r="G55" s="160">
        <f t="shared" si="0"/>
        <v>-0.9500000000000455</v>
      </c>
    </row>
    <row r="56" spans="1:7" s="69" customFormat="1" ht="13.5">
      <c r="A56" s="196" t="s">
        <v>291</v>
      </c>
      <c r="B56" s="275">
        <f>Volume!J57</f>
        <v>123</v>
      </c>
      <c r="C56" s="70">
        <v>124.3</v>
      </c>
      <c r="D56" s="267">
        <f t="shared" si="1"/>
        <v>1.2999999999999972</v>
      </c>
      <c r="E56" s="337">
        <f t="shared" si="2"/>
        <v>0.010569105691056888</v>
      </c>
      <c r="F56" s="267">
        <v>0.75</v>
      </c>
      <c r="G56" s="160">
        <f t="shared" si="0"/>
        <v>0.5499999999999972</v>
      </c>
    </row>
    <row r="57" spans="1:7" s="69" customFormat="1" ht="13.5">
      <c r="A57" s="196" t="s">
        <v>195</v>
      </c>
      <c r="B57" s="275">
        <f>Volume!J58</f>
        <v>125.65</v>
      </c>
      <c r="C57" s="70">
        <v>126.45</v>
      </c>
      <c r="D57" s="267">
        <f t="shared" si="1"/>
        <v>0.7999999999999972</v>
      </c>
      <c r="E57" s="337">
        <f t="shared" si="2"/>
        <v>0.006366892160764004</v>
      </c>
      <c r="F57" s="267">
        <v>0.8999999999999915</v>
      </c>
      <c r="G57" s="160">
        <f t="shared" si="0"/>
        <v>-0.09999999999999432</v>
      </c>
    </row>
    <row r="58" spans="1:8" s="25" customFormat="1" ht="13.5">
      <c r="A58" s="196" t="s">
        <v>292</v>
      </c>
      <c r="B58" s="275">
        <f>Volume!J59</f>
        <v>122.05</v>
      </c>
      <c r="C58" s="70">
        <v>122.35</v>
      </c>
      <c r="D58" s="267">
        <f t="shared" si="1"/>
        <v>0.29999999999999716</v>
      </c>
      <c r="E58" s="337">
        <f t="shared" si="2"/>
        <v>0.00245800901269969</v>
      </c>
      <c r="F58" s="267">
        <v>1.0999999999999943</v>
      </c>
      <c r="G58" s="160">
        <f t="shared" si="0"/>
        <v>-0.7999999999999972</v>
      </c>
      <c r="H58" s="69"/>
    </row>
    <row r="59" spans="1:7" s="69" customFormat="1" ht="13.5">
      <c r="A59" s="196" t="s">
        <v>197</v>
      </c>
      <c r="B59" s="275">
        <f>Volume!J60</f>
        <v>663.75</v>
      </c>
      <c r="C59" s="70">
        <v>653.75</v>
      </c>
      <c r="D59" s="267">
        <f t="shared" si="1"/>
        <v>-10</v>
      </c>
      <c r="E59" s="337">
        <f t="shared" si="2"/>
        <v>-0.015065913370998116</v>
      </c>
      <c r="F59" s="267">
        <v>-8.649999999999977</v>
      </c>
      <c r="G59" s="160">
        <f t="shared" si="0"/>
        <v>-1.3500000000000227</v>
      </c>
    </row>
    <row r="60" spans="1:8" s="25" customFormat="1" ht="13.5">
      <c r="A60" s="196" t="s">
        <v>4</v>
      </c>
      <c r="B60" s="275">
        <f>Volume!J61</f>
        <v>1605.95</v>
      </c>
      <c r="C60" s="70">
        <v>1603.9</v>
      </c>
      <c r="D60" s="267">
        <f t="shared" si="1"/>
        <v>-2.0499999999999545</v>
      </c>
      <c r="E60" s="337">
        <f t="shared" si="2"/>
        <v>-0.001276503004452165</v>
      </c>
      <c r="F60" s="267">
        <v>5.7000000000000455</v>
      </c>
      <c r="G60" s="160">
        <f t="shared" si="0"/>
        <v>-7.75</v>
      </c>
      <c r="H60" s="69"/>
    </row>
    <row r="61" spans="1:7" s="69" customFormat="1" ht="13.5">
      <c r="A61" s="196" t="s">
        <v>79</v>
      </c>
      <c r="B61" s="275">
        <f>Volume!J62</f>
        <v>975.9</v>
      </c>
      <c r="C61" s="70">
        <v>971.8</v>
      </c>
      <c r="D61" s="267">
        <f t="shared" si="1"/>
        <v>-4.100000000000023</v>
      </c>
      <c r="E61" s="337">
        <f t="shared" si="2"/>
        <v>-0.004201250128086918</v>
      </c>
      <c r="F61" s="267">
        <v>7.899999999999977</v>
      </c>
      <c r="G61" s="160">
        <f t="shared" si="0"/>
        <v>-12</v>
      </c>
    </row>
    <row r="62" spans="1:7" s="69" customFormat="1" ht="13.5">
      <c r="A62" s="196" t="s">
        <v>196</v>
      </c>
      <c r="B62" s="275">
        <f>Volume!J63</f>
        <v>687.2</v>
      </c>
      <c r="C62" s="70">
        <v>677.45</v>
      </c>
      <c r="D62" s="267">
        <f t="shared" si="1"/>
        <v>-9.75</v>
      </c>
      <c r="E62" s="337">
        <f t="shared" si="2"/>
        <v>-0.01418800931315483</v>
      </c>
      <c r="F62" s="267">
        <v>-5.850000000000023</v>
      </c>
      <c r="G62" s="160">
        <f t="shared" si="0"/>
        <v>-3.8999999999999773</v>
      </c>
    </row>
    <row r="63" spans="1:7" s="69" customFormat="1" ht="13.5">
      <c r="A63" s="196" t="s">
        <v>5</v>
      </c>
      <c r="B63" s="275">
        <f>Volume!J64</f>
        <v>143.6</v>
      </c>
      <c r="C63" s="70">
        <v>144</v>
      </c>
      <c r="D63" s="267">
        <f t="shared" si="1"/>
        <v>0.4000000000000057</v>
      </c>
      <c r="E63" s="337">
        <f t="shared" si="2"/>
        <v>0.0027855153203343017</v>
      </c>
      <c r="F63" s="267">
        <v>0.8000000000000114</v>
      </c>
      <c r="G63" s="160">
        <f t="shared" si="0"/>
        <v>-0.4000000000000057</v>
      </c>
    </row>
    <row r="64" spans="1:7" s="69" customFormat="1" ht="13.5">
      <c r="A64" s="196" t="s">
        <v>198</v>
      </c>
      <c r="B64" s="275">
        <f>Volume!J65</f>
        <v>185.45</v>
      </c>
      <c r="C64" s="70">
        <v>186.65</v>
      </c>
      <c r="D64" s="267">
        <f t="shared" si="1"/>
        <v>1.200000000000017</v>
      </c>
      <c r="E64" s="337">
        <f t="shared" si="2"/>
        <v>0.00647074683203029</v>
      </c>
      <c r="F64" s="267">
        <v>1.0999999999999943</v>
      </c>
      <c r="G64" s="160">
        <f t="shared" si="0"/>
        <v>0.10000000000002274</v>
      </c>
    </row>
    <row r="65" spans="1:7" s="69" customFormat="1" ht="13.5">
      <c r="A65" s="196" t="s">
        <v>199</v>
      </c>
      <c r="B65" s="275">
        <f>Volume!J66</f>
        <v>275.15</v>
      </c>
      <c r="C65" s="70">
        <v>276.65</v>
      </c>
      <c r="D65" s="267">
        <f t="shared" si="1"/>
        <v>1.5</v>
      </c>
      <c r="E65" s="337">
        <f t="shared" si="2"/>
        <v>0.005451571869889152</v>
      </c>
      <c r="F65" s="267">
        <v>2.2999999999999545</v>
      </c>
      <c r="G65" s="160">
        <f t="shared" si="0"/>
        <v>-0.7999999999999545</v>
      </c>
    </row>
    <row r="66" spans="1:7" s="69" customFormat="1" ht="13.5">
      <c r="A66" s="196" t="s">
        <v>293</v>
      </c>
      <c r="B66" s="275">
        <f>Volume!J67</f>
        <v>613.65</v>
      </c>
      <c r="C66" s="70">
        <v>618.25</v>
      </c>
      <c r="D66" s="267">
        <f t="shared" si="1"/>
        <v>4.600000000000023</v>
      </c>
      <c r="E66" s="337">
        <f t="shared" si="2"/>
        <v>0.007496129715635986</v>
      </c>
      <c r="F66" s="267">
        <v>6.75</v>
      </c>
      <c r="G66" s="160">
        <f t="shared" si="0"/>
        <v>-2.1499999999999773</v>
      </c>
    </row>
    <row r="67" spans="1:8" s="25" customFormat="1" ht="13.5">
      <c r="A67" s="196" t="s">
        <v>43</v>
      </c>
      <c r="B67" s="275">
        <f>Volume!J68</f>
        <v>1960.85</v>
      </c>
      <c r="C67" s="70">
        <v>1974.65</v>
      </c>
      <c r="D67" s="267">
        <f t="shared" si="1"/>
        <v>13.800000000000182</v>
      </c>
      <c r="E67" s="337">
        <f t="shared" si="2"/>
        <v>0.007037764234898224</v>
      </c>
      <c r="F67" s="267">
        <v>8.700000000000045</v>
      </c>
      <c r="G67" s="160">
        <f t="shared" si="0"/>
        <v>5.100000000000136</v>
      </c>
      <c r="H67" s="69"/>
    </row>
    <row r="68" spans="1:7" s="69" customFormat="1" ht="13.5">
      <c r="A68" s="196" t="s">
        <v>200</v>
      </c>
      <c r="B68" s="275">
        <f>Volume!J69</f>
        <v>875.8</v>
      </c>
      <c r="C68" s="70">
        <v>873.8</v>
      </c>
      <c r="D68" s="267">
        <f aca="true" t="shared" si="3" ref="D68:D131">C68-B68</f>
        <v>-2</v>
      </c>
      <c r="E68" s="337">
        <f aca="true" t="shared" si="4" ref="E68:E131">D68/B68</f>
        <v>-0.0022836263987211693</v>
      </c>
      <c r="F68" s="267">
        <v>2.8999999999999773</v>
      </c>
      <c r="G68" s="160">
        <f t="shared" si="0"/>
        <v>-4.899999999999977</v>
      </c>
    </row>
    <row r="69" spans="1:7" s="69" customFormat="1" ht="13.5">
      <c r="A69" s="196" t="s">
        <v>141</v>
      </c>
      <c r="B69" s="275">
        <f>Volume!J70</f>
        <v>86.35</v>
      </c>
      <c r="C69" s="70">
        <v>86.8</v>
      </c>
      <c r="D69" s="267">
        <f t="shared" si="3"/>
        <v>0.45000000000000284</v>
      </c>
      <c r="E69" s="337">
        <f t="shared" si="4"/>
        <v>0.0052113491603937795</v>
      </c>
      <c r="F69" s="267">
        <v>0.9500000000000028</v>
      </c>
      <c r="G69" s="160">
        <f aca="true" t="shared" si="5" ref="G69:G132">D69-F69</f>
        <v>-0.5</v>
      </c>
    </row>
    <row r="70" spans="1:7" s="69" customFormat="1" ht="13.5">
      <c r="A70" s="196" t="s">
        <v>184</v>
      </c>
      <c r="B70" s="275">
        <f>Volume!J71</f>
        <v>94.3</v>
      </c>
      <c r="C70" s="70">
        <v>95</v>
      </c>
      <c r="D70" s="267">
        <f t="shared" si="3"/>
        <v>0.7000000000000028</v>
      </c>
      <c r="E70" s="337">
        <f t="shared" si="4"/>
        <v>0.007423117709437994</v>
      </c>
      <c r="F70" s="267">
        <v>1.05</v>
      </c>
      <c r="G70" s="160">
        <f t="shared" si="5"/>
        <v>-0.3499999999999972</v>
      </c>
    </row>
    <row r="71" spans="1:7" s="69" customFormat="1" ht="13.5">
      <c r="A71" s="196" t="s">
        <v>175</v>
      </c>
      <c r="B71" s="275">
        <f>Volume!J72</f>
        <v>30.25</v>
      </c>
      <c r="C71" s="70">
        <v>30.55</v>
      </c>
      <c r="D71" s="267">
        <f t="shared" si="3"/>
        <v>0.3000000000000007</v>
      </c>
      <c r="E71" s="337">
        <f t="shared" si="4"/>
        <v>0.00991735537190085</v>
      </c>
      <c r="F71" s="267">
        <v>0.3500000000000014</v>
      </c>
      <c r="G71" s="160">
        <f t="shared" si="5"/>
        <v>-0.05000000000000071</v>
      </c>
    </row>
    <row r="72" spans="1:7" s="69" customFormat="1" ht="13.5">
      <c r="A72" s="196" t="s">
        <v>142</v>
      </c>
      <c r="B72" s="275">
        <f>Volume!J73</f>
        <v>144.65</v>
      </c>
      <c r="C72" s="70">
        <v>145.1</v>
      </c>
      <c r="D72" s="267">
        <f t="shared" si="3"/>
        <v>0.44999999999998863</v>
      </c>
      <c r="E72" s="337">
        <f t="shared" si="4"/>
        <v>0.003110957483580979</v>
      </c>
      <c r="F72" s="267">
        <v>1.299999999999983</v>
      </c>
      <c r="G72" s="160">
        <f t="shared" si="5"/>
        <v>-0.8499999999999943</v>
      </c>
    </row>
    <row r="73" spans="1:8" s="25" customFormat="1" ht="13.5">
      <c r="A73" s="196" t="s">
        <v>176</v>
      </c>
      <c r="B73" s="275">
        <f>Volume!J74</f>
        <v>191.85</v>
      </c>
      <c r="C73" s="70">
        <v>192.15</v>
      </c>
      <c r="D73" s="267">
        <f t="shared" si="3"/>
        <v>0.30000000000001137</v>
      </c>
      <c r="E73" s="337">
        <f t="shared" si="4"/>
        <v>0.0015637216575450164</v>
      </c>
      <c r="F73" s="267">
        <v>1.6000000000000227</v>
      </c>
      <c r="G73" s="160">
        <f t="shared" si="5"/>
        <v>-1.3000000000000114</v>
      </c>
      <c r="H73" s="69"/>
    </row>
    <row r="74" spans="1:7" s="69" customFormat="1" ht="13.5">
      <c r="A74" s="196" t="s">
        <v>167</v>
      </c>
      <c r="B74" s="275">
        <f>Volume!J75</f>
        <v>46.65</v>
      </c>
      <c r="C74" s="70">
        <v>46.95</v>
      </c>
      <c r="D74" s="267">
        <f t="shared" si="3"/>
        <v>0.30000000000000426</v>
      </c>
      <c r="E74" s="337">
        <f t="shared" si="4"/>
        <v>0.006430868167202664</v>
      </c>
      <c r="F74" s="267">
        <v>0.5</v>
      </c>
      <c r="G74" s="160">
        <f t="shared" si="5"/>
        <v>-0.19999999999999574</v>
      </c>
    </row>
    <row r="75" spans="1:7" s="69" customFormat="1" ht="13.5">
      <c r="A75" s="196" t="s">
        <v>201</v>
      </c>
      <c r="B75" s="275">
        <f>Volume!J76</f>
        <v>2187</v>
      </c>
      <c r="C75" s="70">
        <v>2189.9</v>
      </c>
      <c r="D75" s="267">
        <f t="shared" si="3"/>
        <v>2.900000000000091</v>
      </c>
      <c r="E75" s="337">
        <f t="shared" si="4"/>
        <v>0.001326017375400133</v>
      </c>
      <c r="F75" s="267">
        <v>18.25</v>
      </c>
      <c r="G75" s="160">
        <f t="shared" si="5"/>
        <v>-15.349999999999909</v>
      </c>
    </row>
    <row r="76" spans="1:7" s="69" customFormat="1" ht="13.5">
      <c r="A76" s="196" t="s">
        <v>143</v>
      </c>
      <c r="B76" s="275">
        <f>Volume!J77</f>
        <v>105.9</v>
      </c>
      <c r="C76" s="70">
        <v>106.05</v>
      </c>
      <c r="D76" s="267">
        <f t="shared" si="3"/>
        <v>0.14999999999999147</v>
      </c>
      <c r="E76" s="337">
        <f t="shared" si="4"/>
        <v>0.0014164305949007693</v>
      </c>
      <c r="F76" s="267">
        <v>-0.4000000000000057</v>
      </c>
      <c r="G76" s="160">
        <f t="shared" si="5"/>
        <v>0.5499999999999972</v>
      </c>
    </row>
    <row r="77" spans="1:7" s="69" customFormat="1" ht="13.5">
      <c r="A77" s="196" t="s">
        <v>90</v>
      </c>
      <c r="B77" s="275">
        <f>Volume!J78</f>
        <v>418.05</v>
      </c>
      <c r="C77" s="70">
        <v>416.95</v>
      </c>
      <c r="D77" s="267">
        <f t="shared" si="3"/>
        <v>-1.1000000000000227</v>
      </c>
      <c r="E77" s="337">
        <f t="shared" si="4"/>
        <v>-0.0026312642028466036</v>
      </c>
      <c r="F77" s="267">
        <v>2.0500000000000114</v>
      </c>
      <c r="G77" s="160">
        <f t="shared" si="5"/>
        <v>-3.150000000000034</v>
      </c>
    </row>
    <row r="78" spans="1:7" s="69" customFormat="1" ht="13.5">
      <c r="A78" s="196" t="s">
        <v>35</v>
      </c>
      <c r="B78" s="275">
        <f>Volume!J79</f>
        <v>260.35</v>
      </c>
      <c r="C78" s="70">
        <v>261.25</v>
      </c>
      <c r="D78" s="267">
        <f t="shared" si="3"/>
        <v>0.8999999999999773</v>
      </c>
      <c r="E78" s="337">
        <f t="shared" si="4"/>
        <v>0.0034568849625503254</v>
      </c>
      <c r="F78" s="267">
        <v>2.150000000000034</v>
      </c>
      <c r="G78" s="160">
        <f t="shared" si="5"/>
        <v>-1.2500000000000568</v>
      </c>
    </row>
    <row r="79" spans="1:7" s="69" customFormat="1" ht="13.5">
      <c r="A79" s="196" t="s">
        <v>6</v>
      </c>
      <c r="B79" s="275">
        <f>Volume!J80</f>
        <v>165.2</v>
      </c>
      <c r="C79" s="70">
        <v>165.65</v>
      </c>
      <c r="D79" s="267">
        <f t="shared" si="3"/>
        <v>0.45000000000001705</v>
      </c>
      <c r="E79" s="337">
        <f t="shared" si="4"/>
        <v>0.002723970944310031</v>
      </c>
      <c r="F79" s="267">
        <v>-0.75</v>
      </c>
      <c r="G79" s="160">
        <f t="shared" si="5"/>
        <v>1.200000000000017</v>
      </c>
    </row>
    <row r="80" spans="1:7" s="69" customFormat="1" ht="13.5">
      <c r="A80" s="196" t="s">
        <v>177</v>
      </c>
      <c r="B80" s="275">
        <f>Volume!J81</f>
        <v>344.85</v>
      </c>
      <c r="C80" s="70">
        <v>345.85</v>
      </c>
      <c r="D80" s="267">
        <f t="shared" si="3"/>
        <v>1</v>
      </c>
      <c r="E80" s="337">
        <f t="shared" si="4"/>
        <v>0.0028998115122517033</v>
      </c>
      <c r="F80" s="267">
        <v>1.1499999999999773</v>
      </c>
      <c r="G80" s="160">
        <f t="shared" si="5"/>
        <v>-0.14999999999997726</v>
      </c>
    </row>
    <row r="81" spans="1:7" s="69" customFormat="1" ht="13.5">
      <c r="A81" s="196" t="s">
        <v>168</v>
      </c>
      <c r="B81" s="275">
        <f>Volume!J82</f>
        <v>644.6</v>
      </c>
      <c r="C81" s="70">
        <v>618.9</v>
      </c>
      <c r="D81" s="267">
        <f t="shared" si="3"/>
        <v>-25.700000000000045</v>
      </c>
      <c r="E81" s="337">
        <f t="shared" si="4"/>
        <v>-0.039869686627365876</v>
      </c>
      <c r="F81" s="267">
        <v>-32.7</v>
      </c>
      <c r="G81" s="160">
        <f t="shared" si="5"/>
        <v>6.999999999999957</v>
      </c>
    </row>
    <row r="82" spans="1:7" s="69" customFormat="1" ht="13.5">
      <c r="A82" s="196" t="s">
        <v>132</v>
      </c>
      <c r="B82" s="275">
        <f>Volume!J83</f>
        <v>624.2</v>
      </c>
      <c r="C82" s="70">
        <v>625.15</v>
      </c>
      <c r="D82" s="267">
        <f t="shared" si="3"/>
        <v>0.9499999999999318</v>
      </c>
      <c r="E82" s="337">
        <f t="shared" si="4"/>
        <v>0.0015219480935596472</v>
      </c>
      <c r="F82" s="267">
        <v>4.75</v>
      </c>
      <c r="G82" s="160">
        <f t="shared" si="5"/>
        <v>-3.800000000000068</v>
      </c>
    </row>
    <row r="83" spans="1:7" s="69" customFormat="1" ht="13.5">
      <c r="A83" s="196" t="s">
        <v>144</v>
      </c>
      <c r="B83" s="275">
        <f>Volume!J84</f>
        <v>2390.3</v>
      </c>
      <c r="C83" s="70">
        <v>2402.05</v>
      </c>
      <c r="D83" s="267">
        <f t="shared" si="3"/>
        <v>11.75</v>
      </c>
      <c r="E83" s="337">
        <f t="shared" si="4"/>
        <v>0.00491570095803874</v>
      </c>
      <c r="F83" s="267">
        <v>33.75</v>
      </c>
      <c r="G83" s="160">
        <f t="shared" si="5"/>
        <v>-22</v>
      </c>
    </row>
    <row r="84" spans="1:8" s="25" customFormat="1" ht="13.5">
      <c r="A84" s="196" t="s">
        <v>294</v>
      </c>
      <c r="B84" s="275">
        <f>Volume!J85</f>
        <v>593.95</v>
      </c>
      <c r="C84" s="70">
        <v>598.95</v>
      </c>
      <c r="D84" s="267">
        <f t="shared" si="3"/>
        <v>5</v>
      </c>
      <c r="E84" s="337">
        <f t="shared" si="4"/>
        <v>0.008418217021634818</v>
      </c>
      <c r="F84" s="267">
        <v>6.649999999999977</v>
      </c>
      <c r="G84" s="160">
        <f t="shared" si="5"/>
        <v>-1.6499999999999773</v>
      </c>
      <c r="H84" s="69"/>
    </row>
    <row r="85" spans="1:7" s="69" customFormat="1" ht="13.5">
      <c r="A85" s="196" t="s">
        <v>133</v>
      </c>
      <c r="B85" s="275">
        <f>Volume!J86</f>
        <v>30.8</v>
      </c>
      <c r="C85" s="70">
        <v>31</v>
      </c>
      <c r="D85" s="267">
        <f t="shared" si="3"/>
        <v>0.1999999999999993</v>
      </c>
      <c r="E85" s="337">
        <f t="shared" si="4"/>
        <v>0.0064935064935064705</v>
      </c>
      <c r="F85" s="267">
        <v>0.14999999999999858</v>
      </c>
      <c r="G85" s="160">
        <f t="shared" si="5"/>
        <v>0.05000000000000071</v>
      </c>
    </row>
    <row r="86" spans="1:7" s="69" customFormat="1" ht="13.5">
      <c r="A86" s="196" t="s">
        <v>169</v>
      </c>
      <c r="B86" s="275">
        <f>Volume!J87</f>
        <v>130.25</v>
      </c>
      <c r="C86" s="70">
        <v>130.75</v>
      </c>
      <c r="D86" s="267">
        <f t="shared" si="3"/>
        <v>0.5</v>
      </c>
      <c r="E86" s="337">
        <f t="shared" si="4"/>
        <v>0.003838771593090211</v>
      </c>
      <c r="F86" s="267">
        <v>1</v>
      </c>
      <c r="G86" s="160">
        <f t="shared" si="5"/>
        <v>-0.5</v>
      </c>
    </row>
    <row r="87" spans="1:7" s="69" customFormat="1" ht="13.5">
      <c r="A87" s="196" t="s">
        <v>295</v>
      </c>
      <c r="B87" s="275">
        <f>Volume!J88</f>
        <v>486.55</v>
      </c>
      <c r="C87" s="70">
        <v>488.95</v>
      </c>
      <c r="D87" s="267">
        <f t="shared" si="3"/>
        <v>2.3999999999999773</v>
      </c>
      <c r="E87" s="337">
        <f t="shared" si="4"/>
        <v>0.004932689343335684</v>
      </c>
      <c r="F87" s="267">
        <v>5.5</v>
      </c>
      <c r="G87" s="160">
        <f t="shared" si="5"/>
        <v>-3.1000000000000227</v>
      </c>
    </row>
    <row r="88" spans="1:7" s="69" customFormat="1" ht="13.5">
      <c r="A88" s="196" t="s">
        <v>296</v>
      </c>
      <c r="B88" s="275">
        <f>Volume!J89</f>
        <v>437.95</v>
      </c>
      <c r="C88" s="70">
        <v>440.9</v>
      </c>
      <c r="D88" s="267">
        <f t="shared" si="3"/>
        <v>2.9499999999999886</v>
      </c>
      <c r="E88" s="337">
        <f t="shared" si="4"/>
        <v>0.006735928758990727</v>
      </c>
      <c r="F88" s="267">
        <v>5.149999999999977</v>
      </c>
      <c r="G88" s="160">
        <f t="shared" si="5"/>
        <v>-2.1999999999999886</v>
      </c>
    </row>
    <row r="89" spans="1:7" s="69" customFormat="1" ht="13.5">
      <c r="A89" s="196" t="s">
        <v>178</v>
      </c>
      <c r="B89" s="275">
        <f>Volume!J90</f>
        <v>174.55</v>
      </c>
      <c r="C89" s="70">
        <v>175.15</v>
      </c>
      <c r="D89" s="267">
        <f t="shared" si="3"/>
        <v>0.5999999999999943</v>
      </c>
      <c r="E89" s="337">
        <f t="shared" si="4"/>
        <v>0.0034374104841019435</v>
      </c>
      <c r="F89" s="267">
        <v>1.3000000000000114</v>
      </c>
      <c r="G89" s="160">
        <f t="shared" si="5"/>
        <v>-0.700000000000017</v>
      </c>
    </row>
    <row r="90" spans="1:7" s="69" customFormat="1" ht="13.5">
      <c r="A90" s="196" t="s">
        <v>145</v>
      </c>
      <c r="B90" s="275">
        <f>Volume!J91</f>
        <v>150.5</v>
      </c>
      <c r="C90" s="70">
        <v>151.5</v>
      </c>
      <c r="D90" s="267">
        <f t="shared" si="3"/>
        <v>1</v>
      </c>
      <c r="E90" s="337">
        <f t="shared" si="4"/>
        <v>0.006644518272425249</v>
      </c>
      <c r="F90" s="267">
        <v>1.1500000000000057</v>
      </c>
      <c r="G90" s="160">
        <f t="shared" si="5"/>
        <v>-0.15000000000000568</v>
      </c>
    </row>
    <row r="91" spans="1:7" s="69" customFormat="1" ht="13.5">
      <c r="A91" s="196" t="s">
        <v>273</v>
      </c>
      <c r="B91" s="275">
        <f>Volume!J92</f>
        <v>190.15</v>
      </c>
      <c r="C91" s="70">
        <v>191</v>
      </c>
      <c r="D91" s="267">
        <f t="shared" si="3"/>
        <v>0.8499999999999943</v>
      </c>
      <c r="E91" s="337">
        <f t="shared" si="4"/>
        <v>0.004470155140678382</v>
      </c>
      <c r="F91" s="267">
        <v>1.4000000000000057</v>
      </c>
      <c r="G91" s="160">
        <f t="shared" si="5"/>
        <v>-0.5500000000000114</v>
      </c>
    </row>
    <row r="92" spans="1:7" s="69" customFormat="1" ht="13.5">
      <c r="A92" s="196" t="s">
        <v>210</v>
      </c>
      <c r="B92" s="275">
        <f>Volume!J93</f>
        <v>1564.05</v>
      </c>
      <c r="C92" s="70">
        <v>1562.55</v>
      </c>
      <c r="D92" s="267">
        <f t="shared" si="3"/>
        <v>-1.5</v>
      </c>
      <c r="E92" s="337">
        <f t="shared" si="4"/>
        <v>-0.0009590486237652249</v>
      </c>
      <c r="F92" s="267">
        <v>8.700000000000045</v>
      </c>
      <c r="G92" s="160">
        <f t="shared" si="5"/>
        <v>-10.200000000000045</v>
      </c>
    </row>
    <row r="93" spans="1:7" s="69" customFormat="1" ht="13.5">
      <c r="A93" s="196" t="s">
        <v>297</v>
      </c>
      <c r="B93" s="372">
        <f>Volume!J94</f>
        <v>620.65</v>
      </c>
      <c r="C93" s="70">
        <v>622.3</v>
      </c>
      <c r="D93" s="371">
        <f t="shared" si="3"/>
        <v>1.6499999999999773</v>
      </c>
      <c r="E93" s="337">
        <f t="shared" si="4"/>
        <v>0.002658503182147712</v>
      </c>
      <c r="F93" s="371">
        <v>6.550000000000068</v>
      </c>
      <c r="G93" s="160">
        <f t="shared" si="5"/>
        <v>-4.900000000000091</v>
      </c>
    </row>
    <row r="94" spans="1:7" s="69" customFormat="1" ht="13.5">
      <c r="A94" s="196" t="s">
        <v>7</v>
      </c>
      <c r="B94" s="275">
        <f>Volume!J95</f>
        <v>847.95</v>
      </c>
      <c r="C94" s="70">
        <v>850.25</v>
      </c>
      <c r="D94" s="267">
        <f t="shared" si="3"/>
        <v>2.2999999999999545</v>
      </c>
      <c r="E94" s="337">
        <f t="shared" si="4"/>
        <v>0.0027124240816085317</v>
      </c>
      <c r="F94" s="267">
        <v>-0.39999999999997726</v>
      </c>
      <c r="G94" s="160">
        <f t="shared" si="5"/>
        <v>2.699999999999932</v>
      </c>
    </row>
    <row r="95" spans="1:7" s="69" customFormat="1" ht="13.5">
      <c r="A95" s="196" t="s">
        <v>170</v>
      </c>
      <c r="B95" s="275">
        <f>Volume!J96</f>
        <v>486.9</v>
      </c>
      <c r="C95" s="70">
        <v>485.45</v>
      </c>
      <c r="D95" s="267">
        <f t="shared" si="3"/>
        <v>-1.4499999999999886</v>
      </c>
      <c r="E95" s="337">
        <f t="shared" si="4"/>
        <v>-0.0029780242349558197</v>
      </c>
      <c r="F95" s="267">
        <v>-0.10000000000002274</v>
      </c>
      <c r="G95" s="160">
        <f t="shared" si="5"/>
        <v>-1.349999999999966</v>
      </c>
    </row>
    <row r="96" spans="1:7" s="69" customFormat="1" ht="13.5">
      <c r="A96" s="196" t="s">
        <v>224</v>
      </c>
      <c r="B96" s="275">
        <f>Volume!J97</f>
        <v>887.05</v>
      </c>
      <c r="C96" s="70">
        <v>884.1</v>
      </c>
      <c r="D96" s="267">
        <f t="shared" si="3"/>
        <v>-2.949999999999932</v>
      </c>
      <c r="E96" s="337">
        <f t="shared" si="4"/>
        <v>-0.00332562989684903</v>
      </c>
      <c r="F96" s="267">
        <v>4.900000000000091</v>
      </c>
      <c r="G96" s="160">
        <f t="shared" si="5"/>
        <v>-7.850000000000023</v>
      </c>
    </row>
    <row r="97" spans="1:7" s="69" customFormat="1" ht="13.5">
      <c r="A97" s="196" t="s">
        <v>207</v>
      </c>
      <c r="B97" s="275">
        <f>Volume!J98</f>
        <v>189.05</v>
      </c>
      <c r="C97" s="70">
        <v>190.9</v>
      </c>
      <c r="D97" s="267">
        <f t="shared" si="3"/>
        <v>1.8499999999999943</v>
      </c>
      <c r="E97" s="337">
        <f t="shared" si="4"/>
        <v>0.009785770960063445</v>
      </c>
      <c r="F97" s="267">
        <v>1.6999999999999886</v>
      </c>
      <c r="G97" s="160">
        <f t="shared" si="5"/>
        <v>0.15000000000000568</v>
      </c>
    </row>
    <row r="98" spans="1:7" s="69" customFormat="1" ht="13.5">
      <c r="A98" s="196" t="s">
        <v>298</v>
      </c>
      <c r="B98" s="275">
        <f>Volume!J99</f>
        <v>784.1</v>
      </c>
      <c r="C98" s="70">
        <v>784.7</v>
      </c>
      <c r="D98" s="267">
        <f t="shared" si="3"/>
        <v>0.6000000000000227</v>
      </c>
      <c r="E98" s="337">
        <f t="shared" si="4"/>
        <v>0.0007652085193215441</v>
      </c>
      <c r="F98" s="267">
        <v>4.949999999999932</v>
      </c>
      <c r="G98" s="160">
        <f t="shared" si="5"/>
        <v>-4.349999999999909</v>
      </c>
    </row>
    <row r="99" spans="1:7" s="69" customFormat="1" ht="13.5">
      <c r="A99" s="196" t="s">
        <v>278</v>
      </c>
      <c r="B99" s="275">
        <f>Volume!J100</f>
        <v>278.6</v>
      </c>
      <c r="C99" s="70">
        <v>279.15</v>
      </c>
      <c r="D99" s="267">
        <f t="shared" si="3"/>
        <v>0.5499999999999545</v>
      </c>
      <c r="E99" s="337">
        <f t="shared" si="4"/>
        <v>0.0019741564967693985</v>
      </c>
      <c r="F99" s="267">
        <v>2.0500000000000114</v>
      </c>
      <c r="G99" s="160">
        <f t="shared" si="5"/>
        <v>-1.5000000000000568</v>
      </c>
    </row>
    <row r="100" spans="1:7" s="69" customFormat="1" ht="13.5">
      <c r="A100" s="196" t="s">
        <v>146</v>
      </c>
      <c r="B100" s="275">
        <f>Volume!J101</f>
        <v>37.8</v>
      </c>
      <c r="C100" s="70">
        <v>37.9</v>
      </c>
      <c r="D100" s="267">
        <f t="shared" si="3"/>
        <v>0.10000000000000142</v>
      </c>
      <c r="E100" s="337">
        <f t="shared" si="4"/>
        <v>0.002645502645502683</v>
      </c>
      <c r="F100" s="267">
        <v>0.29999999999999716</v>
      </c>
      <c r="G100" s="160">
        <f t="shared" si="5"/>
        <v>-0.19999999999999574</v>
      </c>
    </row>
    <row r="101" spans="1:7" s="69" customFormat="1" ht="13.5">
      <c r="A101" s="196" t="s">
        <v>8</v>
      </c>
      <c r="B101" s="275">
        <f>Volume!J102</f>
        <v>139</v>
      </c>
      <c r="C101" s="70">
        <v>139.95</v>
      </c>
      <c r="D101" s="267">
        <f t="shared" si="3"/>
        <v>0.9499999999999886</v>
      </c>
      <c r="E101" s="337">
        <f t="shared" si="4"/>
        <v>0.0068345323741006376</v>
      </c>
      <c r="F101" s="267">
        <v>0.8999999999999773</v>
      </c>
      <c r="G101" s="160">
        <f t="shared" si="5"/>
        <v>0.05000000000001137</v>
      </c>
    </row>
    <row r="102" spans="1:7" s="69" customFormat="1" ht="13.5">
      <c r="A102" s="196" t="s">
        <v>299</v>
      </c>
      <c r="B102" s="275">
        <f>Volume!J103</f>
        <v>193</v>
      </c>
      <c r="C102" s="70">
        <v>194.45</v>
      </c>
      <c r="D102" s="267">
        <f t="shared" si="3"/>
        <v>1.4499999999999886</v>
      </c>
      <c r="E102" s="337">
        <f t="shared" si="4"/>
        <v>0.007512953367875589</v>
      </c>
      <c r="F102" s="267">
        <v>2.0999999999999943</v>
      </c>
      <c r="G102" s="160">
        <f t="shared" si="5"/>
        <v>-0.6500000000000057</v>
      </c>
    </row>
    <row r="103" spans="1:10" s="69" customFormat="1" ht="13.5">
      <c r="A103" s="196" t="s">
        <v>179</v>
      </c>
      <c r="B103" s="275">
        <f>Volume!J104</f>
        <v>16.8</v>
      </c>
      <c r="C103" s="70">
        <v>16.95</v>
      </c>
      <c r="D103" s="267">
        <f t="shared" si="3"/>
        <v>0.14999999999999858</v>
      </c>
      <c r="E103" s="337">
        <f t="shared" si="4"/>
        <v>0.008928571428571343</v>
      </c>
      <c r="F103" s="267">
        <v>0.10000000000000142</v>
      </c>
      <c r="G103" s="160">
        <f t="shared" si="5"/>
        <v>0.04999999999999716</v>
      </c>
      <c r="J103" s="14"/>
    </row>
    <row r="104" spans="1:10" s="69" customFormat="1" ht="13.5">
      <c r="A104" s="196" t="s">
        <v>202</v>
      </c>
      <c r="B104" s="275">
        <f>Volume!J105</f>
        <v>223.35</v>
      </c>
      <c r="C104" s="70">
        <v>220.6</v>
      </c>
      <c r="D104" s="267">
        <f t="shared" si="3"/>
        <v>-2.75</v>
      </c>
      <c r="E104" s="337">
        <f t="shared" si="4"/>
        <v>-0.012312513991493173</v>
      </c>
      <c r="F104" s="267">
        <v>-5.650000000000006</v>
      </c>
      <c r="G104" s="160">
        <f t="shared" si="5"/>
        <v>2.9000000000000057</v>
      </c>
      <c r="J104" s="14"/>
    </row>
    <row r="105" spans="1:7" s="69" customFormat="1" ht="13.5">
      <c r="A105" s="196" t="s">
        <v>171</v>
      </c>
      <c r="B105" s="275">
        <f>Volume!J106</f>
        <v>325.15</v>
      </c>
      <c r="C105" s="70">
        <v>328.1</v>
      </c>
      <c r="D105" s="267">
        <f t="shared" si="3"/>
        <v>2.9500000000000455</v>
      </c>
      <c r="E105" s="337">
        <f t="shared" si="4"/>
        <v>0.009072735660464541</v>
      </c>
      <c r="F105" s="267">
        <v>3.25</v>
      </c>
      <c r="G105" s="160">
        <f t="shared" si="5"/>
        <v>-0.2999999999999545</v>
      </c>
    </row>
    <row r="106" spans="1:7" s="69" customFormat="1" ht="13.5">
      <c r="A106" s="196" t="s">
        <v>147</v>
      </c>
      <c r="B106" s="275">
        <f>Volume!J107</f>
        <v>56.1</v>
      </c>
      <c r="C106" s="70">
        <v>56.6</v>
      </c>
      <c r="D106" s="267">
        <f t="shared" si="3"/>
        <v>0.5</v>
      </c>
      <c r="E106" s="337">
        <f t="shared" si="4"/>
        <v>0.008912655971479501</v>
      </c>
      <c r="F106" s="267">
        <v>0.75</v>
      </c>
      <c r="G106" s="160">
        <f t="shared" si="5"/>
        <v>-0.25</v>
      </c>
    </row>
    <row r="107" spans="1:7" s="69" customFormat="1" ht="13.5">
      <c r="A107" s="196" t="s">
        <v>148</v>
      </c>
      <c r="B107" s="275">
        <f>Volume!J108</f>
        <v>239.3</v>
      </c>
      <c r="C107" s="70">
        <v>240.2</v>
      </c>
      <c r="D107" s="267">
        <f t="shared" si="3"/>
        <v>0.8999999999999773</v>
      </c>
      <c r="E107" s="337">
        <f t="shared" si="4"/>
        <v>0.0037609694943584507</v>
      </c>
      <c r="F107" s="267">
        <v>1.8000000000000114</v>
      </c>
      <c r="G107" s="160">
        <f t="shared" si="5"/>
        <v>-0.9000000000000341</v>
      </c>
    </row>
    <row r="108" spans="1:8" s="25" customFormat="1" ht="13.5">
      <c r="A108" s="196" t="s">
        <v>122</v>
      </c>
      <c r="B108" s="275">
        <f>Volume!J109</f>
        <v>142.5</v>
      </c>
      <c r="C108" s="70">
        <v>142.65</v>
      </c>
      <c r="D108" s="267">
        <f t="shared" si="3"/>
        <v>0.15000000000000568</v>
      </c>
      <c r="E108" s="337">
        <f t="shared" si="4"/>
        <v>0.0010526315789474083</v>
      </c>
      <c r="F108" s="267">
        <v>1.0999999999999943</v>
      </c>
      <c r="G108" s="160">
        <f t="shared" si="5"/>
        <v>-0.9499999999999886</v>
      </c>
      <c r="H108" s="69"/>
    </row>
    <row r="109" spans="1:8" s="25" customFormat="1" ht="13.5">
      <c r="A109" s="204" t="s">
        <v>36</v>
      </c>
      <c r="B109" s="275">
        <f>Volume!J110</f>
        <v>817.8</v>
      </c>
      <c r="C109" s="70">
        <v>813.55</v>
      </c>
      <c r="D109" s="267">
        <f t="shared" si="3"/>
        <v>-4.25</v>
      </c>
      <c r="E109" s="337">
        <f t="shared" si="4"/>
        <v>-0.005196869650281243</v>
      </c>
      <c r="F109" s="267">
        <v>3.050000000000068</v>
      </c>
      <c r="G109" s="160">
        <f t="shared" si="5"/>
        <v>-7.300000000000068</v>
      </c>
      <c r="H109" s="69"/>
    </row>
    <row r="110" spans="1:8" s="25" customFormat="1" ht="13.5">
      <c r="A110" s="196" t="s">
        <v>172</v>
      </c>
      <c r="B110" s="275">
        <f>Volume!J111</f>
        <v>251.1</v>
      </c>
      <c r="C110" s="70">
        <v>254.35</v>
      </c>
      <c r="D110" s="267">
        <f t="shared" si="3"/>
        <v>3.25</v>
      </c>
      <c r="E110" s="337">
        <f t="shared" si="4"/>
        <v>0.01294305057745918</v>
      </c>
      <c r="F110" s="267">
        <v>3.1500000000000057</v>
      </c>
      <c r="G110" s="160">
        <f t="shared" si="5"/>
        <v>0.09999999999999432</v>
      </c>
      <c r="H110" s="69"/>
    </row>
    <row r="111" spans="1:7" s="69" customFormat="1" ht="13.5">
      <c r="A111" s="196" t="s">
        <v>80</v>
      </c>
      <c r="B111" s="275">
        <f>Volume!J112</f>
        <v>187.05</v>
      </c>
      <c r="C111" s="70">
        <v>186.55</v>
      </c>
      <c r="D111" s="267">
        <f t="shared" si="3"/>
        <v>-0.5</v>
      </c>
      <c r="E111" s="337">
        <f t="shared" si="4"/>
        <v>-0.002673082063619353</v>
      </c>
      <c r="F111" s="267">
        <v>0.5999999999999943</v>
      </c>
      <c r="G111" s="160">
        <f t="shared" si="5"/>
        <v>-1.0999999999999943</v>
      </c>
    </row>
    <row r="112" spans="1:7" s="69" customFormat="1" ht="13.5">
      <c r="A112" s="196" t="s">
        <v>275</v>
      </c>
      <c r="B112" s="275">
        <f>Volume!J113</f>
        <v>296.5</v>
      </c>
      <c r="C112" s="70">
        <v>297.25</v>
      </c>
      <c r="D112" s="267">
        <f t="shared" si="3"/>
        <v>0.75</v>
      </c>
      <c r="E112" s="337">
        <f t="shared" si="4"/>
        <v>0.002529510961214165</v>
      </c>
      <c r="F112" s="267">
        <v>3</v>
      </c>
      <c r="G112" s="160">
        <f t="shared" si="5"/>
        <v>-2.25</v>
      </c>
    </row>
    <row r="113" spans="1:7" s="69" customFormat="1" ht="13.5">
      <c r="A113" s="196" t="s">
        <v>225</v>
      </c>
      <c r="B113" s="275">
        <f>Volume!J114</f>
        <v>428.8</v>
      </c>
      <c r="C113" s="70">
        <v>429.25</v>
      </c>
      <c r="D113" s="267">
        <f t="shared" si="3"/>
        <v>0.44999999999998863</v>
      </c>
      <c r="E113" s="337">
        <f t="shared" si="4"/>
        <v>0.0010494402985074362</v>
      </c>
      <c r="F113" s="267">
        <v>1.099999999999966</v>
      </c>
      <c r="G113" s="160">
        <f t="shared" si="5"/>
        <v>-0.6499999999999773</v>
      </c>
    </row>
    <row r="114" spans="1:7" s="69" customFormat="1" ht="13.5">
      <c r="A114" s="196" t="s">
        <v>404</v>
      </c>
      <c r="B114" s="275">
        <f>Volume!J115</f>
        <v>117.4</v>
      </c>
      <c r="C114" s="70">
        <v>118.2</v>
      </c>
      <c r="D114" s="267">
        <f t="shared" si="3"/>
        <v>0.7999999999999972</v>
      </c>
      <c r="E114" s="337">
        <f t="shared" si="4"/>
        <v>0.006814310051107301</v>
      </c>
      <c r="F114" s="267">
        <v>1.8</v>
      </c>
      <c r="G114" s="160">
        <f t="shared" si="5"/>
        <v>-1.0000000000000029</v>
      </c>
    </row>
    <row r="115" spans="1:7" s="69" customFormat="1" ht="13.5">
      <c r="A115" s="196" t="s">
        <v>81</v>
      </c>
      <c r="B115" s="275">
        <f>Volume!J116</f>
        <v>449</v>
      </c>
      <c r="C115" s="70">
        <v>452.45</v>
      </c>
      <c r="D115" s="267">
        <f t="shared" si="3"/>
        <v>3.4499999999999886</v>
      </c>
      <c r="E115" s="337">
        <f t="shared" si="4"/>
        <v>0.007683741648106879</v>
      </c>
      <c r="F115" s="267">
        <v>2.5</v>
      </c>
      <c r="G115" s="160">
        <f t="shared" si="5"/>
        <v>0.9499999999999886</v>
      </c>
    </row>
    <row r="116" spans="1:7" s="69" customFormat="1" ht="13.5">
      <c r="A116" s="196" t="s">
        <v>226</v>
      </c>
      <c r="B116" s="275">
        <f>Volume!J117</f>
        <v>198.8</v>
      </c>
      <c r="C116" s="70">
        <v>198.6</v>
      </c>
      <c r="D116" s="267">
        <f t="shared" si="3"/>
        <v>-0.20000000000001705</v>
      </c>
      <c r="E116" s="337">
        <f t="shared" si="4"/>
        <v>-0.0010060362173039087</v>
      </c>
      <c r="F116" s="267">
        <v>1.9499999999999886</v>
      </c>
      <c r="G116" s="160">
        <f t="shared" si="5"/>
        <v>-2.1500000000000057</v>
      </c>
    </row>
    <row r="117" spans="1:7" s="69" customFormat="1" ht="13.5">
      <c r="A117" s="196" t="s">
        <v>300</v>
      </c>
      <c r="B117" s="275">
        <f>Volume!J118</f>
        <v>369.5</v>
      </c>
      <c r="C117" s="70">
        <v>372.05</v>
      </c>
      <c r="D117" s="267">
        <f t="shared" si="3"/>
        <v>2.5500000000000114</v>
      </c>
      <c r="E117" s="337">
        <f t="shared" si="4"/>
        <v>0.006901217861975673</v>
      </c>
      <c r="F117" s="267">
        <v>3.8999999999999773</v>
      </c>
      <c r="G117" s="160">
        <f t="shared" si="5"/>
        <v>-1.349999999999966</v>
      </c>
    </row>
    <row r="118" spans="1:7" s="69" customFormat="1" ht="13.5">
      <c r="A118" s="196" t="s">
        <v>227</v>
      </c>
      <c r="B118" s="275">
        <f>Volume!J119</f>
        <v>831.8</v>
      </c>
      <c r="C118" s="70">
        <v>837.7</v>
      </c>
      <c r="D118" s="267">
        <f t="shared" si="3"/>
        <v>5.900000000000091</v>
      </c>
      <c r="E118" s="337">
        <f t="shared" si="4"/>
        <v>0.007093051214234301</v>
      </c>
      <c r="F118" s="267">
        <v>6.2000000000000455</v>
      </c>
      <c r="G118" s="160">
        <f t="shared" si="5"/>
        <v>-0.2999999999999545</v>
      </c>
    </row>
    <row r="119" spans="1:7" s="69" customFormat="1" ht="13.5">
      <c r="A119" s="196" t="s">
        <v>228</v>
      </c>
      <c r="B119" s="275">
        <f>Volume!J120</f>
        <v>351.6</v>
      </c>
      <c r="C119" s="70">
        <v>353.25</v>
      </c>
      <c r="D119" s="267">
        <f t="shared" si="3"/>
        <v>1.6499999999999773</v>
      </c>
      <c r="E119" s="337">
        <f t="shared" si="4"/>
        <v>0.004692832764505055</v>
      </c>
      <c r="F119" s="267">
        <v>3.5</v>
      </c>
      <c r="G119" s="160">
        <f t="shared" si="5"/>
        <v>-1.8500000000000227</v>
      </c>
    </row>
    <row r="120" spans="1:7" s="69" customFormat="1" ht="13.5">
      <c r="A120" s="196" t="s">
        <v>235</v>
      </c>
      <c r="B120" s="275">
        <f>Volume!J121</f>
        <v>427.15</v>
      </c>
      <c r="C120" s="70">
        <v>428.1</v>
      </c>
      <c r="D120" s="267">
        <f t="shared" si="3"/>
        <v>0.9500000000000455</v>
      </c>
      <c r="E120" s="337">
        <f t="shared" si="4"/>
        <v>0.0022240430762028454</v>
      </c>
      <c r="F120" s="267">
        <v>3.5</v>
      </c>
      <c r="G120" s="160">
        <f t="shared" si="5"/>
        <v>-2.5499999999999545</v>
      </c>
    </row>
    <row r="121" spans="1:7" s="69" customFormat="1" ht="13.5">
      <c r="A121" s="196" t="s">
        <v>98</v>
      </c>
      <c r="B121" s="275">
        <f>Volume!J122</f>
        <v>503.2</v>
      </c>
      <c r="C121" s="70">
        <v>507.05</v>
      </c>
      <c r="D121" s="267">
        <f t="shared" si="3"/>
        <v>3.8500000000000227</v>
      </c>
      <c r="E121" s="337">
        <f t="shared" si="4"/>
        <v>0.00765103338632755</v>
      </c>
      <c r="F121" s="267">
        <v>5.650000000000034</v>
      </c>
      <c r="G121" s="160">
        <f t="shared" si="5"/>
        <v>-1.8000000000000114</v>
      </c>
    </row>
    <row r="122" spans="1:7" s="69" customFormat="1" ht="13.5">
      <c r="A122" s="196" t="s">
        <v>149</v>
      </c>
      <c r="B122" s="275">
        <f>Volume!J123</f>
        <v>655.15</v>
      </c>
      <c r="C122" s="70">
        <v>655.85</v>
      </c>
      <c r="D122" s="267">
        <f t="shared" si="3"/>
        <v>0.7000000000000455</v>
      </c>
      <c r="E122" s="337">
        <f t="shared" si="4"/>
        <v>0.001068457605128666</v>
      </c>
      <c r="F122" s="267">
        <v>3.3999999999999773</v>
      </c>
      <c r="G122" s="160">
        <f t="shared" si="5"/>
        <v>-2.699999999999932</v>
      </c>
    </row>
    <row r="123" spans="1:7" s="69" customFormat="1" ht="13.5">
      <c r="A123" s="196" t="s">
        <v>203</v>
      </c>
      <c r="B123" s="275">
        <f>Volume!J124</f>
        <v>1405.45</v>
      </c>
      <c r="C123" s="70">
        <v>1413</v>
      </c>
      <c r="D123" s="267">
        <f t="shared" si="3"/>
        <v>7.5499999999999545</v>
      </c>
      <c r="E123" s="337">
        <f t="shared" si="4"/>
        <v>0.0053719449286705</v>
      </c>
      <c r="F123" s="267">
        <v>13.25</v>
      </c>
      <c r="G123" s="160">
        <f t="shared" si="5"/>
        <v>-5.7000000000000455</v>
      </c>
    </row>
    <row r="124" spans="1:7" s="69" customFormat="1" ht="13.5">
      <c r="A124" s="196" t="s">
        <v>301</v>
      </c>
      <c r="B124" s="275">
        <f>Volume!J125</f>
        <v>290.95</v>
      </c>
      <c r="C124" s="70">
        <v>292.2</v>
      </c>
      <c r="D124" s="267">
        <f t="shared" si="3"/>
        <v>1.25</v>
      </c>
      <c r="E124" s="337">
        <f t="shared" si="4"/>
        <v>0.004296270836913559</v>
      </c>
      <c r="F124" s="267">
        <v>3.400000000000034</v>
      </c>
      <c r="G124" s="160">
        <f t="shared" si="5"/>
        <v>-2.150000000000034</v>
      </c>
    </row>
    <row r="125" spans="1:7" s="69" customFormat="1" ht="13.5">
      <c r="A125" s="196" t="s">
        <v>217</v>
      </c>
      <c r="B125" s="275">
        <f>Volume!J126</f>
        <v>67.9</v>
      </c>
      <c r="C125" s="70">
        <v>67.9</v>
      </c>
      <c r="D125" s="267">
        <f t="shared" si="3"/>
        <v>0</v>
      </c>
      <c r="E125" s="337">
        <f t="shared" si="4"/>
        <v>0</v>
      </c>
      <c r="F125" s="267">
        <v>0.09999999999999432</v>
      </c>
      <c r="G125" s="160">
        <f t="shared" si="5"/>
        <v>-0.09999999999999432</v>
      </c>
    </row>
    <row r="126" spans="1:7" s="69" customFormat="1" ht="13.5">
      <c r="A126" s="196" t="s">
        <v>236</v>
      </c>
      <c r="B126" s="275">
        <f>Volume!J127</f>
        <v>114.35</v>
      </c>
      <c r="C126" s="70">
        <v>114.55</v>
      </c>
      <c r="D126" s="267">
        <f t="shared" si="3"/>
        <v>0.20000000000000284</v>
      </c>
      <c r="E126" s="337">
        <f t="shared" si="4"/>
        <v>0.0017490161783996752</v>
      </c>
      <c r="F126" s="267">
        <v>1.1500000000000057</v>
      </c>
      <c r="G126" s="160">
        <f t="shared" si="5"/>
        <v>-0.9500000000000028</v>
      </c>
    </row>
    <row r="127" spans="1:7" s="69" customFormat="1" ht="13.5">
      <c r="A127" s="196" t="s">
        <v>204</v>
      </c>
      <c r="B127" s="275">
        <f>Volume!J128</f>
        <v>449.05</v>
      </c>
      <c r="C127" s="70">
        <v>449.15</v>
      </c>
      <c r="D127" s="267">
        <f t="shared" si="3"/>
        <v>0.0999999999999659</v>
      </c>
      <c r="E127" s="337">
        <f t="shared" si="4"/>
        <v>0.00022269235051768375</v>
      </c>
      <c r="F127" s="267">
        <v>1.9500000000000455</v>
      </c>
      <c r="G127" s="160">
        <f t="shared" si="5"/>
        <v>-1.8500000000000796</v>
      </c>
    </row>
    <row r="128" spans="1:7" s="69" customFormat="1" ht="13.5">
      <c r="A128" s="196" t="s">
        <v>205</v>
      </c>
      <c r="B128" s="275">
        <f>Volume!J129</f>
        <v>1069.15</v>
      </c>
      <c r="C128" s="70">
        <v>1077.5</v>
      </c>
      <c r="D128" s="267">
        <f t="shared" si="3"/>
        <v>8.349999999999909</v>
      </c>
      <c r="E128" s="337">
        <f t="shared" si="4"/>
        <v>0.00780994247766909</v>
      </c>
      <c r="F128" s="267">
        <v>11.25</v>
      </c>
      <c r="G128" s="160">
        <f t="shared" si="5"/>
        <v>-2.900000000000091</v>
      </c>
    </row>
    <row r="129" spans="1:7" s="69" customFormat="1" ht="13.5">
      <c r="A129" s="196" t="s">
        <v>37</v>
      </c>
      <c r="B129" s="275">
        <f>Volume!J130</f>
        <v>178.05</v>
      </c>
      <c r="C129" s="70">
        <v>178.2</v>
      </c>
      <c r="D129" s="267">
        <f t="shared" si="3"/>
        <v>0.14999999999997726</v>
      </c>
      <c r="E129" s="337">
        <f t="shared" si="4"/>
        <v>0.0008424599831506726</v>
      </c>
      <c r="F129" s="267">
        <v>1.0500000000000114</v>
      </c>
      <c r="G129" s="160">
        <f t="shared" si="5"/>
        <v>-0.9000000000000341</v>
      </c>
    </row>
    <row r="130" spans="1:12" s="69" customFormat="1" ht="13.5">
      <c r="A130" s="196" t="s">
        <v>302</v>
      </c>
      <c r="B130" s="275">
        <f>Volume!J131</f>
        <v>1948.8</v>
      </c>
      <c r="C130" s="70">
        <v>1955</v>
      </c>
      <c r="D130" s="267">
        <f t="shared" si="3"/>
        <v>6.2000000000000455</v>
      </c>
      <c r="E130" s="337">
        <f t="shared" si="4"/>
        <v>0.003181444991789843</v>
      </c>
      <c r="F130" s="267">
        <v>19.45</v>
      </c>
      <c r="G130" s="160">
        <f t="shared" si="5"/>
        <v>-13.249999999999954</v>
      </c>
      <c r="L130" s="270"/>
    </row>
    <row r="131" spans="1:12" s="69" customFormat="1" ht="13.5">
      <c r="A131" s="196" t="s">
        <v>229</v>
      </c>
      <c r="B131" s="275">
        <f>Volume!J132</f>
        <v>1134.9</v>
      </c>
      <c r="C131" s="70">
        <v>1138.5</v>
      </c>
      <c r="D131" s="267">
        <f t="shared" si="3"/>
        <v>3.599999999999909</v>
      </c>
      <c r="E131" s="337">
        <f t="shared" si="4"/>
        <v>0.00317208564631237</v>
      </c>
      <c r="F131" s="267">
        <v>6.7999999999999545</v>
      </c>
      <c r="G131" s="160">
        <f t="shared" si="5"/>
        <v>-3.2000000000000455</v>
      </c>
      <c r="L131" s="270"/>
    </row>
    <row r="132" spans="1:12" s="69" customFormat="1" ht="13.5">
      <c r="A132" s="196" t="s">
        <v>277</v>
      </c>
      <c r="B132" s="275">
        <f>Volume!J133</f>
        <v>788.1</v>
      </c>
      <c r="C132" s="70">
        <v>789.25</v>
      </c>
      <c r="D132" s="267">
        <f aca="true" t="shared" si="6" ref="D132:D158">C132-B132</f>
        <v>1.1499999999999773</v>
      </c>
      <c r="E132" s="337">
        <f aca="true" t="shared" si="7" ref="E132:E158">D132/B132</f>
        <v>0.0014592056845577684</v>
      </c>
      <c r="F132" s="267">
        <v>6.5499999999999545</v>
      </c>
      <c r="G132" s="160">
        <f t="shared" si="5"/>
        <v>-5.399999999999977</v>
      </c>
      <c r="L132" s="270"/>
    </row>
    <row r="133" spans="1:12" s="69" customFormat="1" ht="13.5">
      <c r="A133" s="196" t="s">
        <v>180</v>
      </c>
      <c r="B133" s="275">
        <f>Volume!J134</f>
        <v>160.05</v>
      </c>
      <c r="C133" s="70">
        <v>161.4</v>
      </c>
      <c r="D133" s="267">
        <f t="shared" si="6"/>
        <v>1.3499999999999943</v>
      </c>
      <c r="E133" s="337">
        <f t="shared" si="7"/>
        <v>0.008434864104967162</v>
      </c>
      <c r="F133" s="267">
        <v>2.1999999999999886</v>
      </c>
      <c r="G133" s="160">
        <f aca="true" t="shared" si="8" ref="G133:G158">D133-F133</f>
        <v>-0.8499999999999943</v>
      </c>
      <c r="L133" s="270"/>
    </row>
    <row r="134" spans="1:12" s="69" customFormat="1" ht="13.5">
      <c r="A134" s="196" t="s">
        <v>181</v>
      </c>
      <c r="B134" s="275">
        <f>Volume!J135</f>
        <v>328.65</v>
      </c>
      <c r="C134" s="70">
        <v>328</v>
      </c>
      <c r="D134" s="267">
        <f t="shared" si="6"/>
        <v>-0.6499999999999773</v>
      </c>
      <c r="E134" s="337">
        <f t="shared" si="7"/>
        <v>-0.001977787920279864</v>
      </c>
      <c r="F134" s="267">
        <v>2.8500000000000227</v>
      </c>
      <c r="G134" s="160">
        <f t="shared" si="8"/>
        <v>-3.5</v>
      </c>
      <c r="L134" s="270"/>
    </row>
    <row r="135" spans="1:12" s="69" customFormat="1" ht="13.5">
      <c r="A135" s="196" t="s">
        <v>150</v>
      </c>
      <c r="B135" s="275">
        <f>Volume!J136</f>
        <v>500</v>
      </c>
      <c r="C135" s="70">
        <v>499.7</v>
      </c>
      <c r="D135" s="267">
        <f t="shared" si="6"/>
        <v>-0.30000000000001137</v>
      </c>
      <c r="E135" s="337">
        <f t="shared" si="7"/>
        <v>-0.0006000000000000227</v>
      </c>
      <c r="F135" s="267">
        <v>4.25</v>
      </c>
      <c r="G135" s="160">
        <f t="shared" si="8"/>
        <v>-4.550000000000011</v>
      </c>
      <c r="L135" s="270"/>
    </row>
    <row r="136" spans="1:12" s="69" customFormat="1" ht="13.5">
      <c r="A136" s="196" t="s">
        <v>151</v>
      </c>
      <c r="B136" s="275">
        <f>Volume!J137</f>
        <v>953.6</v>
      </c>
      <c r="C136" s="70">
        <v>944.6</v>
      </c>
      <c r="D136" s="267">
        <f t="shared" si="6"/>
        <v>-9</v>
      </c>
      <c r="E136" s="337">
        <f t="shared" si="7"/>
        <v>-0.009437919463087249</v>
      </c>
      <c r="F136" s="267">
        <v>-8.400000000000091</v>
      </c>
      <c r="G136" s="160">
        <f t="shared" si="8"/>
        <v>-0.599999999999909</v>
      </c>
      <c r="L136" s="270"/>
    </row>
    <row r="137" spans="1:12" s="69" customFormat="1" ht="13.5">
      <c r="A137" s="196" t="s">
        <v>215</v>
      </c>
      <c r="B137" s="275">
        <f>Volume!J138</f>
        <v>1549.9</v>
      </c>
      <c r="C137" s="70">
        <v>1557.6</v>
      </c>
      <c r="D137" s="267">
        <f t="shared" si="6"/>
        <v>7.699999999999818</v>
      </c>
      <c r="E137" s="337">
        <f t="shared" si="7"/>
        <v>0.004968062455642182</v>
      </c>
      <c r="F137" s="267">
        <v>16.59999999999991</v>
      </c>
      <c r="G137" s="160">
        <f t="shared" si="8"/>
        <v>-8.900000000000091</v>
      </c>
      <c r="L137" s="270"/>
    </row>
    <row r="138" spans="1:12" s="69" customFormat="1" ht="13.5">
      <c r="A138" s="196" t="s">
        <v>230</v>
      </c>
      <c r="B138" s="275">
        <f>Volume!J139</f>
        <v>1051.1</v>
      </c>
      <c r="C138" s="70">
        <v>1055.15</v>
      </c>
      <c r="D138" s="267">
        <f t="shared" si="6"/>
        <v>4.050000000000182</v>
      </c>
      <c r="E138" s="337">
        <f t="shared" si="7"/>
        <v>0.003853106269622474</v>
      </c>
      <c r="F138" s="267">
        <v>3.7000000000000455</v>
      </c>
      <c r="G138" s="160">
        <f t="shared" si="8"/>
        <v>0.3500000000001364</v>
      </c>
      <c r="L138" s="270"/>
    </row>
    <row r="139" spans="1:12" s="69" customFormat="1" ht="13.5">
      <c r="A139" s="196" t="s">
        <v>91</v>
      </c>
      <c r="B139" s="275">
        <f>Volume!J140</f>
        <v>69.45</v>
      </c>
      <c r="C139" s="70">
        <v>69.55</v>
      </c>
      <c r="D139" s="267">
        <f t="shared" si="6"/>
        <v>0.09999999999999432</v>
      </c>
      <c r="E139" s="337">
        <f t="shared" si="7"/>
        <v>0.001439884809215181</v>
      </c>
      <c r="F139" s="267">
        <v>0.45000000000000284</v>
      </c>
      <c r="G139" s="160">
        <f t="shared" si="8"/>
        <v>-0.3500000000000085</v>
      </c>
      <c r="L139" s="270"/>
    </row>
    <row r="140" spans="1:12" s="69" customFormat="1" ht="13.5">
      <c r="A140" s="196" t="s">
        <v>152</v>
      </c>
      <c r="B140" s="275">
        <f>Volume!J141</f>
        <v>219.9</v>
      </c>
      <c r="C140" s="70">
        <v>221.7</v>
      </c>
      <c r="D140" s="267">
        <f t="shared" si="6"/>
        <v>1.799999999999983</v>
      </c>
      <c r="E140" s="337">
        <f t="shared" si="7"/>
        <v>0.008185538881309608</v>
      </c>
      <c r="F140" s="267">
        <v>2.25</v>
      </c>
      <c r="G140" s="160">
        <f t="shared" si="8"/>
        <v>-0.45000000000001705</v>
      </c>
      <c r="L140" s="270"/>
    </row>
    <row r="141" spans="1:12" s="69" customFormat="1" ht="13.5">
      <c r="A141" s="196" t="s">
        <v>208</v>
      </c>
      <c r="B141" s="275">
        <f>Volume!J142</f>
        <v>823.35</v>
      </c>
      <c r="C141" s="70">
        <v>825.95</v>
      </c>
      <c r="D141" s="267">
        <f t="shared" si="6"/>
        <v>2.6000000000000227</v>
      </c>
      <c r="E141" s="337">
        <f t="shared" si="7"/>
        <v>0.003157830813141462</v>
      </c>
      <c r="F141" s="267">
        <v>5.850000000000023</v>
      </c>
      <c r="G141" s="160">
        <f t="shared" si="8"/>
        <v>-3.25</v>
      </c>
      <c r="L141" s="270"/>
    </row>
    <row r="142" spans="1:12" s="69" customFormat="1" ht="13.5">
      <c r="A142" s="196" t="s">
        <v>231</v>
      </c>
      <c r="B142" s="275">
        <f>Volume!J143</f>
        <v>554.85</v>
      </c>
      <c r="C142" s="70">
        <v>555.7</v>
      </c>
      <c r="D142" s="267">
        <f t="shared" si="6"/>
        <v>0.8500000000000227</v>
      </c>
      <c r="E142" s="337">
        <f t="shared" si="7"/>
        <v>0.0015319455708750521</v>
      </c>
      <c r="F142" s="267">
        <v>-0.34999999999990905</v>
      </c>
      <c r="G142" s="160">
        <f t="shared" si="8"/>
        <v>1.1999999999999318</v>
      </c>
      <c r="L142" s="270"/>
    </row>
    <row r="143" spans="1:12" s="69" customFormat="1" ht="13.5">
      <c r="A143" s="196" t="s">
        <v>185</v>
      </c>
      <c r="B143" s="275">
        <f>Volume!J144</f>
        <v>469</v>
      </c>
      <c r="C143" s="70">
        <v>471.5</v>
      </c>
      <c r="D143" s="267">
        <f t="shared" si="6"/>
        <v>2.5</v>
      </c>
      <c r="E143" s="337">
        <f t="shared" si="7"/>
        <v>0.005330490405117271</v>
      </c>
      <c r="F143" s="267">
        <v>3.8500000000000227</v>
      </c>
      <c r="G143" s="160">
        <f t="shared" si="8"/>
        <v>-1.3500000000000227</v>
      </c>
      <c r="L143" s="270"/>
    </row>
    <row r="144" spans="1:12" s="69" customFormat="1" ht="13.5">
      <c r="A144" s="196" t="s">
        <v>206</v>
      </c>
      <c r="B144" s="275">
        <f>Volume!J145</f>
        <v>636.65</v>
      </c>
      <c r="C144" s="70">
        <v>642.05</v>
      </c>
      <c r="D144" s="267">
        <f t="shared" si="6"/>
        <v>5.399999999999977</v>
      </c>
      <c r="E144" s="337">
        <f t="shared" si="7"/>
        <v>0.008481897431869908</v>
      </c>
      <c r="F144" s="267">
        <v>3.7999999999999545</v>
      </c>
      <c r="G144" s="160">
        <f t="shared" si="8"/>
        <v>1.6000000000000227</v>
      </c>
      <c r="L144" s="270"/>
    </row>
    <row r="145" spans="1:12" s="69" customFormat="1" ht="13.5">
      <c r="A145" s="196" t="s">
        <v>118</v>
      </c>
      <c r="B145" s="275">
        <f>Volume!J146</f>
        <v>1264.15</v>
      </c>
      <c r="C145" s="70">
        <v>1261.1</v>
      </c>
      <c r="D145" s="267">
        <f t="shared" si="6"/>
        <v>-3.050000000000182</v>
      </c>
      <c r="E145" s="337">
        <f t="shared" si="7"/>
        <v>-0.00241268836767803</v>
      </c>
      <c r="F145" s="267">
        <v>-1.6499999999998636</v>
      </c>
      <c r="G145" s="160">
        <f t="shared" si="8"/>
        <v>-1.4000000000003183</v>
      </c>
      <c r="L145" s="270"/>
    </row>
    <row r="146" spans="1:12" s="69" customFormat="1" ht="13.5">
      <c r="A146" s="196" t="s">
        <v>232</v>
      </c>
      <c r="B146" s="275">
        <f>Volume!J147</f>
        <v>881.4</v>
      </c>
      <c r="C146" s="70">
        <v>884.4</v>
      </c>
      <c r="D146" s="267">
        <f t="shared" si="6"/>
        <v>3</v>
      </c>
      <c r="E146" s="337">
        <f t="shared" si="7"/>
        <v>0.0034036759700476517</v>
      </c>
      <c r="F146" s="267">
        <v>4.5</v>
      </c>
      <c r="G146" s="160">
        <f t="shared" si="8"/>
        <v>-1.5</v>
      </c>
      <c r="L146" s="270"/>
    </row>
    <row r="147" spans="1:12" s="69" customFormat="1" ht="13.5">
      <c r="A147" s="196" t="s">
        <v>303</v>
      </c>
      <c r="B147" s="275">
        <f>Volume!J148</f>
        <v>43.25</v>
      </c>
      <c r="C147" s="70">
        <v>43.45</v>
      </c>
      <c r="D147" s="267">
        <f t="shared" si="6"/>
        <v>0.20000000000000284</v>
      </c>
      <c r="E147" s="337">
        <f t="shared" si="7"/>
        <v>0.004624277456647464</v>
      </c>
      <c r="F147" s="267">
        <v>0.25</v>
      </c>
      <c r="G147" s="160">
        <f t="shared" si="8"/>
        <v>-0.04999999999999716</v>
      </c>
      <c r="L147" s="270"/>
    </row>
    <row r="148" spans="1:12" s="69" customFormat="1" ht="13.5">
      <c r="A148" s="196" t="s">
        <v>304</v>
      </c>
      <c r="B148" s="275">
        <f>Volume!J149</f>
        <v>22.65</v>
      </c>
      <c r="C148" s="70">
        <v>22.75</v>
      </c>
      <c r="D148" s="267">
        <f t="shared" si="6"/>
        <v>0.10000000000000142</v>
      </c>
      <c r="E148" s="337">
        <f t="shared" si="7"/>
        <v>0.004415011037527657</v>
      </c>
      <c r="F148" s="267">
        <v>0.1999999999999993</v>
      </c>
      <c r="G148" s="160">
        <f t="shared" si="8"/>
        <v>-0.09999999999999787</v>
      </c>
      <c r="L148" s="270"/>
    </row>
    <row r="149" spans="1:12" s="69" customFormat="1" ht="13.5">
      <c r="A149" s="196" t="s">
        <v>173</v>
      </c>
      <c r="B149" s="275">
        <f>Volume!J150</f>
        <v>63.95</v>
      </c>
      <c r="C149" s="70">
        <v>64.4</v>
      </c>
      <c r="D149" s="267">
        <f t="shared" si="6"/>
        <v>0.45000000000000284</v>
      </c>
      <c r="E149" s="337">
        <f t="shared" si="7"/>
        <v>0.00703674745895235</v>
      </c>
      <c r="F149" s="267">
        <v>0.4000000000000057</v>
      </c>
      <c r="G149" s="160">
        <f t="shared" si="8"/>
        <v>0.04999999999999716</v>
      </c>
      <c r="L149" s="270"/>
    </row>
    <row r="150" spans="1:12" s="69" customFormat="1" ht="13.5">
      <c r="A150" s="196" t="s">
        <v>305</v>
      </c>
      <c r="B150" s="275">
        <f>Volume!J151</f>
        <v>946.9</v>
      </c>
      <c r="C150" s="70">
        <v>952.3</v>
      </c>
      <c r="D150" s="267">
        <f t="shared" si="6"/>
        <v>5.399999999999977</v>
      </c>
      <c r="E150" s="337">
        <f t="shared" si="7"/>
        <v>0.005702819727531922</v>
      </c>
      <c r="F150" s="267">
        <v>11.15</v>
      </c>
      <c r="G150" s="160">
        <f t="shared" si="8"/>
        <v>-5.750000000000023</v>
      </c>
      <c r="L150" s="270"/>
    </row>
    <row r="151" spans="1:12" s="69" customFormat="1" ht="13.5">
      <c r="A151" s="196" t="s">
        <v>82</v>
      </c>
      <c r="B151" s="275">
        <f>Volume!J152</f>
        <v>101.05</v>
      </c>
      <c r="C151" s="70">
        <v>102.05</v>
      </c>
      <c r="D151" s="267">
        <f t="shared" si="6"/>
        <v>1</v>
      </c>
      <c r="E151" s="337">
        <f t="shared" si="7"/>
        <v>0.009896091044037606</v>
      </c>
      <c r="F151" s="267">
        <v>1.7</v>
      </c>
      <c r="G151" s="160">
        <f t="shared" si="8"/>
        <v>-0.7</v>
      </c>
      <c r="L151" s="270"/>
    </row>
    <row r="152" spans="1:12" s="69" customFormat="1" ht="13.5">
      <c r="A152" s="196" t="s">
        <v>153</v>
      </c>
      <c r="B152" s="275">
        <f>Volume!J153</f>
        <v>487.65</v>
      </c>
      <c r="C152" s="70">
        <v>489.15</v>
      </c>
      <c r="D152" s="267">
        <f t="shared" si="6"/>
        <v>1.5</v>
      </c>
      <c r="E152" s="337">
        <f t="shared" si="7"/>
        <v>0.0030759766225776685</v>
      </c>
      <c r="F152" s="267">
        <v>5</v>
      </c>
      <c r="G152" s="160">
        <f t="shared" si="8"/>
        <v>-3.5</v>
      </c>
      <c r="L152" s="270"/>
    </row>
    <row r="153" spans="1:12" s="69" customFormat="1" ht="13.5">
      <c r="A153" s="196" t="s">
        <v>154</v>
      </c>
      <c r="B153" s="275">
        <f>Volume!J154</f>
        <v>43.55</v>
      </c>
      <c r="C153" s="70">
        <v>43.8</v>
      </c>
      <c r="D153" s="267">
        <f t="shared" si="6"/>
        <v>0.25</v>
      </c>
      <c r="E153" s="337">
        <f t="shared" si="7"/>
        <v>0.0057405281285878304</v>
      </c>
      <c r="F153" s="267">
        <v>0.5499999999999972</v>
      </c>
      <c r="G153" s="160">
        <f t="shared" si="8"/>
        <v>-0.29999999999999716</v>
      </c>
      <c r="L153" s="270"/>
    </row>
    <row r="154" spans="1:12" s="69" customFormat="1" ht="13.5">
      <c r="A154" s="196" t="s">
        <v>306</v>
      </c>
      <c r="B154" s="275">
        <f>Volume!J155</f>
        <v>97.95</v>
      </c>
      <c r="C154" s="70">
        <v>97.6</v>
      </c>
      <c r="D154" s="267">
        <f t="shared" si="6"/>
        <v>-0.3500000000000085</v>
      </c>
      <c r="E154" s="337">
        <f t="shared" si="7"/>
        <v>-0.003573251659009786</v>
      </c>
      <c r="F154" s="267">
        <v>0.3999999999999915</v>
      </c>
      <c r="G154" s="160">
        <f t="shared" si="8"/>
        <v>-0.75</v>
      </c>
      <c r="L154" s="270"/>
    </row>
    <row r="155" spans="1:12" s="69" customFormat="1" ht="13.5">
      <c r="A155" s="196" t="s">
        <v>155</v>
      </c>
      <c r="B155" s="275">
        <f>Volume!J156</f>
        <v>393.1</v>
      </c>
      <c r="C155" s="70">
        <v>395.25</v>
      </c>
      <c r="D155" s="267">
        <f t="shared" si="6"/>
        <v>2.1499999999999773</v>
      </c>
      <c r="E155" s="337">
        <f t="shared" si="7"/>
        <v>0.005469346222335226</v>
      </c>
      <c r="F155" s="267">
        <v>3</v>
      </c>
      <c r="G155" s="160">
        <f t="shared" si="8"/>
        <v>-0.8500000000000227</v>
      </c>
      <c r="L155" s="270"/>
    </row>
    <row r="156" spans="1:12" s="69" customFormat="1" ht="13.5">
      <c r="A156" s="196" t="s">
        <v>38</v>
      </c>
      <c r="B156" s="275">
        <f>Volume!J157</f>
        <v>604.55</v>
      </c>
      <c r="C156" s="70">
        <v>605.7</v>
      </c>
      <c r="D156" s="267">
        <f t="shared" si="6"/>
        <v>1.150000000000091</v>
      </c>
      <c r="E156" s="337">
        <f t="shared" si="7"/>
        <v>0.0019022413365314549</v>
      </c>
      <c r="F156" s="267">
        <v>4.149999999999977</v>
      </c>
      <c r="G156" s="160">
        <f t="shared" si="8"/>
        <v>-2.9999999999998863</v>
      </c>
      <c r="L156" s="270"/>
    </row>
    <row r="157" spans="1:7" ht="13.5">
      <c r="A157" s="196" t="s">
        <v>156</v>
      </c>
      <c r="B157" s="275">
        <f>Volume!J158</f>
        <v>355.05</v>
      </c>
      <c r="C157" s="70">
        <v>355.85</v>
      </c>
      <c r="D157" s="267">
        <f t="shared" si="6"/>
        <v>0.8000000000000114</v>
      </c>
      <c r="E157" s="337">
        <f t="shared" si="7"/>
        <v>0.0022532037741163535</v>
      </c>
      <c r="F157" s="267">
        <v>0.7999999999999545</v>
      </c>
      <c r="G157" s="160">
        <f t="shared" si="8"/>
        <v>5.684341886080802E-14</v>
      </c>
    </row>
    <row r="158" spans="1:7" ht="14.25" thickBot="1">
      <c r="A158" s="197" t="s">
        <v>211</v>
      </c>
      <c r="B158" s="275">
        <f>Volume!J159</f>
        <v>238.35</v>
      </c>
      <c r="C158" s="70">
        <v>239.3</v>
      </c>
      <c r="D158" s="267">
        <f t="shared" si="6"/>
        <v>0.950000000000017</v>
      </c>
      <c r="E158" s="337">
        <f t="shared" si="7"/>
        <v>0.003985735263268375</v>
      </c>
      <c r="F158" s="267">
        <v>2</v>
      </c>
      <c r="G158" s="160">
        <f t="shared" si="8"/>
        <v>-1.049999999999983</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D235" sqref="D235"/>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5" s="134" customFormat="1" ht="19.5" customHeight="1" thickBot="1">
      <c r="A1" s="419" t="s">
        <v>209</v>
      </c>
      <c r="B1" s="420"/>
      <c r="C1" s="420"/>
      <c r="D1" s="420"/>
      <c r="E1" s="420"/>
    </row>
    <row r="2" spans="1:5" s="69" customFormat="1" ht="14.25" thickBot="1">
      <c r="A2" s="135" t="s">
        <v>113</v>
      </c>
      <c r="B2" s="271" t="s">
        <v>214</v>
      </c>
      <c r="C2" s="33" t="s">
        <v>99</v>
      </c>
      <c r="D2" s="271" t="s">
        <v>123</v>
      </c>
      <c r="E2" s="208" t="s">
        <v>216</v>
      </c>
    </row>
    <row r="3" spans="1:5" s="69" customFormat="1" ht="13.5">
      <c r="A3" s="274" t="s">
        <v>213</v>
      </c>
      <c r="B3" s="182">
        <f>VLOOKUP(A3,Margins!$A$2:$M$159,2,FALSE)</f>
        <v>50</v>
      </c>
      <c r="C3" s="273">
        <f>VLOOKUP(A3,Basis!$A$3:$G$158,2,FALSE)</f>
        <v>3893.9</v>
      </c>
      <c r="D3" s="273">
        <f>VLOOKUP(A3,Basis!$A$3:$G$158,3,FALSE)</f>
        <v>3886.65</v>
      </c>
      <c r="E3" s="182">
        <f>VLOOKUP(A3,Margins!$A$2:$M$159,7,FALSE)</f>
        <v>19881.85</v>
      </c>
    </row>
    <row r="4" spans="1:5" s="69" customFormat="1" ht="13.5">
      <c r="A4" s="204" t="s">
        <v>134</v>
      </c>
      <c r="B4" s="182">
        <f>VLOOKUP(A4,Margins!$A$2:$M$159,2,FALSE)</f>
        <v>100</v>
      </c>
      <c r="C4" s="275">
        <f>VLOOKUP(A4,Basis!$A$3:$G$158,2,FALSE)</f>
        <v>3696.5</v>
      </c>
      <c r="D4" s="276">
        <f>VLOOKUP(A4,Basis!$A$3:$G$158,3,FALSE)</f>
        <v>3706.75</v>
      </c>
      <c r="E4" s="380">
        <f>VLOOKUP(A4,Margins!$A$2:$M$159,7,FALSE)</f>
        <v>58324.5</v>
      </c>
    </row>
    <row r="5" spans="1:5" s="69" customFormat="1" ht="13.5">
      <c r="A5" s="204" t="s">
        <v>0</v>
      </c>
      <c r="B5" s="182">
        <f>VLOOKUP(A5,Margins!$A$2:$M$159,2,FALSE)</f>
        <v>375</v>
      </c>
      <c r="C5" s="275">
        <f>VLOOKUP(A5,Basis!$A$3:$G$158,2,FALSE)</f>
        <v>960.85</v>
      </c>
      <c r="D5" s="276">
        <f>VLOOKUP(A5,Basis!$A$3:$G$158,3,FALSE)</f>
        <v>938.2</v>
      </c>
      <c r="E5" s="380">
        <f>VLOOKUP(A5,Margins!$A$2:$M$159,7,FALSE)</f>
        <v>61497.1875</v>
      </c>
    </row>
    <row r="6" spans="1:5" s="69" customFormat="1" ht="13.5">
      <c r="A6" s="196" t="s">
        <v>193</v>
      </c>
      <c r="B6" s="182">
        <f>VLOOKUP(A6,Margins!$A$2:$M$159,2,FALSE)</f>
        <v>100</v>
      </c>
      <c r="C6" s="275">
        <f>VLOOKUP(A6,Basis!$A$3:$G$158,2,FALSE)</f>
        <v>2727.7</v>
      </c>
      <c r="D6" s="276">
        <f>VLOOKUP(A6,Basis!$A$3:$G$158,3,FALSE)</f>
        <v>2740.8</v>
      </c>
      <c r="E6" s="380">
        <f>VLOOKUP(A6,Margins!$A$2:$M$159,7,FALSE)</f>
        <v>44554.824</v>
      </c>
    </row>
    <row r="7" spans="1:5" s="14" customFormat="1" ht="13.5">
      <c r="A7" s="204" t="s">
        <v>233</v>
      </c>
      <c r="B7" s="182">
        <f>VLOOKUP(A7,Margins!$A$2:$M$159,2,FALSE)</f>
        <v>500</v>
      </c>
      <c r="C7" s="275">
        <f>VLOOKUP(A7,Basis!$A$3:$G$158,2,FALSE)</f>
        <v>723.2</v>
      </c>
      <c r="D7" s="276">
        <f>VLOOKUP(A7,Basis!$A$3:$G$158,3,FALSE)</f>
        <v>720.35</v>
      </c>
      <c r="E7" s="380">
        <f>VLOOKUP(A7,Margins!$A$2:$M$159,7,FALSE)</f>
        <v>68785</v>
      </c>
    </row>
    <row r="8" spans="1:5" s="69" customFormat="1" ht="13.5">
      <c r="A8" s="204" t="s">
        <v>1</v>
      </c>
      <c r="B8" s="182">
        <f>VLOOKUP(A8,Margins!$A$2:$M$159,2,FALSE)</f>
        <v>150</v>
      </c>
      <c r="C8" s="275">
        <f>VLOOKUP(A8,Basis!$A$3:$G$158,2,FALSE)</f>
        <v>2225.4</v>
      </c>
      <c r="D8" s="276">
        <f>VLOOKUP(A8,Basis!$A$3:$G$158,3,FALSE)</f>
        <v>2232.3</v>
      </c>
      <c r="E8" s="380">
        <f>VLOOKUP(A8,Margins!$A$2:$M$159,7,FALSE)</f>
        <v>53289</v>
      </c>
    </row>
    <row r="9" spans="1:5" s="69" customFormat="1" ht="13.5">
      <c r="A9" s="204" t="s">
        <v>2</v>
      </c>
      <c r="B9" s="182">
        <f>VLOOKUP(A9,Margins!$A$2:$M$159,2,FALSE)</f>
        <v>1100</v>
      </c>
      <c r="C9" s="275">
        <f>VLOOKUP(A9,Basis!$A$3:$G$158,2,FALSE)</f>
        <v>309.3</v>
      </c>
      <c r="D9" s="276">
        <f>VLOOKUP(A9,Basis!$A$3:$G$158,3,FALSE)</f>
        <v>311.5</v>
      </c>
      <c r="E9" s="380">
        <f>VLOOKUP(A9,Margins!$A$2:$M$159,7,FALSE)</f>
        <v>54576.5</v>
      </c>
    </row>
    <row r="10" spans="1:5" s="69" customFormat="1" ht="13.5">
      <c r="A10" s="204" t="s">
        <v>3</v>
      </c>
      <c r="B10" s="182">
        <f>VLOOKUP(A10,Margins!$A$2:$M$159,2,FALSE)</f>
        <v>1250</v>
      </c>
      <c r="C10" s="275">
        <f>VLOOKUP(A10,Basis!$A$3:$G$158,2,FALSE)</f>
        <v>239.65</v>
      </c>
      <c r="D10" s="276">
        <f>VLOOKUP(A10,Basis!$A$3:$G$158,3,FALSE)</f>
        <v>240</v>
      </c>
      <c r="E10" s="380">
        <f>VLOOKUP(A10,Margins!$A$2:$M$159,7,FALSE)</f>
        <v>48040.625</v>
      </c>
    </row>
    <row r="11" spans="1:5" s="69" customFormat="1" ht="13.5">
      <c r="A11" s="204" t="s">
        <v>139</v>
      </c>
      <c r="B11" s="182">
        <f>VLOOKUP(A11,Margins!$A$2:$M$159,2,FALSE)</f>
        <v>2700</v>
      </c>
      <c r="C11" s="275">
        <f>VLOOKUP(A11,Basis!$A$3:$G$158,2,FALSE)</f>
        <v>98.65</v>
      </c>
      <c r="D11" s="276">
        <f>VLOOKUP(A11,Basis!$A$3:$G$158,3,FALSE)</f>
        <v>94.75</v>
      </c>
      <c r="E11" s="380">
        <f>VLOOKUP(A11,Margins!$A$2:$M$159,7,FALSE)</f>
        <v>51846.75</v>
      </c>
    </row>
    <row r="12" spans="1:5" s="69" customFormat="1" ht="13.5">
      <c r="A12" s="204" t="s">
        <v>307</v>
      </c>
      <c r="B12" s="182">
        <f>VLOOKUP(A12,Margins!$A$2:$M$159,2,FALSE)</f>
        <v>400</v>
      </c>
      <c r="C12" s="275">
        <f>VLOOKUP(A12,Basis!$A$3:$G$158,2,FALSE)</f>
        <v>693.25</v>
      </c>
      <c r="D12" s="276">
        <f>VLOOKUP(A12,Basis!$A$3:$G$158,3,FALSE)</f>
        <v>694.45</v>
      </c>
      <c r="E12" s="380">
        <f>VLOOKUP(A12,Margins!$A$2:$M$159,7,FALSE)</f>
        <v>44179.87</v>
      </c>
    </row>
    <row r="13" spans="1:5" s="69" customFormat="1" ht="13.5">
      <c r="A13" s="204" t="s">
        <v>89</v>
      </c>
      <c r="B13" s="182">
        <f>VLOOKUP(A13,Margins!$A$2:$M$159,2,FALSE)</f>
        <v>1500</v>
      </c>
      <c r="C13" s="275">
        <f>VLOOKUP(A13,Basis!$A$3:$G$158,2,FALSE)</f>
        <v>277.2</v>
      </c>
      <c r="D13" s="276">
        <f>VLOOKUP(A13,Basis!$A$3:$G$158,3,FALSE)</f>
        <v>270.4</v>
      </c>
      <c r="E13" s="380">
        <f>VLOOKUP(A13,Margins!$A$2:$M$159,7,FALSE)</f>
        <v>68487.12</v>
      </c>
    </row>
    <row r="14" spans="1:5" s="69" customFormat="1" ht="13.5">
      <c r="A14" s="204" t="s">
        <v>140</v>
      </c>
      <c r="B14" s="182">
        <f>VLOOKUP(A14,Margins!$A$2:$M$159,2,FALSE)</f>
        <v>300</v>
      </c>
      <c r="C14" s="275">
        <f>VLOOKUP(A14,Basis!$A$3:$G$158,2,FALSE)</f>
        <v>1179.65</v>
      </c>
      <c r="D14" s="276">
        <f>VLOOKUP(A14,Basis!$A$3:$G$158,3,FALSE)</f>
        <v>1139.15</v>
      </c>
      <c r="E14" s="380">
        <f>VLOOKUP(A14,Margins!$A$2:$M$159,7,FALSE)</f>
        <v>55935.75</v>
      </c>
    </row>
    <row r="15" spans="1:5" s="69" customFormat="1" ht="13.5">
      <c r="A15" s="204" t="s">
        <v>24</v>
      </c>
      <c r="B15" s="182">
        <f>VLOOKUP(A15,Margins!$A$2:$M$159,2,FALSE)</f>
        <v>175</v>
      </c>
      <c r="C15" s="275">
        <f>VLOOKUP(A15,Basis!$A$3:$G$158,2,FALSE)</f>
        <v>2336.7</v>
      </c>
      <c r="D15" s="276">
        <f>VLOOKUP(A15,Basis!$A$3:$G$158,3,FALSE)</f>
        <v>2341.65</v>
      </c>
      <c r="E15" s="380">
        <f>VLOOKUP(A15,Margins!$A$2:$M$159,7,FALSE)</f>
        <v>73632.125</v>
      </c>
    </row>
    <row r="16" spans="1:5" s="69" customFormat="1" ht="13.5">
      <c r="A16" s="196" t="s">
        <v>195</v>
      </c>
      <c r="B16" s="182">
        <f>VLOOKUP(A16,Margins!$A$2:$M$159,2,FALSE)</f>
        <v>2062</v>
      </c>
      <c r="C16" s="275">
        <f>VLOOKUP(A16,Basis!$A$3:$G$158,2,FALSE)</f>
        <v>125.65</v>
      </c>
      <c r="D16" s="276">
        <f>VLOOKUP(A16,Basis!$A$3:$G$158,3,FALSE)</f>
        <v>126.45</v>
      </c>
      <c r="E16" s="380">
        <f>VLOOKUP(A16,Margins!$A$2:$M$159,7,FALSE)</f>
        <v>45946.515</v>
      </c>
    </row>
    <row r="17" spans="1:5" s="69" customFormat="1" ht="13.5">
      <c r="A17" s="204" t="s">
        <v>197</v>
      </c>
      <c r="B17" s="182">
        <f>VLOOKUP(A17,Margins!$A$2:$M$159,2,FALSE)</f>
        <v>325</v>
      </c>
      <c r="C17" s="275">
        <f>VLOOKUP(A17,Basis!$A$3:$G$158,2,FALSE)</f>
        <v>663.75</v>
      </c>
      <c r="D17" s="276">
        <f>VLOOKUP(A17,Basis!$A$3:$G$158,3,FALSE)</f>
        <v>653.75</v>
      </c>
      <c r="E17" s="380">
        <f>VLOOKUP(A17,Margins!$A$2:$M$159,7,FALSE)</f>
        <v>34166.4375</v>
      </c>
    </row>
    <row r="18" spans="1:5" s="69" customFormat="1" ht="13.5">
      <c r="A18" s="204" t="s">
        <v>4</v>
      </c>
      <c r="B18" s="182">
        <f>VLOOKUP(A18,Margins!$A$2:$M$159,2,FALSE)</f>
        <v>150</v>
      </c>
      <c r="C18" s="275">
        <f>VLOOKUP(A18,Basis!$A$3:$G$158,2,FALSE)</f>
        <v>1605.95</v>
      </c>
      <c r="D18" s="276">
        <f>VLOOKUP(A18,Basis!$A$3:$G$158,3,FALSE)</f>
        <v>1603.9</v>
      </c>
      <c r="E18" s="380">
        <f>VLOOKUP(A18,Margins!$A$2:$M$159,7,FALSE)</f>
        <v>38050.125</v>
      </c>
    </row>
    <row r="19" spans="1:5" s="69" customFormat="1" ht="13.5">
      <c r="A19" s="204" t="s">
        <v>79</v>
      </c>
      <c r="B19" s="182">
        <f>VLOOKUP(A19,Margins!$A$2:$M$159,2,FALSE)</f>
        <v>200</v>
      </c>
      <c r="C19" s="275">
        <f>VLOOKUP(A19,Basis!$A$3:$G$158,2,FALSE)</f>
        <v>975.9</v>
      </c>
      <c r="D19" s="276">
        <f>VLOOKUP(A19,Basis!$A$3:$G$158,3,FALSE)</f>
        <v>971.8</v>
      </c>
      <c r="E19" s="380">
        <f>VLOOKUP(A19,Margins!$A$2:$M$159,7,FALSE)</f>
        <v>30309</v>
      </c>
    </row>
    <row r="20" spans="1:5" s="69" customFormat="1" ht="13.5">
      <c r="A20" s="204" t="s">
        <v>196</v>
      </c>
      <c r="B20" s="182">
        <f>VLOOKUP(A20,Margins!$A$2:$M$159,2,FALSE)</f>
        <v>400</v>
      </c>
      <c r="C20" s="275">
        <f>VLOOKUP(A20,Basis!$A$3:$G$158,2,FALSE)</f>
        <v>687.2</v>
      </c>
      <c r="D20" s="276">
        <f>VLOOKUP(A20,Basis!$A$3:$G$158,3,FALSE)</f>
        <v>677.45</v>
      </c>
      <c r="E20" s="380">
        <f>VLOOKUP(A20,Margins!$A$2:$M$159,7,FALSE)</f>
        <v>43940</v>
      </c>
    </row>
    <row r="21" spans="1:5" s="69" customFormat="1" ht="13.5">
      <c r="A21" s="204" t="s">
        <v>5</v>
      </c>
      <c r="B21" s="182">
        <f>VLOOKUP(A21,Margins!$A$2:$M$159,2,FALSE)</f>
        <v>1595</v>
      </c>
      <c r="C21" s="275">
        <f>VLOOKUP(A21,Basis!$A$3:$G$158,2,FALSE)</f>
        <v>143.6</v>
      </c>
      <c r="D21" s="276">
        <f>VLOOKUP(A21,Basis!$A$3:$G$158,3,FALSE)</f>
        <v>144</v>
      </c>
      <c r="E21" s="380">
        <f>VLOOKUP(A21,Margins!$A$2:$M$159,7,FALSE)</f>
        <v>53863.15</v>
      </c>
    </row>
    <row r="22" spans="1:5" s="69" customFormat="1" ht="13.5">
      <c r="A22" s="204" t="s">
        <v>198</v>
      </c>
      <c r="B22" s="182">
        <f>VLOOKUP(A22,Margins!$A$2:$M$159,2,FALSE)</f>
        <v>1000</v>
      </c>
      <c r="C22" s="275">
        <f>VLOOKUP(A22,Basis!$A$3:$G$158,2,FALSE)</f>
        <v>185.45</v>
      </c>
      <c r="D22" s="276">
        <f>VLOOKUP(A22,Basis!$A$3:$G$158,3,FALSE)</f>
        <v>186.65</v>
      </c>
      <c r="E22" s="380">
        <f>VLOOKUP(A22,Margins!$A$2:$M$159,7,FALSE)</f>
        <v>29742.5</v>
      </c>
    </row>
    <row r="23" spans="1:5" s="69" customFormat="1" ht="13.5">
      <c r="A23" s="204" t="s">
        <v>199</v>
      </c>
      <c r="B23" s="182">
        <f>VLOOKUP(A23,Margins!$A$2:$M$159,2,FALSE)</f>
        <v>1300</v>
      </c>
      <c r="C23" s="275">
        <f>VLOOKUP(A23,Basis!$A$3:$G$158,2,FALSE)</f>
        <v>275.15</v>
      </c>
      <c r="D23" s="276">
        <f>VLOOKUP(A23,Basis!$A$3:$G$158,3,FALSE)</f>
        <v>276.65</v>
      </c>
      <c r="E23" s="380">
        <f>VLOOKUP(A23,Margins!$A$2:$M$159,7,FALSE)</f>
        <v>57924.75</v>
      </c>
    </row>
    <row r="24" spans="1:5" s="69" customFormat="1" ht="13.5">
      <c r="A24" s="204" t="s">
        <v>308</v>
      </c>
      <c r="B24" s="182">
        <f>VLOOKUP(A24,Margins!$A$2:$M$159,2,FALSE)</f>
        <v>350</v>
      </c>
      <c r="C24" s="275">
        <f>VLOOKUP(A24,Basis!$A$3:$G$158,2,FALSE)</f>
        <v>875.8</v>
      </c>
      <c r="D24" s="276">
        <f>VLOOKUP(A24,Basis!$A$3:$G$158,3,FALSE)</f>
        <v>873.8</v>
      </c>
      <c r="E24" s="380">
        <f>VLOOKUP(A24,Margins!$A$2:$M$159,7,FALSE)</f>
        <v>53889.5</v>
      </c>
    </row>
    <row r="25" spans="1:5" s="69" customFormat="1" ht="13.5">
      <c r="A25" s="196" t="s">
        <v>201</v>
      </c>
      <c r="B25" s="182">
        <f>VLOOKUP(A25,Margins!$A$2:$M$159,2,FALSE)</f>
        <v>100</v>
      </c>
      <c r="C25" s="275">
        <f>VLOOKUP(A25,Basis!$A$3:$G$158,2,FALSE)</f>
        <v>2187</v>
      </c>
      <c r="D25" s="276">
        <f>VLOOKUP(A25,Basis!$A$3:$G$158,3,FALSE)</f>
        <v>2189.9</v>
      </c>
      <c r="E25" s="380">
        <f>VLOOKUP(A25,Margins!$A$2:$M$159,7,FALSE)</f>
        <v>34868</v>
      </c>
    </row>
    <row r="26" spans="1:5" s="69" customFormat="1" ht="13.5">
      <c r="A26" s="204" t="s">
        <v>35</v>
      </c>
      <c r="B26" s="182">
        <f>VLOOKUP(A26,Margins!$A$2:$M$159,2,FALSE)</f>
        <v>1100</v>
      </c>
      <c r="C26" s="275">
        <f>VLOOKUP(A26,Basis!$A$3:$G$158,2,FALSE)</f>
        <v>260.35</v>
      </c>
      <c r="D26" s="276">
        <f>VLOOKUP(A26,Basis!$A$3:$G$158,3,FALSE)</f>
        <v>261.25</v>
      </c>
      <c r="E26" s="380">
        <f>VLOOKUP(A26,Margins!$A$2:$M$159,7,FALSE)</f>
        <v>45196.25</v>
      </c>
    </row>
    <row r="27" spans="1:5" s="69" customFormat="1" ht="13.5">
      <c r="A27" s="204" t="s">
        <v>6</v>
      </c>
      <c r="B27" s="182">
        <f>VLOOKUP(A27,Margins!$A$2:$M$159,2,FALSE)</f>
        <v>1125</v>
      </c>
      <c r="C27" s="275">
        <f>VLOOKUP(A27,Basis!$A$3:$G$158,2,FALSE)</f>
        <v>165.2</v>
      </c>
      <c r="D27" s="276">
        <f>VLOOKUP(A27,Basis!$A$3:$G$158,3,FALSE)</f>
        <v>165.65</v>
      </c>
      <c r="E27" s="380">
        <f>VLOOKUP(A27,Margins!$A$2:$M$159,7,FALSE)</f>
        <v>50782.5</v>
      </c>
    </row>
    <row r="28" spans="1:5" s="69" customFormat="1" ht="13.5">
      <c r="A28" s="204" t="s">
        <v>132</v>
      </c>
      <c r="B28" s="182">
        <f>VLOOKUP(A28,Margins!$A$2:$M$159,2,FALSE)</f>
        <v>400</v>
      </c>
      <c r="C28" s="275">
        <f>VLOOKUP(A28,Basis!$A$3:$G$158,2,FALSE)</f>
        <v>624.2</v>
      </c>
      <c r="D28" s="276">
        <f>VLOOKUP(A28,Basis!$A$3:$G$158,3,FALSE)</f>
        <v>625.15</v>
      </c>
      <c r="E28" s="380">
        <f>VLOOKUP(A28,Margins!$A$2:$M$159,7,FALSE)</f>
        <v>49156</v>
      </c>
    </row>
    <row r="29" spans="1:5" s="69" customFormat="1" ht="13.5">
      <c r="A29" s="204" t="s">
        <v>210</v>
      </c>
      <c r="B29" s="182">
        <f>VLOOKUP(A29,Margins!$A$2:$M$159,2,FALSE)</f>
        <v>200</v>
      </c>
      <c r="C29" s="275">
        <f>VLOOKUP(A29,Basis!$A$3:$G$158,2,FALSE)</f>
        <v>1564.05</v>
      </c>
      <c r="D29" s="276">
        <f>VLOOKUP(A29,Basis!$A$3:$G$158,3,FALSE)</f>
        <v>1562.55</v>
      </c>
      <c r="E29" s="380">
        <f>VLOOKUP(A29,Margins!$A$2:$M$159,7,FALSE)</f>
        <v>50050.5</v>
      </c>
    </row>
    <row r="30" spans="1:5" s="69" customFormat="1" ht="13.5">
      <c r="A30" s="204" t="s">
        <v>7</v>
      </c>
      <c r="B30" s="182">
        <f>VLOOKUP(A30,Margins!$A$2:$M$159,2,FALSE)</f>
        <v>625</v>
      </c>
      <c r="C30" s="275">
        <f>VLOOKUP(A30,Basis!$A$3:$G$158,2,FALSE)</f>
        <v>847.95</v>
      </c>
      <c r="D30" s="276">
        <f>VLOOKUP(A30,Basis!$A$3:$G$158,3,FALSE)</f>
        <v>850.25</v>
      </c>
      <c r="E30" s="380">
        <f>VLOOKUP(A30,Margins!$A$2:$M$159,7,FALSE)</f>
        <v>84379.6875</v>
      </c>
    </row>
    <row r="31" spans="1:5" s="69" customFormat="1" ht="13.5">
      <c r="A31" s="204" t="s">
        <v>44</v>
      </c>
      <c r="B31" s="182">
        <f>VLOOKUP(A31,Margins!$A$2:$M$159,2,FALSE)</f>
        <v>400</v>
      </c>
      <c r="C31" s="275">
        <f>VLOOKUP(A31,Basis!$A$3:$G$158,2,FALSE)</f>
        <v>887.05</v>
      </c>
      <c r="D31" s="276">
        <f>VLOOKUP(A31,Basis!$A$3:$G$158,3,FALSE)</f>
        <v>884.1</v>
      </c>
      <c r="E31" s="380">
        <f>VLOOKUP(A31,Margins!$A$2:$M$159,7,FALSE)</f>
        <v>55677</v>
      </c>
    </row>
    <row r="32" spans="1:5" s="69" customFormat="1" ht="13.5">
      <c r="A32" s="204" t="s">
        <v>8</v>
      </c>
      <c r="B32" s="182">
        <f>VLOOKUP(A32,Margins!$A$2:$M$159,2,FALSE)</f>
        <v>1600</v>
      </c>
      <c r="C32" s="275">
        <f>VLOOKUP(A32,Basis!$A$3:$G$158,2,FALSE)</f>
        <v>139</v>
      </c>
      <c r="D32" s="276">
        <f>VLOOKUP(A32,Basis!$A$3:$G$158,3,FALSE)</f>
        <v>139.95</v>
      </c>
      <c r="E32" s="380">
        <f>VLOOKUP(A32,Margins!$A$2:$M$159,7,FALSE)</f>
        <v>43664</v>
      </c>
    </row>
    <row r="33" spans="1:5" s="69" customFormat="1" ht="13.5">
      <c r="A33" s="196" t="s">
        <v>202</v>
      </c>
      <c r="B33" s="182">
        <f>VLOOKUP(A33,Margins!$A$2:$M$159,2,FALSE)</f>
        <v>1150</v>
      </c>
      <c r="C33" s="275">
        <f>VLOOKUP(A33,Basis!$A$3:$G$158,2,FALSE)</f>
        <v>223.35</v>
      </c>
      <c r="D33" s="276">
        <f>VLOOKUP(A33,Basis!$A$3:$G$158,3,FALSE)</f>
        <v>220.6</v>
      </c>
      <c r="E33" s="380">
        <f>VLOOKUP(A33,Margins!$A$2:$M$159,7,FALSE)</f>
        <v>53334.125</v>
      </c>
    </row>
    <row r="34" spans="1:5" s="69" customFormat="1" ht="13.5">
      <c r="A34" s="204" t="s">
        <v>36</v>
      </c>
      <c r="B34" s="182">
        <f>VLOOKUP(A34,Margins!$A$2:$M$159,2,FALSE)</f>
        <v>225</v>
      </c>
      <c r="C34" s="275">
        <f>VLOOKUP(A34,Basis!$A$3:$G$158,2,FALSE)</f>
        <v>817.8</v>
      </c>
      <c r="D34" s="276">
        <f>VLOOKUP(A34,Basis!$A$3:$G$158,3,FALSE)</f>
        <v>813.55</v>
      </c>
      <c r="E34" s="380">
        <f>VLOOKUP(A34,Margins!$A$2:$M$159,7,FALSE)</f>
        <v>29468.25</v>
      </c>
    </row>
    <row r="35" spans="1:5" s="69" customFormat="1" ht="13.5">
      <c r="A35" s="204" t="s">
        <v>80</v>
      </c>
      <c r="B35" s="182">
        <f>VLOOKUP(A35,Margins!$A$2:$M$159,2,FALSE)</f>
        <v>1200</v>
      </c>
      <c r="C35" s="275">
        <f>VLOOKUP(A35,Basis!$A$3:$G$158,2,FALSE)</f>
        <v>187.05</v>
      </c>
      <c r="D35" s="276">
        <f>VLOOKUP(A35,Basis!$A$3:$G$158,3,FALSE)</f>
        <v>186.55</v>
      </c>
      <c r="E35" s="380">
        <f>VLOOKUP(A35,Margins!$A$2:$M$159,7,FALSE)</f>
        <v>49909.182</v>
      </c>
    </row>
    <row r="36" spans="1:5" s="69" customFormat="1" ht="13.5">
      <c r="A36" s="204" t="s">
        <v>81</v>
      </c>
      <c r="B36" s="182">
        <f>VLOOKUP(A36,Margins!$A$2:$M$159,2,FALSE)</f>
        <v>600</v>
      </c>
      <c r="C36" s="275">
        <f>VLOOKUP(A36,Basis!$A$3:$G$158,2,FALSE)</f>
        <v>449</v>
      </c>
      <c r="D36" s="276">
        <f>VLOOKUP(A36,Basis!$A$3:$G$158,3,FALSE)</f>
        <v>452.45</v>
      </c>
      <c r="E36" s="380">
        <f>VLOOKUP(A36,Margins!$A$2:$M$159,7,FALSE)</f>
        <v>46890</v>
      </c>
    </row>
    <row r="37" spans="1:5" s="69" customFormat="1" ht="13.5">
      <c r="A37" s="204" t="s">
        <v>23</v>
      </c>
      <c r="B37" s="182">
        <f>VLOOKUP(A37,Margins!$A$2:$M$159,2,FALSE)</f>
        <v>800</v>
      </c>
      <c r="C37" s="275">
        <f>VLOOKUP(A37,Basis!$A$3:$G$158,2,FALSE)</f>
        <v>351.6</v>
      </c>
      <c r="D37" s="276">
        <f>VLOOKUP(A37,Basis!$A$3:$G$158,3,FALSE)</f>
        <v>353.25</v>
      </c>
      <c r="E37" s="380">
        <f>VLOOKUP(A37,Margins!$A$2:$M$159,7,FALSE)</f>
        <v>44544</v>
      </c>
    </row>
    <row r="38" spans="1:5" s="69" customFormat="1" ht="13.5">
      <c r="A38" s="204" t="s">
        <v>235</v>
      </c>
      <c r="B38" s="182">
        <f>VLOOKUP(A38,Margins!$A$2:$M$159,2,FALSE)</f>
        <v>700</v>
      </c>
      <c r="C38" s="275">
        <f>VLOOKUP(A38,Basis!$A$3:$G$158,2,FALSE)</f>
        <v>427.15</v>
      </c>
      <c r="D38" s="276">
        <f>VLOOKUP(A38,Basis!$A$3:$G$158,3,FALSE)</f>
        <v>428.1</v>
      </c>
      <c r="E38" s="380">
        <f>VLOOKUP(A38,Margins!$A$2:$M$159,7,FALSE)</f>
        <v>54913.25</v>
      </c>
    </row>
    <row r="39" spans="1:5" s="69" customFormat="1" ht="13.5">
      <c r="A39" s="204" t="s">
        <v>98</v>
      </c>
      <c r="B39" s="182">
        <f>VLOOKUP(A39,Margins!$A$2:$M$159,2,FALSE)</f>
        <v>550</v>
      </c>
      <c r="C39" s="275">
        <f>VLOOKUP(A39,Basis!$A$3:$G$158,2,FALSE)</f>
        <v>503.2</v>
      </c>
      <c r="D39" s="276">
        <f>VLOOKUP(A39,Basis!$A$3:$G$158,3,FALSE)</f>
        <v>507.05</v>
      </c>
      <c r="E39" s="380">
        <f>VLOOKUP(A39,Margins!$A$2:$M$159,7,FALSE)</f>
        <v>43989</v>
      </c>
    </row>
    <row r="40" spans="1:5" s="69" customFormat="1" ht="13.5">
      <c r="A40" s="196" t="s">
        <v>203</v>
      </c>
      <c r="B40" s="182">
        <f>VLOOKUP(A40,Margins!$A$2:$M$159,2,FALSE)</f>
        <v>150</v>
      </c>
      <c r="C40" s="275">
        <f>VLOOKUP(A40,Basis!$A$3:$G$158,2,FALSE)</f>
        <v>1405.45</v>
      </c>
      <c r="D40" s="276">
        <f>VLOOKUP(A40,Basis!$A$3:$G$158,3,FALSE)</f>
        <v>1413</v>
      </c>
      <c r="E40" s="380">
        <f>VLOOKUP(A40,Margins!$A$2:$M$159,7,FALSE)</f>
        <v>33399.375</v>
      </c>
    </row>
    <row r="41" spans="1:5" s="69" customFormat="1" ht="13.5">
      <c r="A41" s="204" t="s">
        <v>212</v>
      </c>
      <c r="B41" s="182">
        <f>VLOOKUP(A41,Margins!$A$2:$M$159,2,FALSE)</f>
        <v>2700</v>
      </c>
      <c r="C41" s="275">
        <f>VLOOKUP(A41,Basis!$A$3:$G$158,2,FALSE)</f>
        <v>114.35</v>
      </c>
      <c r="D41" s="276">
        <f>VLOOKUP(A41,Basis!$A$3:$G$158,3,FALSE)</f>
        <v>114.55</v>
      </c>
      <c r="E41" s="380">
        <f>VLOOKUP(A41,Margins!$A$2:$M$159,7,FALSE)</f>
        <v>65684.25</v>
      </c>
    </row>
    <row r="42" spans="1:5" s="69" customFormat="1" ht="13.5">
      <c r="A42" s="204" t="s">
        <v>204</v>
      </c>
      <c r="B42" s="182">
        <f>VLOOKUP(A42,Margins!$A$2:$M$159,2,FALSE)</f>
        <v>600</v>
      </c>
      <c r="C42" s="275">
        <f>VLOOKUP(A42,Basis!$A$3:$G$158,2,FALSE)</f>
        <v>449.05</v>
      </c>
      <c r="D42" s="276">
        <f>VLOOKUP(A42,Basis!$A$3:$G$158,3,FALSE)</f>
        <v>449.15</v>
      </c>
      <c r="E42" s="380">
        <f>VLOOKUP(A42,Margins!$A$2:$M$159,7,FALSE)</f>
        <v>43261.5</v>
      </c>
    </row>
    <row r="43" spans="1:5" s="69" customFormat="1" ht="13.5">
      <c r="A43" s="196" t="s">
        <v>205</v>
      </c>
      <c r="B43" s="182">
        <f>VLOOKUP(A43,Margins!$A$2:$M$159,2,FALSE)</f>
        <v>250</v>
      </c>
      <c r="C43" s="275">
        <f>VLOOKUP(A43,Basis!$A$3:$G$158,2,FALSE)</f>
        <v>1069.15</v>
      </c>
      <c r="D43" s="276">
        <f>VLOOKUP(A43,Basis!$A$3:$G$158,3,FALSE)</f>
        <v>1077.5</v>
      </c>
      <c r="E43" s="380">
        <f>VLOOKUP(A43,Margins!$A$2:$M$159,7,FALSE)</f>
        <v>45444.375</v>
      </c>
    </row>
    <row r="44" spans="1:5" s="69" customFormat="1" ht="13.5">
      <c r="A44" s="204" t="s">
        <v>229</v>
      </c>
      <c r="B44" s="182">
        <f>VLOOKUP(A44,Margins!$A$2:$M$159,2,FALSE)</f>
        <v>375</v>
      </c>
      <c r="C44" s="275">
        <f>VLOOKUP(A44,Basis!$A$3:$G$158,2,FALSE)</f>
        <v>1134.9</v>
      </c>
      <c r="D44" s="276">
        <f>VLOOKUP(A44,Basis!$A$3:$G$158,3,FALSE)</f>
        <v>1138.5</v>
      </c>
      <c r="E44" s="380">
        <f>VLOOKUP(A44,Margins!$A$2:$M$159,7,FALSE)</f>
        <v>86310.2475</v>
      </c>
    </row>
    <row r="45" spans="1:5" s="69" customFormat="1" ht="13.5">
      <c r="A45" s="204" t="s">
        <v>151</v>
      </c>
      <c r="B45" s="182">
        <f>VLOOKUP(A45,Margins!$A$2:$M$159,2,FALSE)</f>
        <v>225</v>
      </c>
      <c r="C45" s="275">
        <f>VLOOKUP(A45,Basis!$A$3:$G$158,2,FALSE)</f>
        <v>953.6</v>
      </c>
      <c r="D45" s="276">
        <f>VLOOKUP(A45,Basis!$A$3:$G$158,3,FALSE)</f>
        <v>944.6</v>
      </c>
      <c r="E45" s="380">
        <f>VLOOKUP(A45,Margins!$A$2:$M$159,7,FALSE)</f>
        <v>34598.25</v>
      </c>
    </row>
    <row r="46" spans="1:5" s="69" customFormat="1" ht="13.5">
      <c r="A46" s="204" t="s">
        <v>230</v>
      </c>
      <c r="B46" s="182">
        <f>VLOOKUP(A46,Margins!$A$2:$M$159,2,FALSE)</f>
        <v>200</v>
      </c>
      <c r="C46" s="275">
        <f>VLOOKUP(A46,Basis!$A$3:$G$158,2,FALSE)</f>
        <v>1051.1</v>
      </c>
      <c r="D46" s="276">
        <f>VLOOKUP(A46,Basis!$A$3:$G$158,3,FALSE)</f>
        <v>1055.15</v>
      </c>
      <c r="E46" s="380">
        <f>VLOOKUP(A46,Margins!$A$2:$M$159,7,FALSE)</f>
        <v>48671</v>
      </c>
    </row>
    <row r="47" spans="1:5" s="69" customFormat="1" ht="13.5">
      <c r="A47" s="204" t="s">
        <v>309</v>
      </c>
      <c r="B47" s="182">
        <f>VLOOKUP(A47,Margins!$A$2:$M$159,2,FALSE)</f>
        <v>412</v>
      </c>
      <c r="C47" s="275">
        <f>VLOOKUP(A47,Basis!$A$3:$G$158,2,FALSE)</f>
        <v>823.35</v>
      </c>
      <c r="D47" s="276">
        <f>VLOOKUP(A47,Basis!$A$3:$G$158,3,FALSE)</f>
        <v>825.95</v>
      </c>
      <c r="E47" s="380">
        <f>VLOOKUP(A47,Margins!$A$2:$M$159,7,FALSE)</f>
        <v>54325.29</v>
      </c>
    </row>
    <row r="48" spans="1:5" s="69" customFormat="1" ht="13.5">
      <c r="A48" s="204" t="s">
        <v>310</v>
      </c>
      <c r="B48" s="182">
        <f>VLOOKUP(A48,Margins!$A$2:$M$159,2,FALSE)</f>
        <v>400</v>
      </c>
      <c r="C48" s="275">
        <f>VLOOKUP(A48,Basis!$A$3:$G$158,2,FALSE)</f>
        <v>554.85</v>
      </c>
      <c r="D48" s="276">
        <f>VLOOKUP(A48,Basis!$A$3:$G$158,3,FALSE)</f>
        <v>555.7</v>
      </c>
      <c r="E48" s="380">
        <f>VLOOKUP(A48,Margins!$A$2:$M$159,7,FALSE)</f>
        <v>35981</v>
      </c>
    </row>
    <row r="49" spans="1:5" s="69" customFormat="1" ht="13.5">
      <c r="A49" s="204" t="s">
        <v>185</v>
      </c>
      <c r="B49" s="182">
        <f>VLOOKUP(A49,Margins!$A$2:$M$159,2,FALSE)</f>
        <v>675</v>
      </c>
      <c r="C49" s="275">
        <f>VLOOKUP(A49,Basis!$A$3:$G$158,2,FALSE)</f>
        <v>469</v>
      </c>
      <c r="D49" s="276">
        <f>VLOOKUP(A49,Basis!$A$3:$G$158,3,FALSE)</f>
        <v>471.5</v>
      </c>
      <c r="E49" s="380">
        <f>VLOOKUP(A49,Margins!$A$2:$M$159,7,FALSE)</f>
        <v>54384.75</v>
      </c>
    </row>
    <row r="50" spans="1:5" ht="13.5">
      <c r="A50" s="204" t="s">
        <v>118</v>
      </c>
      <c r="B50" s="182">
        <f>VLOOKUP(A50,Margins!$A$2:$M$159,2,FALSE)</f>
        <v>250</v>
      </c>
      <c r="C50" s="275">
        <f>VLOOKUP(A50,Basis!$A$3:$G$158,2,FALSE)</f>
        <v>1264.15</v>
      </c>
      <c r="D50" s="276">
        <f>VLOOKUP(A50,Basis!$A$3:$G$158,3,FALSE)</f>
        <v>1261.1</v>
      </c>
      <c r="E50" s="380">
        <f>VLOOKUP(A50,Margins!$A$2:$M$159,7,FALSE)</f>
        <v>50506.875</v>
      </c>
    </row>
    <row r="51" spans="1:5" ht="13.5">
      <c r="A51" s="204" t="s">
        <v>155</v>
      </c>
      <c r="B51" s="182">
        <f>VLOOKUP(A51,Margins!$A$2:$M$159,2,FALSE)</f>
        <v>525</v>
      </c>
      <c r="C51" s="275">
        <f>VLOOKUP(A51,Basis!$A$3:$G$158,2,FALSE)</f>
        <v>393.1</v>
      </c>
      <c r="D51" s="276">
        <f>VLOOKUP(A51,Basis!$A$3:$G$158,3,FALSE)</f>
        <v>395.25</v>
      </c>
      <c r="E51" s="380">
        <f>VLOOKUP(A51,Margins!$A$2:$M$159,7,FALSE)</f>
        <v>46633.125</v>
      </c>
    </row>
    <row r="52" spans="1:5" ht="13.5">
      <c r="A52" s="204" t="s">
        <v>38</v>
      </c>
      <c r="B52" s="182">
        <f>VLOOKUP(A52,Margins!$A$2:$M$159,2,FALSE)</f>
        <v>600</v>
      </c>
      <c r="C52" s="275">
        <f>VLOOKUP(A52,Basis!$A$3:$G$158,2,FALSE)</f>
        <v>604.55</v>
      </c>
      <c r="D52" s="276">
        <f>VLOOKUP(A52,Basis!$A$3:$G$158,3,FALSE)</f>
        <v>605.7</v>
      </c>
      <c r="E52" s="380">
        <f>VLOOKUP(A52,Margins!$A$2:$M$159,7,FALSE)</f>
        <v>59290.5</v>
      </c>
    </row>
    <row r="53" spans="1:5" ht="14.25" thickBot="1">
      <c r="A53" s="204" t="s">
        <v>211</v>
      </c>
      <c r="B53" s="182">
        <f>VLOOKUP(A53,Margins!$A$2:$M$159,2,FALSE)</f>
        <v>700</v>
      </c>
      <c r="C53" s="167">
        <f>VLOOKUP(A53,Basis!$A$3:$G$158,2,FALSE)</f>
        <v>238.35</v>
      </c>
      <c r="D53" s="276">
        <f>VLOOKUP(A53,Basis!$A$3:$G$158,3,FALSE)</f>
        <v>239.3</v>
      </c>
      <c r="E53" s="380">
        <f>VLOOKUP(A53,Margins!$A$2:$M$159,7,FALSE)</f>
        <v>33556.25</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55"/>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B386" sqref="B386"/>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1" customWidth="1"/>
    <col min="9" max="9" width="12.57421875" style="111"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21" t="s">
        <v>26</v>
      </c>
      <c r="B1" s="422"/>
      <c r="C1" s="422"/>
      <c r="D1" s="422"/>
      <c r="E1" s="422"/>
      <c r="F1" s="422"/>
      <c r="G1" s="422"/>
      <c r="H1" s="422"/>
      <c r="I1" s="422"/>
      <c r="J1" s="422"/>
      <c r="K1" s="423"/>
    </row>
    <row r="2" spans="1:11" s="7" customFormat="1" ht="46.5" customHeight="1" thickBot="1">
      <c r="A2" s="223" t="s">
        <v>27</v>
      </c>
      <c r="B2" s="224" t="s">
        <v>57</v>
      </c>
      <c r="C2" s="225" t="s">
        <v>28</v>
      </c>
      <c r="D2" s="225" t="s">
        <v>29</v>
      </c>
      <c r="E2" s="226" t="s">
        <v>39</v>
      </c>
      <c r="F2" s="227" t="s">
        <v>40</v>
      </c>
      <c r="G2" s="228" t="s">
        <v>71</v>
      </c>
      <c r="H2" s="229" t="s">
        <v>30</v>
      </c>
      <c r="I2" s="230" t="s">
        <v>191</v>
      </c>
      <c r="J2" s="230" t="s">
        <v>192</v>
      </c>
      <c r="K2" s="121" t="s">
        <v>25</v>
      </c>
    </row>
    <row r="3" spans="1:14" s="7" customFormat="1" ht="15">
      <c r="A3" s="29" t="s">
        <v>281</v>
      </c>
      <c r="B3" s="237">
        <f>'Open Int.'!K7</f>
        <v>423400</v>
      </c>
      <c r="C3" s="239">
        <f>'Open Int.'!R7</f>
        <v>78.475073</v>
      </c>
      <c r="D3" s="242">
        <f>B3/H3</f>
        <v>0.15272109751426033</v>
      </c>
      <c r="E3" s="243">
        <f>'Open Int.'!B7/'Open Int.'!K7</f>
        <v>0.9938592347661785</v>
      </c>
      <c r="F3" s="244">
        <f>'Open Int.'!E7/'Open Int.'!K7</f>
        <v>0.006140765233821445</v>
      </c>
      <c r="G3" s="245">
        <f>'Open Int.'!H7/'Open Int.'!K7</f>
        <v>0</v>
      </c>
      <c r="H3" s="248">
        <v>2772374</v>
      </c>
      <c r="I3" s="249">
        <v>554400</v>
      </c>
      <c r="J3" s="359">
        <v>361400</v>
      </c>
      <c r="K3" s="373"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7" customFormat="1" ht="15">
      <c r="A4" s="204" t="s">
        <v>134</v>
      </c>
      <c r="B4" s="238">
        <f>'Open Int.'!K8</f>
        <v>226300</v>
      </c>
      <c r="C4" s="240">
        <f>'Open Int.'!R8</f>
        <v>83.651795</v>
      </c>
      <c r="D4" s="162">
        <f aca="true" t="shared" si="0" ref="D4:D67">B4/H4</f>
        <v>0.05574546566185239</v>
      </c>
      <c r="E4" s="246">
        <f>'Open Int.'!B8/'Open Int.'!K8</f>
        <v>0.993813521873619</v>
      </c>
      <c r="F4" s="231">
        <f>'Open Int.'!E8/'Open Int.'!K8</f>
        <v>0.0061864781263809105</v>
      </c>
      <c r="G4" s="247">
        <f>'Open Int.'!H8/'Open Int.'!K8</f>
        <v>0</v>
      </c>
      <c r="H4" s="250">
        <v>4059523</v>
      </c>
      <c r="I4" s="234">
        <v>806300</v>
      </c>
      <c r="J4" s="360">
        <v>403100</v>
      </c>
      <c r="K4" s="118" t="str">
        <f aca="true" t="shared" si="1" ref="K4:K67">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4" t="s">
        <v>0</v>
      </c>
      <c r="B5" s="238">
        <f>'Open Int.'!K9</f>
        <v>3357750</v>
      </c>
      <c r="C5" s="240">
        <f>'Open Int.'!R9</f>
        <v>322.62940875</v>
      </c>
      <c r="D5" s="162">
        <f t="shared" si="0"/>
        <v>0.13875134737878653</v>
      </c>
      <c r="E5" s="246">
        <f>'Open Int.'!B9/'Open Int.'!K9</f>
        <v>0.9798972526245253</v>
      </c>
      <c r="F5" s="231">
        <f>'Open Int.'!E9/'Open Int.'!K9</f>
        <v>0.017869108778199687</v>
      </c>
      <c r="G5" s="247">
        <f>'Open Int.'!H9/'Open Int.'!K9</f>
        <v>0.002233638597274961</v>
      </c>
      <c r="H5" s="166">
        <v>24199765</v>
      </c>
      <c r="I5" s="233">
        <v>2760750</v>
      </c>
      <c r="J5" s="361">
        <v>1380375</v>
      </c>
      <c r="K5" s="118" t="str">
        <f t="shared" si="1"/>
        <v>Gross Exposure is less then 30%</v>
      </c>
      <c r="M5"/>
      <c r="N5"/>
    </row>
    <row r="6" spans="1:14" s="7" customFormat="1" ht="15">
      <c r="A6" s="204" t="s">
        <v>135</v>
      </c>
      <c r="B6" s="238">
        <f>'Open Int.'!K10</f>
        <v>3028200</v>
      </c>
      <c r="C6" s="240">
        <f>'Open Int.'!R10</f>
        <v>23.407986</v>
      </c>
      <c r="D6" s="162">
        <f t="shared" si="0"/>
        <v>0.075705</v>
      </c>
      <c r="E6" s="246">
        <f>'Open Int.'!B10/'Open Int.'!K10</f>
        <v>0.9870550161812298</v>
      </c>
      <c r="F6" s="231">
        <f>'Open Int.'!E10/'Open Int.'!K10</f>
        <v>0.012944983818770227</v>
      </c>
      <c r="G6" s="247">
        <f>'Open Int.'!H10/'Open Int.'!K10</f>
        <v>0</v>
      </c>
      <c r="H6" s="191">
        <v>40000000</v>
      </c>
      <c r="I6" s="169">
        <v>7996800</v>
      </c>
      <c r="J6" s="362">
        <v>5615400</v>
      </c>
      <c r="K6" s="373" t="str">
        <f t="shared" si="1"/>
        <v>Gross Exposure is less then 30%</v>
      </c>
      <c r="M6"/>
      <c r="N6"/>
    </row>
    <row r="7" spans="1:14" s="7" customFormat="1" ht="15">
      <c r="A7" s="204" t="s">
        <v>174</v>
      </c>
      <c r="B7" s="238">
        <f>'Open Int.'!K11</f>
        <v>8710000</v>
      </c>
      <c r="C7" s="240">
        <f>'Open Int.'!R11</f>
        <v>53.0439</v>
      </c>
      <c r="D7" s="162">
        <f t="shared" si="0"/>
        <v>0.3585670393156614</v>
      </c>
      <c r="E7" s="246">
        <f>'Open Int.'!B11/'Open Int.'!K11</f>
        <v>0.9684615384615385</v>
      </c>
      <c r="F7" s="231">
        <f>'Open Int.'!E11/'Open Int.'!K11</f>
        <v>0.029615384615384616</v>
      </c>
      <c r="G7" s="247">
        <f>'Open Int.'!H11/'Open Int.'!K11</f>
        <v>0.0019230769230769232</v>
      </c>
      <c r="H7" s="250">
        <v>24291134</v>
      </c>
      <c r="I7" s="234">
        <v>4857500</v>
      </c>
      <c r="J7" s="360">
        <v>4857500</v>
      </c>
      <c r="K7" s="118" t="str">
        <f t="shared" si="1"/>
        <v>Some sign of build up Gross exposure crosses 30%</v>
      </c>
      <c r="M7"/>
      <c r="N7"/>
    </row>
    <row r="8" spans="1:14" s="7" customFormat="1" ht="15">
      <c r="A8" s="204" t="s">
        <v>282</v>
      </c>
      <c r="B8" s="238">
        <f>'Open Int.'!K12</f>
        <v>1255800</v>
      </c>
      <c r="C8" s="240">
        <f>'Open Int.'!R12</f>
        <v>48.392253</v>
      </c>
      <c r="D8" s="162">
        <f t="shared" si="0"/>
        <v>0.07789017968454415</v>
      </c>
      <c r="E8" s="246">
        <f>'Open Int.'!B12/'Open Int.'!K12</f>
        <v>1</v>
      </c>
      <c r="F8" s="231">
        <f>'Open Int.'!E12/'Open Int.'!K12</f>
        <v>0</v>
      </c>
      <c r="G8" s="247">
        <f>'Open Int.'!H12/'Open Int.'!K12</f>
        <v>0</v>
      </c>
      <c r="H8" s="250">
        <v>16122700</v>
      </c>
      <c r="I8" s="234">
        <v>3224400</v>
      </c>
      <c r="J8" s="360">
        <v>1612200</v>
      </c>
      <c r="K8" s="118" t="str">
        <f t="shared" si="1"/>
        <v>Gross Exposure is less then 30%</v>
      </c>
      <c r="M8"/>
      <c r="N8"/>
    </row>
    <row r="9" spans="1:14" s="7" customFormat="1" ht="15">
      <c r="A9" s="204" t="s">
        <v>75</v>
      </c>
      <c r="B9" s="238">
        <f>'Open Int.'!K13</f>
        <v>2783000</v>
      </c>
      <c r="C9" s="240">
        <f>'Open Int.'!R13</f>
        <v>21.804804999999998</v>
      </c>
      <c r="D9" s="162">
        <f t="shared" si="0"/>
        <v>0.05921276595744681</v>
      </c>
      <c r="E9" s="246">
        <f>'Open Int.'!B13/'Open Int.'!K13</f>
        <v>0.984297520661157</v>
      </c>
      <c r="F9" s="231">
        <f>'Open Int.'!E13/'Open Int.'!K13</f>
        <v>0.01487603305785124</v>
      </c>
      <c r="G9" s="247">
        <f>'Open Int.'!H13/'Open Int.'!K13</f>
        <v>0.0008264462809917355</v>
      </c>
      <c r="H9" s="166">
        <v>47000000</v>
      </c>
      <c r="I9" s="233">
        <v>9397800</v>
      </c>
      <c r="J9" s="361">
        <v>5759200</v>
      </c>
      <c r="K9" s="118" t="str">
        <f t="shared" si="1"/>
        <v>Gross Exposure is less then 30%</v>
      </c>
      <c r="M9"/>
      <c r="N9"/>
    </row>
    <row r="10" spans="1:14" s="7" customFormat="1" ht="15">
      <c r="A10" s="204" t="s">
        <v>88</v>
      </c>
      <c r="B10" s="238">
        <f>'Open Int.'!K14</f>
        <v>20313200</v>
      </c>
      <c r="C10" s="240">
        <f>'Open Int.'!R14</f>
        <v>104.003584</v>
      </c>
      <c r="D10" s="162">
        <f t="shared" si="0"/>
        <v>0.7416413555856896</v>
      </c>
      <c r="E10" s="246">
        <f>'Open Int.'!B14/'Open Int.'!K14</f>
        <v>0.9165961049957663</v>
      </c>
      <c r="F10" s="231">
        <f>'Open Int.'!E14/'Open Int.'!K14</f>
        <v>0.07006773920406435</v>
      </c>
      <c r="G10" s="247">
        <f>'Open Int.'!H14/'Open Int.'!K14</f>
        <v>0.013336155800169348</v>
      </c>
      <c r="H10" s="166">
        <v>27389519</v>
      </c>
      <c r="I10" s="233">
        <v>5473900</v>
      </c>
      <c r="J10" s="361">
        <v>5473900</v>
      </c>
      <c r="K10" s="373" t="str">
        <f t="shared" si="1"/>
        <v>Gross exposure is Substantial as Open interest has crossed 60%</v>
      </c>
      <c r="M10"/>
      <c r="N10"/>
    </row>
    <row r="11" spans="1:14" s="7" customFormat="1" ht="15">
      <c r="A11" s="204" t="s">
        <v>136</v>
      </c>
      <c r="B11" s="238">
        <f>'Open Int.'!K15</f>
        <v>43524125</v>
      </c>
      <c r="C11" s="240">
        <f>'Open Int.'!R15</f>
        <v>183.67180750000003</v>
      </c>
      <c r="D11" s="162">
        <f t="shared" si="0"/>
        <v>0.35270520280576007</v>
      </c>
      <c r="E11" s="246">
        <f>'Open Int.'!B15/'Open Int.'!K15</f>
        <v>0.8762479429511794</v>
      </c>
      <c r="F11" s="231">
        <f>'Open Int.'!E15/'Open Int.'!K15</f>
        <v>0.10554031815688426</v>
      </c>
      <c r="G11" s="247">
        <f>'Open Int.'!H15/'Open Int.'!K15</f>
        <v>0.01821173889193637</v>
      </c>
      <c r="H11" s="250">
        <v>123400859</v>
      </c>
      <c r="I11" s="234">
        <v>24677200</v>
      </c>
      <c r="J11" s="360">
        <v>12338600</v>
      </c>
      <c r="K11" s="118" t="str">
        <f t="shared" si="1"/>
        <v>Some sign of build up Gross exposure crosses 30%</v>
      </c>
      <c r="M11"/>
      <c r="N11"/>
    </row>
    <row r="12" spans="1:14" s="7" customFormat="1" ht="15">
      <c r="A12" s="204" t="s">
        <v>157</v>
      </c>
      <c r="B12" s="238">
        <f>'Open Int.'!K16</f>
        <v>590800</v>
      </c>
      <c r="C12" s="240">
        <f>'Open Int.'!R16</f>
        <v>39.279338</v>
      </c>
      <c r="D12" s="162">
        <f t="shared" si="0"/>
        <v>0.12437279418807701</v>
      </c>
      <c r="E12" s="246">
        <f>'Open Int.'!B16/'Open Int.'!K16</f>
        <v>1</v>
      </c>
      <c r="F12" s="231">
        <f>'Open Int.'!E16/'Open Int.'!K16</f>
        <v>0</v>
      </c>
      <c r="G12" s="247">
        <f>'Open Int.'!H16/'Open Int.'!K16</f>
        <v>0</v>
      </c>
      <c r="H12" s="250">
        <v>4750235</v>
      </c>
      <c r="I12" s="234">
        <v>949900</v>
      </c>
      <c r="J12" s="360">
        <v>708050</v>
      </c>
      <c r="K12" s="118" t="str">
        <f t="shared" si="1"/>
        <v>Gross Exposure is less then 30%</v>
      </c>
      <c r="M12"/>
      <c r="N12"/>
    </row>
    <row r="13" spans="1:14" s="7" customFormat="1" ht="15">
      <c r="A13" s="204" t="s">
        <v>193</v>
      </c>
      <c r="B13" s="238">
        <f>'Open Int.'!K17</f>
        <v>790000</v>
      </c>
      <c r="C13" s="240">
        <f>'Open Int.'!R17</f>
        <v>215.4883</v>
      </c>
      <c r="D13" s="162">
        <f t="shared" si="0"/>
        <v>0.0572155094588463</v>
      </c>
      <c r="E13" s="246">
        <f>'Open Int.'!B17/'Open Int.'!K17</f>
        <v>0.9918987341772152</v>
      </c>
      <c r="F13" s="231">
        <f>'Open Int.'!E17/'Open Int.'!K17</f>
        <v>0.00810126582278481</v>
      </c>
      <c r="G13" s="247">
        <f>'Open Int.'!H17/'Open Int.'!K17</f>
        <v>0</v>
      </c>
      <c r="H13" s="250">
        <v>13807445</v>
      </c>
      <c r="I13" s="234">
        <v>1145400</v>
      </c>
      <c r="J13" s="360">
        <v>572700</v>
      </c>
      <c r="K13" s="118" t="str">
        <f t="shared" si="1"/>
        <v>Gross Exposure is less then 30%</v>
      </c>
      <c r="M13"/>
      <c r="N13"/>
    </row>
    <row r="14" spans="1:14" s="7" customFormat="1" ht="15">
      <c r="A14" s="204" t="s">
        <v>283</v>
      </c>
      <c r="B14" s="238">
        <f>'Open Int.'!K18</f>
        <v>5743700</v>
      </c>
      <c r="C14" s="240">
        <f>'Open Int.'!R18</f>
        <v>100.68706100000001</v>
      </c>
      <c r="D14" s="162">
        <f t="shared" si="0"/>
        <v>0.3422671472640796</v>
      </c>
      <c r="E14" s="246">
        <f>'Open Int.'!B18/'Open Int.'!K18</f>
        <v>0.9404565001653986</v>
      </c>
      <c r="F14" s="231">
        <f>'Open Int.'!E18/'Open Int.'!K18</f>
        <v>0.04614621237181608</v>
      </c>
      <c r="G14" s="247">
        <f>'Open Int.'!H18/'Open Int.'!K18</f>
        <v>0.013397287462785313</v>
      </c>
      <c r="H14" s="250">
        <v>16781336</v>
      </c>
      <c r="I14" s="234">
        <v>3355400</v>
      </c>
      <c r="J14" s="360">
        <v>2272400</v>
      </c>
      <c r="K14" s="118" t="str">
        <f t="shared" si="1"/>
        <v>Some sign of build up Gross exposure crosses 30%</v>
      </c>
      <c r="M14"/>
      <c r="N14"/>
    </row>
    <row r="15" spans="1:14" s="8" customFormat="1" ht="15">
      <c r="A15" s="204" t="s">
        <v>284</v>
      </c>
      <c r="B15" s="238">
        <f>'Open Int.'!K19</f>
        <v>13963200</v>
      </c>
      <c r="C15" s="240">
        <f>'Open Int.'!R19</f>
        <v>81.963984</v>
      </c>
      <c r="D15" s="162">
        <f t="shared" si="0"/>
        <v>0.41428496279277055</v>
      </c>
      <c r="E15" s="246">
        <f>'Open Int.'!B19/'Open Int.'!K19</f>
        <v>0.9190443451357855</v>
      </c>
      <c r="F15" s="231">
        <f>'Open Int.'!E19/'Open Int.'!K19</f>
        <v>0.07218975592987281</v>
      </c>
      <c r="G15" s="247">
        <f>'Open Int.'!H19/'Open Int.'!K19</f>
        <v>0.008765898934341699</v>
      </c>
      <c r="H15" s="251">
        <v>33704337</v>
      </c>
      <c r="I15" s="235">
        <v>6739200</v>
      </c>
      <c r="J15" s="361">
        <v>5925600</v>
      </c>
      <c r="K15" s="118" t="str">
        <f t="shared" si="1"/>
        <v>Gross exposure is building up andcrpsses 40% mark</v>
      </c>
      <c r="M15"/>
      <c r="N15"/>
    </row>
    <row r="16" spans="1:14" s="8" customFormat="1" ht="15">
      <c r="A16" s="204" t="s">
        <v>76</v>
      </c>
      <c r="B16" s="238">
        <f>'Open Int.'!K20</f>
        <v>6196400</v>
      </c>
      <c r="C16" s="240">
        <f>'Open Int.'!R20</f>
        <v>138.64445</v>
      </c>
      <c r="D16" s="162">
        <f t="shared" si="0"/>
        <v>0.1841255729037902</v>
      </c>
      <c r="E16" s="246">
        <f>'Open Int.'!B20/'Open Int.'!K20</f>
        <v>0.9884771802982377</v>
      </c>
      <c r="F16" s="231">
        <f>'Open Int.'!E20/'Open Int.'!K20</f>
        <v>0.010845006778129237</v>
      </c>
      <c r="G16" s="247">
        <f>'Open Int.'!H20/'Open Int.'!K20</f>
        <v>0.0006778129236330773</v>
      </c>
      <c r="H16" s="251">
        <v>33653120</v>
      </c>
      <c r="I16" s="235">
        <v>6729800</v>
      </c>
      <c r="J16" s="361">
        <v>3364200</v>
      </c>
      <c r="K16" s="118" t="str">
        <f t="shared" si="1"/>
        <v>Gross Exposure is less then 30%</v>
      </c>
      <c r="M16"/>
      <c r="N16"/>
    </row>
    <row r="17" spans="1:14" s="7" customFormat="1" ht="15">
      <c r="A17" s="204" t="s">
        <v>77</v>
      </c>
      <c r="B17" s="238">
        <f>'Open Int.'!K21</f>
        <v>5135700</v>
      </c>
      <c r="C17" s="240">
        <f>'Open Int.'!R21</f>
        <v>86.0486535</v>
      </c>
      <c r="D17" s="162">
        <f t="shared" si="0"/>
        <v>0.17254551758615685</v>
      </c>
      <c r="E17" s="246">
        <f>'Open Int.'!B21/'Open Int.'!K21</f>
        <v>0.9707732149463559</v>
      </c>
      <c r="F17" s="231">
        <f>'Open Int.'!E21/'Open Int.'!K21</f>
        <v>0.02145763965963744</v>
      </c>
      <c r="G17" s="247">
        <f>'Open Int.'!H21/'Open Int.'!K21</f>
        <v>0.00776914539400666</v>
      </c>
      <c r="H17" s="250">
        <v>29764320</v>
      </c>
      <c r="I17" s="234">
        <v>5950800</v>
      </c>
      <c r="J17" s="360">
        <v>2975400</v>
      </c>
      <c r="K17" s="118" t="str">
        <f t="shared" si="1"/>
        <v>Gross Exposure is less then 30%</v>
      </c>
      <c r="M17"/>
      <c r="N17"/>
    </row>
    <row r="18" spans="1:14" s="7" customFormat="1" ht="15">
      <c r="A18" s="204" t="s">
        <v>285</v>
      </c>
      <c r="B18" s="238">
        <f>'Open Int.'!K22</f>
        <v>1399650</v>
      </c>
      <c r="C18" s="240">
        <f>'Open Int.'!R22</f>
        <v>22.898274</v>
      </c>
      <c r="D18" s="162">
        <f t="shared" si="0"/>
        <v>0.22231650093062721</v>
      </c>
      <c r="E18" s="246">
        <f>'Open Int.'!B22/'Open Int.'!K22</f>
        <v>1</v>
      </c>
      <c r="F18" s="231">
        <f>'Open Int.'!E22/'Open Int.'!K22</f>
        <v>0</v>
      </c>
      <c r="G18" s="247">
        <f>'Open Int.'!H22/'Open Int.'!K22</f>
        <v>0</v>
      </c>
      <c r="H18" s="166">
        <v>6295754</v>
      </c>
      <c r="I18" s="232">
        <v>1258950</v>
      </c>
      <c r="J18" s="361">
        <v>1258950</v>
      </c>
      <c r="K18" s="373" t="str">
        <f t="shared" si="1"/>
        <v>Gross Exposure is less then 30%</v>
      </c>
      <c r="M18"/>
      <c r="N18"/>
    </row>
    <row r="19" spans="1:14" s="7" customFormat="1" ht="15">
      <c r="A19" s="204" t="s">
        <v>34</v>
      </c>
      <c r="B19" s="238">
        <f>'Open Int.'!K23</f>
        <v>484275</v>
      </c>
      <c r="C19" s="240">
        <f>'Open Int.'!R23</f>
        <v>77.801200125</v>
      </c>
      <c r="D19" s="162">
        <f t="shared" si="0"/>
        <v>0.12539227566492667</v>
      </c>
      <c r="E19" s="246">
        <f>'Open Int.'!B23/'Open Int.'!K23</f>
        <v>0.9875070982396366</v>
      </c>
      <c r="F19" s="231">
        <f>'Open Int.'!E23/'Open Int.'!K23</f>
        <v>0.01249290176036343</v>
      </c>
      <c r="G19" s="247">
        <f>'Open Int.'!H23/'Open Int.'!K23</f>
        <v>0</v>
      </c>
      <c r="H19" s="166">
        <v>3862080</v>
      </c>
      <c r="I19" s="232">
        <v>772200</v>
      </c>
      <c r="J19" s="361">
        <v>386100</v>
      </c>
      <c r="K19" s="373" t="str">
        <f t="shared" si="1"/>
        <v>Gross Exposure is less then 30%</v>
      </c>
      <c r="M19"/>
      <c r="N19"/>
    </row>
    <row r="20" spans="1:14" s="7" customFormat="1" ht="15">
      <c r="A20" s="204" t="s">
        <v>286</v>
      </c>
      <c r="B20" s="238">
        <f>'Open Int.'!K24</f>
        <v>210250</v>
      </c>
      <c r="C20" s="240">
        <f>'Open Int.'!R24</f>
        <v>23.627895</v>
      </c>
      <c r="D20" s="162">
        <f t="shared" si="0"/>
        <v>0.07380041419495244</v>
      </c>
      <c r="E20" s="246">
        <f>'Open Int.'!B24/'Open Int.'!K24</f>
        <v>0.9964328180737217</v>
      </c>
      <c r="F20" s="231">
        <f>'Open Int.'!E24/'Open Int.'!K24</f>
        <v>0.0035671819262782403</v>
      </c>
      <c r="G20" s="247">
        <f>'Open Int.'!H24/'Open Int.'!K24</f>
        <v>0</v>
      </c>
      <c r="H20" s="250">
        <v>2848900</v>
      </c>
      <c r="I20" s="234">
        <v>569750</v>
      </c>
      <c r="J20" s="360">
        <v>492500</v>
      </c>
      <c r="K20" s="118" t="str">
        <f t="shared" si="1"/>
        <v>Gross Exposure is less then 30%</v>
      </c>
      <c r="M20"/>
      <c r="N20"/>
    </row>
    <row r="21" spans="1:14" s="7" customFormat="1" ht="15">
      <c r="A21" s="204" t="s">
        <v>137</v>
      </c>
      <c r="B21" s="238">
        <f>'Open Int.'!K25</f>
        <v>4855000</v>
      </c>
      <c r="C21" s="240">
        <f>'Open Int.'!R25</f>
        <v>163.977625</v>
      </c>
      <c r="D21" s="162">
        <f t="shared" si="0"/>
        <v>0.17093800425390931</v>
      </c>
      <c r="E21" s="246">
        <f>'Open Int.'!B25/'Open Int.'!K25</f>
        <v>0.9995880535530381</v>
      </c>
      <c r="F21" s="231">
        <f>'Open Int.'!E25/'Open Int.'!K25</f>
        <v>0.00020597322348094748</v>
      </c>
      <c r="G21" s="247">
        <f>'Open Int.'!H25/'Open Int.'!K25</f>
        <v>0.00020597322348094748</v>
      </c>
      <c r="H21" s="250">
        <v>28402110</v>
      </c>
      <c r="I21" s="234">
        <v>5680000</v>
      </c>
      <c r="J21" s="360">
        <v>2840000</v>
      </c>
      <c r="K21" s="118" t="str">
        <f t="shared" si="1"/>
        <v>Gross Exposure is less then 30%</v>
      </c>
      <c r="M21"/>
      <c r="N21"/>
    </row>
    <row r="22" spans="1:14" s="7" customFormat="1" ht="15">
      <c r="A22" s="204" t="s">
        <v>233</v>
      </c>
      <c r="B22" s="238">
        <f>'Open Int.'!K26</f>
        <v>8617000</v>
      </c>
      <c r="C22" s="240">
        <f>'Open Int.'!R26</f>
        <v>623.18144</v>
      </c>
      <c r="D22" s="162">
        <f t="shared" si="0"/>
        <v>0.0582356041968265</v>
      </c>
      <c r="E22" s="246">
        <f>'Open Int.'!B26/'Open Int.'!K26</f>
        <v>0.9688406638041082</v>
      </c>
      <c r="F22" s="231">
        <f>'Open Int.'!E26/'Open Int.'!K26</f>
        <v>0.027155622606475572</v>
      </c>
      <c r="G22" s="247">
        <f>'Open Int.'!H26/'Open Int.'!K26</f>
        <v>0.00400371358941627</v>
      </c>
      <c r="H22" s="166">
        <v>147967899</v>
      </c>
      <c r="I22" s="233">
        <v>4762000</v>
      </c>
      <c r="J22" s="361">
        <v>2381000</v>
      </c>
      <c r="K22" s="118" t="str">
        <f t="shared" si="1"/>
        <v>Gross Exposure is less then 30%</v>
      </c>
      <c r="M22"/>
      <c r="N22"/>
    </row>
    <row r="23" spans="1:14" s="7" customFormat="1" ht="15">
      <c r="A23" s="204" t="s">
        <v>1</v>
      </c>
      <c r="B23" s="238">
        <f>'Open Int.'!K27</f>
        <v>1446900</v>
      </c>
      <c r="C23" s="240">
        <f>'Open Int.'!R27</f>
        <v>321.993126</v>
      </c>
      <c r="D23" s="162">
        <f t="shared" si="0"/>
        <v>0.09157190397538134</v>
      </c>
      <c r="E23" s="246">
        <f>'Open Int.'!B27/'Open Int.'!K27</f>
        <v>0.989010989010989</v>
      </c>
      <c r="F23" s="231">
        <f>'Open Int.'!E27/'Open Int.'!K27</f>
        <v>0.010055981754094962</v>
      </c>
      <c r="G23" s="247">
        <f>'Open Int.'!H27/'Open Int.'!K27</f>
        <v>0.0009330292349160273</v>
      </c>
      <c r="H23" s="252">
        <v>15800698</v>
      </c>
      <c r="I23" s="236">
        <v>1304700</v>
      </c>
      <c r="J23" s="361">
        <v>652350</v>
      </c>
      <c r="K23" s="373" t="str">
        <f t="shared" si="1"/>
        <v>Gross Exposure is less then 30%</v>
      </c>
      <c r="M23"/>
      <c r="N23"/>
    </row>
    <row r="24" spans="1:14" s="7" customFormat="1" ht="15">
      <c r="A24" s="204" t="s">
        <v>158</v>
      </c>
      <c r="B24" s="238">
        <f>'Open Int.'!K28</f>
        <v>2618200</v>
      </c>
      <c r="C24" s="240">
        <f>'Open Int.'!R28</f>
        <v>29.533296</v>
      </c>
      <c r="D24" s="162">
        <f t="shared" si="0"/>
        <v>0.1417113986907473</v>
      </c>
      <c r="E24" s="246">
        <f>'Open Int.'!B28/'Open Int.'!K28</f>
        <v>0.9724238026124818</v>
      </c>
      <c r="F24" s="231">
        <f>'Open Int.'!E28/'Open Int.'!K28</f>
        <v>0.027576197387518143</v>
      </c>
      <c r="G24" s="247">
        <f>'Open Int.'!H28/'Open Int.'!K28</f>
        <v>0</v>
      </c>
      <c r="H24" s="252">
        <v>18475578</v>
      </c>
      <c r="I24" s="236">
        <v>3693600</v>
      </c>
      <c r="J24" s="361">
        <v>3693600</v>
      </c>
      <c r="K24" s="373" t="str">
        <f t="shared" si="1"/>
        <v>Gross Exposure is less then 30%</v>
      </c>
      <c r="M24"/>
      <c r="N24"/>
    </row>
    <row r="25" spans="1:14" s="7" customFormat="1" ht="15">
      <c r="A25" s="204" t="s">
        <v>287</v>
      </c>
      <c r="B25" s="238">
        <f>'Open Int.'!K29</f>
        <v>553200</v>
      </c>
      <c r="C25" s="240">
        <f>'Open Int.'!R29</f>
        <v>32.21007</v>
      </c>
      <c r="D25" s="162">
        <f t="shared" si="0"/>
        <v>0.12925635305956937</v>
      </c>
      <c r="E25" s="246">
        <f>'Open Int.'!B29/'Open Int.'!K29</f>
        <v>1</v>
      </c>
      <c r="F25" s="231">
        <f>'Open Int.'!E29/'Open Int.'!K29</f>
        <v>0</v>
      </c>
      <c r="G25" s="247">
        <f>'Open Int.'!H29/'Open Int.'!K29</f>
        <v>0</v>
      </c>
      <c r="H25" s="250">
        <v>4279867</v>
      </c>
      <c r="I25" s="234">
        <v>855900</v>
      </c>
      <c r="J25" s="360">
        <v>651600</v>
      </c>
      <c r="K25" s="118" t="str">
        <f t="shared" si="1"/>
        <v>Gross Exposure is less then 30%</v>
      </c>
      <c r="M25"/>
      <c r="N25"/>
    </row>
    <row r="26" spans="1:14" s="7" customFormat="1" ht="15">
      <c r="A26" s="204" t="s">
        <v>159</v>
      </c>
      <c r="B26" s="238">
        <f>'Open Int.'!K30</f>
        <v>2637000</v>
      </c>
      <c r="C26" s="240">
        <f>'Open Int.'!R30</f>
        <v>11.18088</v>
      </c>
      <c r="D26" s="162">
        <f t="shared" si="0"/>
        <v>0.25840745358024164</v>
      </c>
      <c r="E26" s="246">
        <f>'Open Int.'!B30/'Open Int.'!K30</f>
        <v>0.9880546075085325</v>
      </c>
      <c r="F26" s="231">
        <f>'Open Int.'!E30/'Open Int.'!K30</f>
        <v>0.011945392491467578</v>
      </c>
      <c r="G26" s="247">
        <f>'Open Int.'!H30/'Open Int.'!K30</f>
        <v>0</v>
      </c>
      <c r="H26" s="166">
        <v>10204814</v>
      </c>
      <c r="I26" s="233">
        <v>2038500</v>
      </c>
      <c r="J26" s="361">
        <v>2038500</v>
      </c>
      <c r="K26" s="118" t="str">
        <f t="shared" si="1"/>
        <v>Gross Exposure is less then 30%</v>
      </c>
      <c r="M26"/>
      <c r="N26"/>
    </row>
    <row r="27" spans="1:14" s="7" customFormat="1" ht="15">
      <c r="A27" s="204" t="s">
        <v>2</v>
      </c>
      <c r="B27" s="238">
        <f>'Open Int.'!K31</f>
        <v>1862300</v>
      </c>
      <c r="C27" s="240">
        <f>'Open Int.'!R31</f>
        <v>57.600939</v>
      </c>
      <c r="D27" s="162">
        <f t="shared" si="0"/>
        <v>0.09182944289710625</v>
      </c>
      <c r="E27" s="246">
        <f>'Open Int.'!B31/'Open Int.'!K31</f>
        <v>0.9917306556408741</v>
      </c>
      <c r="F27" s="231">
        <f>'Open Int.'!E31/'Open Int.'!K31</f>
        <v>0.008269344359125812</v>
      </c>
      <c r="G27" s="247">
        <f>'Open Int.'!H31/'Open Int.'!K31</f>
        <v>0</v>
      </c>
      <c r="H27" s="252">
        <v>20279988</v>
      </c>
      <c r="I27" s="236">
        <v>4055700</v>
      </c>
      <c r="J27" s="361">
        <v>2027300</v>
      </c>
      <c r="K27" s="373" t="str">
        <f t="shared" si="1"/>
        <v>Gross Exposure is less then 30%</v>
      </c>
      <c r="M27"/>
      <c r="N27"/>
    </row>
    <row r="28" spans="1:14" s="7" customFormat="1" ht="15">
      <c r="A28" s="204" t="s">
        <v>394</v>
      </c>
      <c r="B28" s="238">
        <f>'Open Int.'!K32</f>
        <v>4380000</v>
      </c>
      <c r="C28" s="240">
        <f>'Open Int.'!R32</f>
        <v>53.7426</v>
      </c>
      <c r="D28" s="162">
        <f t="shared" si="0"/>
        <v>0.038322182409441075</v>
      </c>
      <c r="E28" s="246">
        <f>'Open Int.'!B32/'Open Int.'!K32</f>
        <v>0.9606164383561644</v>
      </c>
      <c r="F28" s="231">
        <f>'Open Int.'!E32/'Open Int.'!K32</f>
        <v>0.03339041095890411</v>
      </c>
      <c r="G28" s="247">
        <f>'Open Int.'!H32/'Open Int.'!K32</f>
        <v>0.0059931506849315065</v>
      </c>
      <c r="H28" s="252">
        <v>114294117</v>
      </c>
      <c r="I28" s="236">
        <v>18750000</v>
      </c>
      <c r="J28" s="361">
        <v>9375000</v>
      </c>
      <c r="K28" s="373" t="str">
        <f t="shared" si="1"/>
        <v>Gross Exposure is less then 30%</v>
      </c>
      <c r="M28"/>
      <c r="N28"/>
    </row>
    <row r="29" spans="1:14" s="7" customFormat="1" ht="15">
      <c r="A29" s="204" t="s">
        <v>78</v>
      </c>
      <c r="B29" s="238">
        <f>'Open Int.'!K33</f>
        <v>2630400</v>
      </c>
      <c r="C29" s="240">
        <f>'Open Int.'!R33</f>
        <v>56.75088</v>
      </c>
      <c r="D29" s="162">
        <f t="shared" si="0"/>
        <v>0.11956363636363636</v>
      </c>
      <c r="E29" s="246">
        <f>'Open Int.'!B33/'Open Int.'!K33</f>
        <v>0.9951338199513382</v>
      </c>
      <c r="F29" s="231">
        <f>'Open Int.'!E33/'Open Int.'!K33</f>
        <v>0.004257907542579075</v>
      </c>
      <c r="G29" s="247">
        <f>'Open Int.'!H33/'Open Int.'!K33</f>
        <v>0.0006082725060827251</v>
      </c>
      <c r="H29" s="166">
        <v>22000000</v>
      </c>
      <c r="I29" s="233">
        <v>4400000</v>
      </c>
      <c r="J29" s="361">
        <v>2200000</v>
      </c>
      <c r="K29" s="118" t="str">
        <f t="shared" si="1"/>
        <v>Gross Exposure is less then 30%</v>
      </c>
      <c r="M29"/>
      <c r="N29"/>
    </row>
    <row r="30" spans="1:14" s="7" customFormat="1" ht="15">
      <c r="A30" s="204" t="s">
        <v>138</v>
      </c>
      <c r="B30" s="238">
        <f>'Open Int.'!K34</f>
        <v>7510175</v>
      </c>
      <c r="C30" s="240">
        <f>'Open Int.'!R34</f>
        <v>439.6456445</v>
      </c>
      <c r="D30" s="162">
        <f t="shared" si="0"/>
        <v>0.7043969855137711</v>
      </c>
      <c r="E30" s="246">
        <f>'Open Int.'!B34/'Open Int.'!K34</f>
        <v>0.9916246958293249</v>
      </c>
      <c r="F30" s="231">
        <f>'Open Int.'!E34/'Open Int.'!K34</f>
        <v>0.006507837700186747</v>
      </c>
      <c r="G30" s="247">
        <f>'Open Int.'!H34/'Open Int.'!K34</f>
        <v>0.0018674664704883708</v>
      </c>
      <c r="H30" s="166">
        <v>10661850</v>
      </c>
      <c r="I30" s="233">
        <v>2131800</v>
      </c>
      <c r="J30" s="361">
        <v>1065900</v>
      </c>
      <c r="K30" s="118" t="str">
        <f t="shared" si="1"/>
        <v>Gross exposure is Substantial as Open interest has crossed 60%</v>
      </c>
      <c r="M30"/>
      <c r="N30"/>
    </row>
    <row r="31" spans="1:14" s="7" customFormat="1" ht="15">
      <c r="A31" s="204" t="s">
        <v>160</v>
      </c>
      <c r="B31" s="238">
        <f>'Open Int.'!K35</f>
        <v>898150</v>
      </c>
      <c r="C31" s="240">
        <f>'Open Int.'!R35</f>
        <v>32.117844</v>
      </c>
      <c r="D31" s="162">
        <f t="shared" si="0"/>
        <v>0.09044363754713512</v>
      </c>
      <c r="E31" s="246">
        <f>'Open Int.'!B35/'Open Int.'!K35</f>
        <v>0.9908144519289651</v>
      </c>
      <c r="F31" s="231">
        <f>'Open Int.'!E35/'Open Int.'!K35</f>
        <v>0.009185548071034905</v>
      </c>
      <c r="G31" s="247">
        <f>'Open Int.'!H35/'Open Int.'!K35</f>
        <v>0</v>
      </c>
      <c r="H31" s="252">
        <v>9930494</v>
      </c>
      <c r="I31" s="236">
        <v>1985500</v>
      </c>
      <c r="J31" s="361">
        <v>1573000</v>
      </c>
      <c r="K31" s="373" t="str">
        <f t="shared" si="1"/>
        <v>Gross Exposure is less then 30%</v>
      </c>
      <c r="M31"/>
      <c r="N31"/>
    </row>
    <row r="32" spans="1:14" s="7" customFormat="1" ht="15">
      <c r="A32" s="204" t="s">
        <v>161</v>
      </c>
      <c r="B32" s="238">
        <f>'Open Int.'!K36</f>
        <v>7113900</v>
      </c>
      <c r="C32" s="240">
        <f>'Open Int.'!R36</f>
        <v>25.3610535</v>
      </c>
      <c r="D32" s="162">
        <f t="shared" si="0"/>
        <v>0.1604908227580449</v>
      </c>
      <c r="E32" s="246">
        <f>'Open Int.'!B36/'Open Int.'!K36</f>
        <v>0.8389912706110573</v>
      </c>
      <c r="F32" s="231">
        <f>'Open Int.'!E36/'Open Int.'!K36</f>
        <v>0.15809893307468478</v>
      </c>
      <c r="G32" s="247">
        <f>'Open Int.'!H36/'Open Int.'!K36</f>
        <v>0.002909796314258002</v>
      </c>
      <c r="H32" s="250">
        <v>44325899</v>
      </c>
      <c r="I32" s="234">
        <v>8859600</v>
      </c>
      <c r="J32" s="360">
        <v>8859600</v>
      </c>
      <c r="K32" s="118" t="str">
        <f t="shared" si="1"/>
        <v>Gross Exposure is less then 30%</v>
      </c>
      <c r="M32"/>
      <c r="N32"/>
    </row>
    <row r="33" spans="1:14" s="7" customFormat="1" ht="15">
      <c r="A33" s="204" t="s">
        <v>396</v>
      </c>
      <c r="B33" s="238">
        <f>'Open Int.'!K37</f>
        <v>11700</v>
      </c>
      <c r="C33" s="240">
        <f>'Open Int.'!R37</f>
        <v>0.2223</v>
      </c>
      <c r="D33" s="162">
        <f t="shared" si="0"/>
        <v>0.0012009040652142227</v>
      </c>
      <c r="E33" s="246">
        <f>'Open Int.'!B37/'Open Int.'!K37</f>
        <v>1</v>
      </c>
      <c r="F33" s="231">
        <f>'Open Int.'!E37/'Open Int.'!K37</f>
        <v>0</v>
      </c>
      <c r="G33" s="247">
        <f>'Open Int.'!H37/'Open Int.'!K37</f>
        <v>0</v>
      </c>
      <c r="H33" s="250">
        <v>9742660</v>
      </c>
      <c r="I33" s="234">
        <v>1948500</v>
      </c>
      <c r="J33" s="360">
        <v>1948500</v>
      </c>
      <c r="K33" s="118" t="str">
        <f t="shared" si="1"/>
        <v>Gross Exposure is less then 30%</v>
      </c>
      <c r="M33"/>
      <c r="N33"/>
    </row>
    <row r="34" spans="1:14" s="7" customFormat="1" ht="15">
      <c r="A34" s="204" t="s">
        <v>3</v>
      </c>
      <c r="B34" s="238">
        <f>'Open Int.'!K38</f>
        <v>2361250</v>
      </c>
      <c r="C34" s="240">
        <f>'Open Int.'!R38</f>
        <v>56.58735625</v>
      </c>
      <c r="D34" s="162">
        <f t="shared" si="0"/>
        <v>0.025569967710423455</v>
      </c>
      <c r="E34" s="246">
        <f>'Open Int.'!B38/'Open Int.'!K38</f>
        <v>0.9904711487559555</v>
      </c>
      <c r="F34" s="231">
        <f>'Open Int.'!E38/'Open Int.'!K38</f>
        <v>0.008999470619375331</v>
      </c>
      <c r="G34" s="247">
        <f>'Open Int.'!H38/'Open Int.'!K38</f>
        <v>0.0005293806246691371</v>
      </c>
      <c r="H34" s="191">
        <v>92344661</v>
      </c>
      <c r="I34" s="169">
        <v>11935000</v>
      </c>
      <c r="J34" s="362">
        <v>5967500</v>
      </c>
      <c r="K34" s="373" t="str">
        <f t="shared" si="1"/>
        <v>Gross Exposure is less then 30%</v>
      </c>
      <c r="M34"/>
      <c r="N34"/>
    </row>
    <row r="35" spans="1:14" s="7" customFormat="1" ht="15">
      <c r="A35" s="204" t="s">
        <v>219</v>
      </c>
      <c r="B35" s="238">
        <f>'Open Int.'!K39</f>
        <v>1176525</v>
      </c>
      <c r="C35" s="240">
        <f>'Open Int.'!R39</f>
        <v>37.6723305</v>
      </c>
      <c r="D35" s="162">
        <f t="shared" si="0"/>
        <v>0.08827934788872402</v>
      </c>
      <c r="E35" s="246">
        <f>'Open Int.'!B39/'Open Int.'!K39</f>
        <v>0.999553770638108</v>
      </c>
      <c r="F35" s="231">
        <f>'Open Int.'!E39/'Open Int.'!K39</f>
        <v>0.0004462293618920125</v>
      </c>
      <c r="G35" s="247">
        <f>'Open Int.'!H39/'Open Int.'!K39</f>
        <v>0</v>
      </c>
      <c r="H35" s="252">
        <v>13327296</v>
      </c>
      <c r="I35" s="236">
        <v>2665425</v>
      </c>
      <c r="J35" s="361">
        <v>1332450</v>
      </c>
      <c r="K35" s="373" t="str">
        <f t="shared" si="1"/>
        <v>Gross Exposure is less then 30%</v>
      </c>
      <c r="M35"/>
      <c r="N35"/>
    </row>
    <row r="36" spans="1:14" s="7" customFormat="1" ht="15">
      <c r="A36" s="204" t="s">
        <v>162</v>
      </c>
      <c r="B36" s="238">
        <f>'Open Int.'!K40</f>
        <v>589200</v>
      </c>
      <c r="C36" s="240">
        <f>'Open Int.'!R40</f>
        <v>15.764046</v>
      </c>
      <c r="D36" s="162">
        <f t="shared" si="0"/>
        <v>0.04794921875</v>
      </c>
      <c r="E36" s="246">
        <f>'Open Int.'!B40/'Open Int.'!K40</f>
        <v>1</v>
      </c>
      <c r="F36" s="231">
        <f>'Open Int.'!E40/'Open Int.'!K40</f>
        <v>0</v>
      </c>
      <c r="G36" s="247">
        <f>'Open Int.'!H40/'Open Int.'!K40</f>
        <v>0</v>
      </c>
      <c r="H36" s="252">
        <v>12288000</v>
      </c>
      <c r="I36" s="236">
        <v>2457600</v>
      </c>
      <c r="J36" s="361">
        <v>1440000</v>
      </c>
      <c r="K36" s="373" t="str">
        <f t="shared" si="1"/>
        <v>Gross Exposure is less then 30%</v>
      </c>
      <c r="M36"/>
      <c r="N36"/>
    </row>
    <row r="37" spans="1:14" s="7" customFormat="1" ht="15">
      <c r="A37" s="204" t="s">
        <v>288</v>
      </c>
      <c r="B37" s="238">
        <f>'Open Int.'!K41</f>
        <v>672000</v>
      </c>
      <c r="C37" s="240">
        <f>'Open Int.'!R41</f>
        <v>13.42992</v>
      </c>
      <c r="D37" s="162">
        <f t="shared" si="0"/>
        <v>0.021325797541192668</v>
      </c>
      <c r="E37" s="246">
        <f>'Open Int.'!B41/'Open Int.'!K41</f>
        <v>1</v>
      </c>
      <c r="F37" s="231">
        <f>'Open Int.'!E41/'Open Int.'!K41</f>
        <v>0</v>
      </c>
      <c r="G37" s="247">
        <f>'Open Int.'!H41/'Open Int.'!K41</f>
        <v>0</v>
      </c>
      <c r="H37" s="250">
        <v>31511131</v>
      </c>
      <c r="I37" s="234">
        <v>6302000</v>
      </c>
      <c r="J37" s="360">
        <v>3151000</v>
      </c>
      <c r="K37" s="118" t="str">
        <f t="shared" si="1"/>
        <v>Gross Exposure is less then 30%</v>
      </c>
      <c r="M37"/>
      <c r="N37"/>
    </row>
    <row r="38" spans="1:14" s="7" customFormat="1" ht="15">
      <c r="A38" s="204" t="s">
        <v>183</v>
      </c>
      <c r="B38" s="238">
        <f>'Open Int.'!K42</f>
        <v>2562150</v>
      </c>
      <c r="C38" s="240">
        <f>'Open Int.'!R42</f>
        <v>65.29639275</v>
      </c>
      <c r="D38" s="162">
        <f t="shared" si="0"/>
        <v>0.13204236239950526</v>
      </c>
      <c r="E38" s="246">
        <f>'Open Int.'!B42/'Open Int.'!K42</f>
        <v>0.9936967000370782</v>
      </c>
      <c r="F38" s="231">
        <f>'Open Int.'!E42/'Open Int.'!K42</f>
        <v>0.00482017055988135</v>
      </c>
      <c r="G38" s="247">
        <f>'Open Int.'!H42/'Open Int.'!K42</f>
        <v>0.0014831294030404152</v>
      </c>
      <c r="H38" s="250">
        <v>19404000</v>
      </c>
      <c r="I38" s="234">
        <v>3879800</v>
      </c>
      <c r="J38" s="360">
        <v>1939900</v>
      </c>
      <c r="K38" s="118" t="str">
        <f t="shared" si="1"/>
        <v>Gross Exposure is less then 30%</v>
      </c>
      <c r="M38"/>
      <c r="N38"/>
    </row>
    <row r="39" spans="1:14" s="7" customFormat="1" ht="15">
      <c r="A39" s="204" t="s">
        <v>220</v>
      </c>
      <c r="B39" s="238">
        <f>'Open Int.'!K43</f>
        <v>5918400</v>
      </c>
      <c r="C39" s="240">
        <f>'Open Int.'!R43</f>
        <v>58.385016</v>
      </c>
      <c r="D39" s="162">
        <f t="shared" si="0"/>
        <v>0.19833809406421377</v>
      </c>
      <c r="E39" s="246">
        <f>'Open Int.'!B43/'Open Int.'!K43</f>
        <v>0.958029197080292</v>
      </c>
      <c r="F39" s="231">
        <f>'Open Int.'!E43/'Open Int.'!K43</f>
        <v>0.03832116788321168</v>
      </c>
      <c r="G39" s="247">
        <f>'Open Int.'!H43/'Open Int.'!K43</f>
        <v>0.0036496350364963502</v>
      </c>
      <c r="H39" s="250">
        <v>29839956</v>
      </c>
      <c r="I39" s="234">
        <v>5967000</v>
      </c>
      <c r="J39" s="360">
        <v>3402000</v>
      </c>
      <c r="K39" s="118" t="str">
        <f t="shared" si="1"/>
        <v>Gross Exposure is less then 30%</v>
      </c>
      <c r="M39"/>
      <c r="N39"/>
    </row>
    <row r="40" spans="1:14" s="7" customFormat="1" ht="15">
      <c r="A40" s="204" t="s">
        <v>163</v>
      </c>
      <c r="B40" s="238">
        <f>'Open Int.'!K44</f>
        <v>875750</v>
      </c>
      <c r="C40" s="240">
        <f>'Open Int.'!R44</f>
        <v>272.6472475</v>
      </c>
      <c r="D40" s="162">
        <f t="shared" si="0"/>
        <v>0.7414447059620367</v>
      </c>
      <c r="E40" s="246">
        <f>'Open Int.'!B44/'Open Int.'!K44</f>
        <v>0.9925777904653155</v>
      </c>
      <c r="F40" s="231">
        <f>'Open Int.'!E44/'Open Int.'!K44</f>
        <v>0.004282043962318013</v>
      </c>
      <c r="G40" s="247">
        <f>'Open Int.'!H44/'Open Int.'!K44</f>
        <v>0.003140165572366543</v>
      </c>
      <c r="H40" s="250">
        <v>1181140</v>
      </c>
      <c r="I40" s="234">
        <v>236000</v>
      </c>
      <c r="J40" s="360">
        <v>163500</v>
      </c>
      <c r="K40" s="118" t="str">
        <f t="shared" si="1"/>
        <v>Gross exposure is Substantial as Open interest has crossed 60%</v>
      </c>
      <c r="M40"/>
      <c r="N40"/>
    </row>
    <row r="41" spans="1:14" s="7" customFormat="1" ht="15">
      <c r="A41" s="204" t="s">
        <v>194</v>
      </c>
      <c r="B41" s="238">
        <f>'Open Int.'!K45</f>
        <v>2635200</v>
      </c>
      <c r="C41" s="240">
        <f>'Open Int.'!R45</f>
        <v>182.68524</v>
      </c>
      <c r="D41" s="162">
        <f t="shared" si="0"/>
        <v>0.14891546346264845</v>
      </c>
      <c r="E41" s="246">
        <f>'Open Int.'!B45/'Open Int.'!K45</f>
        <v>0.9913479052823315</v>
      </c>
      <c r="F41" s="231">
        <f>'Open Int.'!E45/'Open Int.'!K45</f>
        <v>0.00713418336369156</v>
      </c>
      <c r="G41" s="247">
        <f>'Open Int.'!H45/'Open Int.'!K45</f>
        <v>0.0015179113539769277</v>
      </c>
      <c r="H41" s="250">
        <v>17695946</v>
      </c>
      <c r="I41" s="234">
        <v>3538800</v>
      </c>
      <c r="J41" s="360">
        <v>1769200</v>
      </c>
      <c r="K41" s="118" t="str">
        <f t="shared" si="1"/>
        <v>Gross Exposure is less then 30%</v>
      </c>
      <c r="M41"/>
      <c r="N41"/>
    </row>
    <row r="42" spans="1:14" s="7" customFormat="1" ht="15">
      <c r="A42" s="204" t="s">
        <v>221</v>
      </c>
      <c r="B42" s="238">
        <f>'Open Int.'!K46</f>
        <v>4812000</v>
      </c>
      <c r="C42" s="240">
        <f>'Open Int.'!R46</f>
        <v>64.6011</v>
      </c>
      <c r="D42" s="162">
        <f t="shared" si="0"/>
        <v>0.47481698775195175</v>
      </c>
      <c r="E42" s="246">
        <f>'Open Int.'!B46/'Open Int.'!K46</f>
        <v>0.9541147132169576</v>
      </c>
      <c r="F42" s="231">
        <f>'Open Int.'!E46/'Open Int.'!K46</f>
        <v>0.04389027431421447</v>
      </c>
      <c r="G42" s="247">
        <f>'Open Int.'!H46/'Open Int.'!K46</f>
        <v>0.00199501246882793</v>
      </c>
      <c r="H42" s="250">
        <v>10134431</v>
      </c>
      <c r="I42" s="234">
        <v>2025600</v>
      </c>
      <c r="J42" s="360">
        <v>2025600</v>
      </c>
      <c r="K42" s="118" t="str">
        <f t="shared" si="1"/>
        <v>Gross exposure is building up andcrpsses 40% mark</v>
      </c>
      <c r="M42"/>
      <c r="N42"/>
    </row>
    <row r="43" spans="1:14" s="7" customFormat="1" ht="15">
      <c r="A43" s="204" t="s">
        <v>164</v>
      </c>
      <c r="B43" s="238">
        <f>'Open Int.'!K47</f>
        <v>22566100</v>
      </c>
      <c r="C43" s="240">
        <f>'Open Int.'!R47</f>
        <v>125.241855</v>
      </c>
      <c r="D43" s="162">
        <f t="shared" si="0"/>
        <v>0.8226001368879884</v>
      </c>
      <c r="E43" s="246">
        <f>'Open Int.'!B47/'Open Int.'!K47</f>
        <v>0.985478217325989</v>
      </c>
      <c r="F43" s="231">
        <f>'Open Int.'!E47/'Open Int.'!K47</f>
        <v>0.014521782674011016</v>
      </c>
      <c r="G43" s="247">
        <f>'Open Int.'!H47/'Open Int.'!K47</f>
        <v>0</v>
      </c>
      <c r="H43" s="250">
        <v>27432648</v>
      </c>
      <c r="I43" s="234">
        <v>5486150</v>
      </c>
      <c r="J43" s="360">
        <v>5486150</v>
      </c>
      <c r="K43" s="118" t="str">
        <f t="shared" si="1"/>
        <v>Gross exposure has crossed 80%,Margin double</v>
      </c>
      <c r="M43"/>
      <c r="N43"/>
    </row>
    <row r="44" spans="1:14" s="7" customFormat="1" ht="15">
      <c r="A44" s="204" t="s">
        <v>165</v>
      </c>
      <c r="B44" s="238">
        <f>'Open Int.'!K48</f>
        <v>471900</v>
      </c>
      <c r="C44" s="240">
        <f>'Open Int.'!R48</f>
        <v>10.6956135</v>
      </c>
      <c r="D44" s="162">
        <f t="shared" si="0"/>
        <v>0.031083708908937444</v>
      </c>
      <c r="E44" s="246">
        <f>'Open Int.'!B48/'Open Int.'!K48</f>
        <v>1</v>
      </c>
      <c r="F44" s="231">
        <f>'Open Int.'!E48/'Open Int.'!K48</f>
        <v>0</v>
      </c>
      <c r="G44" s="247">
        <f>'Open Int.'!H48/'Open Int.'!K48</f>
        <v>0</v>
      </c>
      <c r="H44" s="250">
        <v>15181586</v>
      </c>
      <c r="I44" s="234">
        <v>3035500</v>
      </c>
      <c r="J44" s="360">
        <v>2281500</v>
      </c>
      <c r="K44" s="118" t="str">
        <f t="shared" si="1"/>
        <v>Gross Exposure is less then 30%</v>
      </c>
      <c r="M44"/>
      <c r="N44"/>
    </row>
    <row r="45" spans="1:14" s="7" customFormat="1" ht="15">
      <c r="A45" s="204" t="s">
        <v>89</v>
      </c>
      <c r="B45" s="238">
        <f>'Open Int.'!K49</f>
        <v>6418500</v>
      </c>
      <c r="C45" s="240">
        <f>'Open Int.'!R49</f>
        <v>177.92082</v>
      </c>
      <c r="D45" s="162">
        <f t="shared" si="0"/>
        <v>0.10355587997740405</v>
      </c>
      <c r="E45" s="246">
        <f>'Open Int.'!B49/'Open Int.'!K49</f>
        <v>0.974293059125964</v>
      </c>
      <c r="F45" s="231">
        <f>'Open Int.'!E49/'Open Int.'!K49</f>
        <v>0.023603645711614864</v>
      </c>
      <c r="G45" s="247">
        <f>'Open Int.'!H49/'Open Int.'!K49</f>
        <v>0.0021032951624211263</v>
      </c>
      <c r="H45" s="250">
        <v>61981029</v>
      </c>
      <c r="I45" s="234">
        <v>11472000</v>
      </c>
      <c r="J45" s="360">
        <v>5736000</v>
      </c>
      <c r="K45" s="118" t="str">
        <f t="shared" si="1"/>
        <v>Gross Exposure is less then 30%</v>
      </c>
      <c r="M45"/>
      <c r="N45"/>
    </row>
    <row r="46" spans="1:14" s="7" customFormat="1" ht="15">
      <c r="A46" s="204" t="s">
        <v>289</v>
      </c>
      <c r="B46" s="238">
        <f>'Open Int.'!K50</f>
        <v>2001000</v>
      </c>
      <c r="C46" s="240">
        <f>'Open Int.'!R50</f>
        <v>33.106545</v>
      </c>
      <c r="D46" s="162">
        <f t="shared" si="0"/>
        <v>0.18208703960688855</v>
      </c>
      <c r="E46" s="246">
        <f>'Open Int.'!B50/'Open Int.'!K50</f>
        <v>0.9855072463768116</v>
      </c>
      <c r="F46" s="231">
        <f>'Open Int.'!E50/'Open Int.'!K50</f>
        <v>0.014492753623188406</v>
      </c>
      <c r="G46" s="247">
        <f>'Open Int.'!H50/'Open Int.'!K50</f>
        <v>0</v>
      </c>
      <c r="H46" s="250">
        <v>10989250</v>
      </c>
      <c r="I46" s="234">
        <v>2197000</v>
      </c>
      <c r="J46" s="360">
        <v>2197000</v>
      </c>
      <c r="K46" s="118" t="str">
        <f t="shared" si="1"/>
        <v>Gross Exposure is less then 30%</v>
      </c>
      <c r="M46"/>
      <c r="N46"/>
    </row>
    <row r="47" spans="1:14" s="7" customFormat="1" ht="15">
      <c r="A47" s="204" t="s">
        <v>272</v>
      </c>
      <c r="B47" s="238">
        <f>'Open Int.'!K51</f>
        <v>1090800</v>
      </c>
      <c r="C47" s="240">
        <f>'Open Int.'!R51</f>
        <v>22.677732</v>
      </c>
      <c r="D47" s="162">
        <f t="shared" si="0"/>
        <v>0.049357984210512976</v>
      </c>
      <c r="E47" s="246">
        <f>'Open Int.'!B51/'Open Int.'!K51</f>
        <v>0.9906490649064906</v>
      </c>
      <c r="F47" s="231">
        <f>'Open Int.'!E51/'Open Int.'!K51</f>
        <v>0.007700770077007701</v>
      </c>
      <c r="G47" s="247">
        <f>'Open Int.'!H51/'Open Int.'!K51</f>
        <v>0.0016501650165016502</v>
      </c>
      <c r="H47" s="250">
        <v>22099768</v>
      </c>
      <c r="I47" s="234">
        <v>4419600</v>
      </c>
      <c r="J47" s="360">
        <v>2487600</v>
      </c>
      <c r="K47" s="118" t="str">
        <f t="shared" si="1"/>
        <v>Gross Exposure is less then 30%</v>
      </c>
      <c r="M47"/>
      <c r="N47"/>
    </row>
    <row r="48" spans="1:14" s="7" customFormat="1" ht="15">
      <c r="A48" s="204" t="s">
        <v>222</v>
      </c>
      <c r="B48" s="238">
        <f>'Open Int.'!K52</f>
        <v>418500</v>
      </c>
      <c r="C48" s="240">
        <f>'Open Int.'!R52</f>
        <v>49.36835250000001</v>
      </c>
      <c r="D48" s="162">
        <f t="shared" si="0"/>
        <v>0.05007714992213213</v>
      </c>
      <c r="E48" s="246">
        <f>'Open Int.'!B52/'Open Int.'!K52</f>
        <v>0.9942652329749104</v>
      </c>
      <c r="F48" s="231">
        <f>'Open Int.'!E52/'Open Int.'!K52</f>
        <v>0.004301075268817204</v>
      </c>
      <c r="G48" s="247">
        <f>'Open Int.'!H52/'Open Int.'!K52</f>
        <v>0.0014336917562724014</v>
      </c>
      <c r="H48" s="250">
        <v>8357105</v>
      </c>
      <c r="I48" s="234">
        <v>1671300</v>
      </c>
      <c r="J48" s="360">
        <v>835500</v>
      </c>
      <c r="K48" s="118" t="str">
        <f t="shared" si="1"/>
        <v>Gross Exposure is less then 30%</v>
      </c>
      <c r="M48"/>
      <c r="N48"/>
    </row>
    <row r="49" spans="1:14" s="7" customFormat="1" ht="15">
      <c r="A49" s="204" t="s">
        <v>234</v>
      </c>
      <c r="B49" s="238">
        <f>'Open Int.'!K53</f>
        <v>3928000</v>
      </c>
      <c r="C49" s="240">
        <f>'Open Int.'!R53</f>
        <v>149.1658</v>
      </c>
      <c r="D49" s="162">
        <f t="shared" si="0"/>
        <v>0.2846492940255461</v>
      </c>
      <c r="E49" s="246">
        <f>'Open Int.'!B53/'Open Int.'!K53</f>
        <v>0.9796334012219959</v>
      </c>
      <c r="F49" s="231">
        <f>'Open Int.'!E53/'Open Int.'!K53</f>
        <v>0.01960285132382892</v>
      </c>
      <c r="G49" s="247">
        <f>'Open Int.'!H53/'Open Int.'!K53</f>
        <v>0.0007637474541751527</v>
      </c>
      <c r="H49" s="250">
        <v>13799437</v>
      </c>
      <c r="I49" s="234">
        <v>2759000</v>
      </c>
      <c r="J49" s="360">
        <v>1404000</v>
      </c>
      <c r="K49" s="118" t="str">
        <f t="shared" si="1"/>
        <v>Gross Exposure is less then 30%</v>
      </c>
      <c r="M49"/>
      <c r="N49"/>
    </row>
    <row r="50" spans="1:14" s="7" customFormat="1" ht="15">
      <c r="A50" s="204" t="s">
        <v>166</v>
      </c>
      <c r="B50" s="238">
        <f>'Open Int.'!K54</f>
        <v>4256850</v>
      </c>
      <c r="C50" s="240">
        <f>'Open Int.'!R54</f>
        <v>45.10132575</v>
      </c>
      <c r="D50" s="162">
        <f t="shared" si="0"/>
        <v>0.2600730380717089</v>
      </c>
      <c r="E50" s="246">
        <f>'Open Int.'!B54/'Open Int.'!K54</f>
        <v>0.9577269577269577</v>
      </c>
      <c r="F50" s="231">
        <f>'Open Int.'!E54/'Open Int.'!K54</f>
        <v>0.04227304227304227</v>
      </c>
      <c r="G50" s="247">
        <f>'Open Int.'!H54/'Open Int.'!K54</f>
        <v>0</v>
      </c>
      <c r="H50" s="250">
        <v>16367902</v>
      </c>
      <c r="I50" s="234">
        <v>3271550</v>
      </c>
      <c r="J50" s="360">
        <v>3271550</v>
      </c>
      <c r="K50" s="118" t="str">
        <f t="shared" si="1"/>
        <v>Gross Exposure is less then 30%</v>
      </c>
      <c r="M50"/>
      <c r="N50"/>
    </row>
    <row r="51" spans="1:14" s="7" customFormat="1" ht="15">
      <c r="A51" s="204" t="s">
        <v>223</v>
      </c>
      <c r="B51" s="238">
        <f>'Open Int.'!K55</f>
        <v>915425</v>
      </c>
      <c r="C51" s="240">
        <f>'Open Int.'!R55</f>
        <v>213.90735974999998</v>
      </c>
      <c r="D51" s="162">
        <f t="shared" si="0"/>
        <v>0.07817422315953579</v>
      </c>
      <c r="E51" s="246">
        <f>'Open Int.'!B55/'Open Int.'!K55</f>
        <v>0.9986618237430701</v>
      </c>
      <c r="F51" s="231">
        <f>'Open Int.'!E55/'Open Int.'!K55</f>
        <v>0.0013381762569298413</v>
      </c>
      <c r="G51" s="247">
        <f>'Open Int.'!H55/'Open Int.'!K55</f>
        <v>0</v>
      </c>
      <c r="H51" s="250">
        <v>11710062</v>
      </c>
      <c r="I51" s="234">
        <v>1070825</v>
      </c>
      <c r="J51" s="360">
        <v>535325</v>
      </c>
      <c r="K51" s="118" t="str">
        <f t="shared" si="1"/>
        <v>Gross Exposure is less then 30%</v>
      </c>
      <c r="M51"/>
      <c r="N51"/>
    </row>
    <row r="52" spans="1:14" s="7" customFormat="1" ht="15">
      <c r="A52" s="204" t="s">
        <v>290</v>
      </c>
      <c r="B52" s="238">
        <f>'Open Int.'!K56</f>
        <v>2439000</v>
      </c>
      <c r="C52" s="240">
        <f>'Open Int.'!R56</f>
        <v>33.670395</v>
      </c>
      <c r="D52" s="162">
        <f t="shared" si="0"/>
        <v>0.19526418307278093</v>
      </c>
      <c r="E52" s="246">
        <f>'Open Int.'!B56/'Open Int.'!K56</f>
        <v>0.9714022140221402</v>
      </c>
      <c r="F52" s="231">
        <f>'Open Int.'!E56/'Open Int.'!K56</f>
        <v>0.025830258302583026</v>
      </c>
      <c r="G52" s="247">
        <f>'Open Int.'!H56/'Open Int.'!K56</f>
        <v>0.0027675276752767526</v>
      </c>
      <c r="H52" s="250">
        <v>12490770</v>
      </c>
      <c r="I52" s="234">
        <v>2497500</v>
      </c>
      <c r="J52" s="360">
        <v>2497500</v>
      </c>
      <c r="K52" s="118" t="str">
        <f t="shared" si="1"/>
        <v>Gross Exposure is less then 30%</v>
      </c>
      <c r="M52"/>
      <c r="N52"/>
    </row>
    <row r="53" spans="1:14" s="7" customFormat="1" ht="15">
      <c r="A53" s="204" t="s">
        <v>291</v>
      </c>
      <c r="B53" s="238">
        <f>'Open Int.'!K57</f>
        <v>1598800</v>
      </c>
      <c r="C53" s="240">
        <f>'Open Int.'!R57</f>
        <v>19.66524</v>
      </c>
      <c r="D53" s="162">
        <f t="shared" si="0"/>
        <v>0.17201802165288144</v>
      </c>
      <c r="E53" s="246">
        <f>'Open Int.'!B57/'Open Int.'!K57</f>
        <v>0.9728546409807356</v>
      </c>
      <c r="F53" s="231">
        <f>'Open Int.'!E57/'Open Int.'!K57</f>
        <v>0.01838879159369527</v>
      </c>
      <c r="G53" s="247">
        <f>'Open Int.'!H57/'Open Int.'!K57</f>
        <v>0.008756567425569177</v>
      </c>
      <c r="H53" s="250">
        <v>9294375</v>
      </c>
      <c r="I53" s="234">
        <v>1857800</v>
      </c>
      <c r="J53" s="360">
        <v>1857800</v>
      </c>
      <c r="K53" s="118" t="str">
        <f t="shared" si="1"/>
        <v>Gross Exposure is less then 30%</v>
      </c>
      <c r="M53"/>
      <c r="N53"/>
    </row>
    <row r="54" spans="1:14" s="7" customFormat="1" ht="15">
      <c r="A54" s="204" t="s">
        <v>195</v>
      </c>
      <c r="B54" s="238">
        <f>'Open Int.'!K58</f>
        <v>31286726</v>
      </c>
      <c r="C54" s="240">
        <f>'Open Int.'!R58</f>
        <v>393.11771219</v>
      </c>
      <c r="D54" s="162">
        <f t="shared" si="0"/>
        <v>0.16021582085044328</v>
      </c>
      <c r="E54" s="246">
        <f>'Open Int.'!B58/'Open Int.'!K58</f>
        <v>0.961246951822316</v>
      </c>
      <c r="F54" s="231">
        <f>'Open Int.'!E58/'Open Int.'!K58</f>
        <v>0.03123970210241877</v>
      </c>
      <c r="G54" s="247">
        <f>'Open Int.'!H58/'Open Int.'!K58</f>
        <v>0.007513346075265274</v>
      </c>
      <c r="H54" s="250">
        <v>195278630</v>
      </c>
      <c r="I54" s="234">
        <v>21267468</v>
      </c>
      <c r="J54" s="360">
        <v>10633734</v>
      </c>
      <c r="K54" s="118" t="str">
        <f t="shared" si="1"/>
        <v>Gross Exposure is less then 30%</v>
      </c>
      <c r="M54"/>
      <c r="N54"/>
    </row>
    <row r="55" spans="1:14" s="7" customFormat="1" ht="15">
      <c r="A55" s="204" t="s">
        <v>292</v>
      </c>
      <c r="B55" s="238">
        <f>'Open Int.'!K59</f>
        <v>6164200</v>
      </c>
      <c r="C55" s="240">
        <f>'Open Int.'!R59</f>
        <v>75.234061</v>
      </c>
      <c r="D55" s="162">
        <f t="shared" si="0"/>
        <v>0.24331797264127378</v>
      </c>
      <c r="E55" s="246">
        <f>'Open Int.'!B59/'Open Int.'!K59</f>
        <v>0.9713831478537361</v>
      </c>
      <c r="F55" s="231">
        <f>'Open Int.'!E59/'Open Int.'!K59</f>
        <v>0.028389734272087214</v>
      </c>
      <c r="G55" s="247">
        <f>'Open Int.'!H59/'Open Int.'!K59</f>
        <v>0.0002271178741766977</v>
      </c>
      <c r="H55" s="250">
        <v>25333928</v>
      </c>
      <c r="I55" s="234">
        <v>5066600</v>
      </c>
      <c r="J55" s="360">
        <v>3399200</v>
      </c>
      <c r="K55" s="118" t="str">
        <f t="shared" si="1"/>
        <v>Gross Exposure is less then 30%</v>
      </c>
      <c r="M55"/>
      <c r="N55"/>
    </row>
    <row r="56" spans="1:14" s="7" customFormat="1" ht="15">
      <c r="A56" s="204" t="s">
        <v>197</v>
      </c>
      <c r="B56" s="238">
        <f>'Open Int.'!K60</f>
        <v>2780700</v>
      </c>
      <c r="C56" s="240">
        <f>'Open Int.'!R60</f>
        <v>184.5689625</v>
      </c>
      <c r="D56" s="162">
        <f t="shared" si="0"/>
        <v>0.1390257756397863</v>
      </c>
      <c r="E56" s="246">
        <f>'Open Int.'!B60/'Open Int.'!K60</f>
        <v>0.9974287050023375</v>
      </c>
      <c r="F56" s="231">
        <f>'Open Int.'!E60/'Open Int.'!K60</f>
        <v>0.0017531556802244039</v>
      </c>
      <c r="G56" s="247">
        <f>'Open Int.'!H60/'Open Int.'!K60</f>
        <v>0.0008181393174380552</v>
      </c>
      <c r="H56" s="250">
        <v>20001327</v>
      </c>
      <c r="I56" s="234">
        <v>4000100</v>
      </c>
      <c r="J56" s="360">
        <v>2000050</v>
      </c>
      <c r="K56" s="118" t="str">
        <f t="shared" si="1"/>
        <v>Gross Exposure is less then 30%</v>
      </c>
      <c r="M56"/>
      <c r="N56"/>
    </row>
    <row r="57" spans="1:14" s="7" customFormat="1" ht="15">
      <c r="A57" s="204" t="s">
        <v>4</v>
      </c>
      <c r="B57" s="238">
        <f>'Open Int.'!K61</f>
        <v>766800</v>
      </c>
      <c r="C57" s="240">
        <f>'Open Int.'!R61</f>
        <v>123.144246</v>
      </c>
      <c r="D57" s="162">
        <f t="shared" si="0"/>
        <v>0.015361893700784168</v>
      </c>
      <c r="E57" s="246">
        <f>'Open Int.'!B61/'Open Int.'!K61</f>
        <v>0.9998043818466353</v>
      </c>
      <c r="F57" s="231">
        <f>'Open Int.'!E61/'Open Int.'!K61</f>
        <v>0.00019561815336463224</v>
      </c>
      <c r="G57" s="247">
        <f>'Open Int.'!H61/'Open Int.'!K61</f>
        <v>0</v>
      </c>
      <c r="H57" s="250">
        <v>49915721</v>
      </c>
      <c r="I57" s="234">
        <v>1843800</v>
      </c>
      <c r="J57" s="360">
        <v>921900</v>
      </c>
      <c r="K57" s="118" t="str">
        <f t="shared" si="1"/>
        <v>Gross Exposure is less then 30%</v>
      </c>
      <c r="M57"/>
      <c r="N57"/>
    </row>
    <row r="58" spans="1:14" s="7" customFormat="1" ht="15">
      <c r="A58" s="204" t="s">
        <v>79</v>
      </c>
      <c r="B58" s="238">
        <f>'Open Int.'!K62</f>
        <v>1085000</v>
      </c>
      <c r="C58" s="240">
        <f>'Open Int.'!R62</f>
        <v>105.88515</v>
      </c>
      <c r="D58" s="162">
        <f t="shared" si="0"/>
        <v>0.02929652271606469</v>
      </c>
      <c r="E58" s="246">
        <f>'Open Int.'!B62/'Open Int.'!K62</f>
        <v>0.999815668202765</v>
      </c>
      <c r="F58" s="231">
        <f>'Open Int.'!E62/'Open Int.'!K62</f>
        <v>0.00018433179723502304</v>
      </c>
      <c r="G58" s="247">
        <f>'Open Int.'!H62/'Open Int.'!K62</f>
        <v>0</v>
      </c>
      <c r="H58" s="250">
        <v>37035112</v>
      </c>
      <c r="I58" s="234">
        <v>2808800</v>
      </c>
      <c r="J58" s="360">
        <v>1404400</v>
      </c>
      <c r="K58" s="118" t="str">
        <f t="shared" si="1"/>
        <v>Gross Exposure is less then 30%</v>
      </c>
      <c r="M58"/>
      <c r="N58"/>
    </row>
    <row r="59" spans="1:14" s="7" customFormat="1" ht="15">
      <c r="A59" s="204" t="s">
        <v>196</v>
      </c>
      <c r="B59" s="238">
        <f>'Open Int.'!K63</f>
        <v>1754800</v>
      </c>
      <c r="C59" s="240">
        <f>'Open Int.'!R63</f>
        <v>120.589856</v>
      </c>
      <c r="D59" s="162">
        <f t="shared" si="0"/>
        <v>0.09753541328102394</v>
      </c>
      <c r="E59" s="246">
        <f>'Open Int.'!B63/'Open Int.'!K63</f>
        <v>0.9974925917483474</v>
      </c>
      <c r="F59" s="231">
        <f>'Open Int.'!E63/'Open Int.'!K63</f>
        <v>0.0011397310234784591</v>
      </c>
      <c r="G59" s="247">
        <f>'Open Int.'!H63/'Open Int.'!K63</f>
        <v>0.0013676772281741509</v>
      </c>
      <c r="H59" s="250">
        <v>17991414</v>
      </c>
      <c r="I59" s="234">
        <v>3598000</v>
      </c>
      <c r="J59" s="360">
        <v>1798800</v>
      </c>
      <c r="K59" s="118" t="str">
        <f t="shared" si="1"/>
        <v>Gross Exposure is less then 30%</v>
      </c>
      <c r="M59"/>
      <c r="N59"/>
    </row>
    <row r="60" spans="1:14" s="7" customFormat="1" ht="15">
      <c r="A60" s="204" t="s">
        <v>5</v>
      </c>
      <c r="B60" s="238">
        <f>'Open Int.'!K64</f>
        <v>32373715</v>
      </c>
      <c r="C60" s="240">
        <f>'Open Int.'!R64</f>
        <v>464.8865474</v>
      </c>
      <c r="D60" s="162">
        <f t="shared" si="0"/>
        <v>0.22728557352604545</v>
      </c>
      <c r="E60" s="246">
        <f>'Open Int.'!B64/'Open Int.'!K64</f>
        <v>0.9379711287382372</v>
      </c>
      <c r="F60" s="231">
        <f>'Open Int.'!E64/'Open Int.'!K64</f>
        <v>0.057397644972163375</v>
      </c>
      <c r="G60" s="247">
        <f>'Open Int.'!H64/'Open Int.'!K64</f>
        <v>0.004631226289599448</v>
      </c>
      <c r="H60" s="250">
        <v>142436295</v>
      </c>
      <c r="I60" s="234">
        <v>17221215</v>
      </c>
      <c r="J60" s="360">
        <v>8609810</v>
      </c>
      <c r="K60" s="118" t="str">
        <f t="shared" si="1"/>
        <v>Gross Exposure is less then 30%</v>
      </c>
      <c r="M60"/>
      <c r="N60"/>
    </row>
    <row r="61" spans="1:14" s="7" customFormat="1" ht="15">
      <c r="A61" s="204" t="s">
        <v>198</v>
      </c>
      <c r="B61" s="238">
        <f>'Open Int.'!K65</f>
        <v>15956000</v>
      </c>
      <c r="C61" s="240">
        <f>'Open Int.'!R65</f>
        <v>295.90402</v>
      </c>
      <c r="D61" s="162">
        <f t="shared" si="0"/>
        <v>0.07445250277015478</v>
      </c>
      <c r="E61" s="246">
        <f>'Open Int.'!B65/'Open Int.'!K65</f>
        <v>0.9051767360240662</v>
      </c>
      <c r="F61" s="231">
        <f>'Open Int.'!E65/'Open Int.'!K65</f>
        <v>0.08479568814239158</v>
      </c>
      <c r="G61" s="247">
        <f>'Open Int.'!H65/'Open Int.'!K65</f>
        <v>0.01002757583354224</v>
      </c>
      <c r="H61" s="250">
        <v>214311130</v>
      </c>
      <c r="I61" s="234">
        <v>13863000</v>
      </c>
      <c r="J61" s="360">
        <v>6931000</v>
      </c>
      <c r="K61" s="118" t="str">
        <f t="shared" si="1"/>
        <v>Gross Exposure is less then 30%</v>
      </c>
      <c r="M61"/>
      <c r="N61"/>
    </row>
    <row r="62" spans="1:14" s="7" customFormat="1" ht="15">
      <c r="A62" s="204" t="s">
        <v>199</v>
      </c>
      <c r="B62" s="238">
        <f>'Open Int.'!K66</f>
        <v>2945800</v>
      </c>
      <c r="C62" s="240">
        <f>'Open Int.'!R66</f>
        <v>81.05368699999998</v>
      </c>
      <c r="D62" s="162">
        <f t="shared" si="0"/>
        <v>0.08859375681377657</v>
      </c>
      <c r="E62" s="246">
        <f>'Open Int.'!B66/'Open Int.'!K66</f>
        <v>0.9819064430714917</v>
      </c>
      <c r="F62" s="231">
        <f>'Open Int.'!E66/'Open Int.'!K66</f>
        <v>0.01500441306266549</v>
      </c>
      <c r="G62" s="247">
        <f>'Open Int.'!H66/'Open Int.'!K66</f>
        <v>0.003089143865842895</v>
      </c>
      <c r="H62" s="250">
        <v>33250650</v>
      </c>
      <c r="I62" s="234">
        <v>6649500</v>
      </c>
      <c r="J62" s="360">
        <v>3324100</v>
      </c>
      <c r="K62" s="118" t="str">
        <f t="shared" si="1"/>
        <v>Gross Exposure is less then 30%</v>
      </c>
      <c r="M62"/>
      <c r="N62"/>
    </row>
    <row r="63" spans="1:14" s="7" customFormat="1" ht="15">
      <c r="A63" s="204" t="s">
        <v>293</v>
      </c>
      <c r="B63" s="238">
        <f>'Open Int.'!K67</f>
        <v>695700</v>
      </c>
      <c r="C63" s="240">
        <f>'Open Int.'!R67</f>
        <v>42.6916305</v>
      </c>
      <c r="D63" s="162">
        <f t="shared" si="0"/>
        <v>0.25120710847149663</v>
      </c>
      <c r="E63" s="246">
        <f>'Open Int.'!B67/'Open Int.'!K67</f>
        <v>0.9784389823199655</v>
      </c>
      <c r="F63" s="231">
        <f>'Open Int.'!E67/'Open Int.'!K67</f>
        <v>0.0215610176800345</v>
      </c>
      <c r="G63" s="247">
        <f>'Open Int.'!H67/'Open Int.'!K67</f>
        <v>0</v>
      </c>
      <c r="H63" s="250">
        <v>2769428</v>
      </c>
      <c r="I63" s="234">
        <v>553800</v>
      </c>
      <c r="J63" s="360">
        <v>553800</v>
      </c>
      <c r="K63" s="118" t="str">
        <f t="shared" si="1"/>
        <v>Gross Exposure is less then 30%</v>
      </c>
      <c r="M63"/>
      <c r="N63"/>
    </row>
    <row r="64" spans="1:14" s="7" customFormat="1" ht="15">
      <c r="A64" s="204" t="s">
        <v>43</v>
      </c>
      <c r="B64" s="238">
        <f>'Open Int.'!K68</f>
        <v>221550</v>
      </c>
      <c r="C64" s="240">
        <f>'Open Int.'!R68</f>
        <v>43.44263175</v>
      </c>
      <c r="D64" s="162">
        <f t="shared" si="0"/>
        <v>0.0304431425018011</v>
      </c>
      <c r="E64" s="246">
        <f>'Open Int.'!B68/'Open Int.'!K68</f>
        <v>1</v>
      </c>
      <c r="F64" s="231">
        <f>'Open Int.'!E68/'Open Int.'!K68</f>
        <v>0</v>
      </c>
      <c r="G64" s="247">
        <f>'Open Int.'!H68/'Open Int.'!K68</f>
        <v>0</v>
      </c>
      <c r="H64" s="250">
        <v>7277501</v>
      </c>
      <c r="I64" s="234">
        <v>1455300</v>
      </c>
      <c r="J64" s="360">
        <v>727500</v>
      </c>
      <c r="K64" s="118" t="str">
        <f t="shared" si="1"/>
        <v>Gross Exposure is less then 30%</v>
      </c>
      <c r="M64"/>
      <c r="N64"/>
    </row>
    <row r="65" spans="1:14" s="7" customFormat="1" ht="15">
      <c r="A65" s="204" t="s">
        <v>200</v>
      </c>
      <c r="B65" s="238">
        <f>'Open Int.'!K69</f>
        <v>6020350</v>
      </c>
      <c r="C65" s="240">
        <f>'Open Int.'!R69</f>
        <v>527.262253</v>
      </c>
      <c r="D65" s="162">
        <f t="shared" si="0"/>
        <v>0.046006643095313285</v>
      </c>
      <c r="E65" s="246">
        <f>'Open Int.'!B69/'Open Int.'!K69</f>
        <v>0.9660484855531655</v>
      </c>
      <c r="F65" s="231">
        <f>'Open Int.'!E69/'Open Int.'!K69</f>
        <v>0.028719260508109995</v>
      </c>
      <c r="G65" s="247">
        <f>'Open Int.'!H69/'Open Int.'!K69</f>
        <v>0.005232253938724493</v>
      </c>
      <c r="H65" s="250">
        <v>130858276</v>
      </c>
      <c r="I65" s="234">
        <v>3364900</v>
      </c>
      <c r="J65" s="360">
        <v>1682100</v>
      </c>
      <c r="K65" s="118" t="str">
        <f t="shared" si="1"/>
        <v>Gross Exposure is less then 30%</v>
      </c>
      <c r="M65"/>
      <c r="N65"/>
    </row>
    <row r="66" spans="1:14" s="7" customFormat="1" ht="15">
      <c r="A66" s="204" t="s">
        <v>141</v>
      </c>
      <c r="B66" s="238">
        <f>'Open Int.'!K70</f>
        <v>43821600</v>
      </c>
      <c r="C66" s="240">
        <f>'Open Int.'!R70</f>
        <v>378.39951599999995</v>
      </c>
      <c r="D66" s="162">
        <f t="shared" si="0"/>
        <v>0.6401018703482292</v>
      </c>
      <c r="E66" s="246">
        <f>'Open Int.'!B70/'Open Int.'!K70</f>
        <v>0.8904649761761323</v>
      </c>
      <c r="F66" s="231">
        <f>'Open Int.'!E70/'Open Int.'!K70</f>
        <v>0.09491209814338135</v>
      </c>
      <c r="G66" s="247">
        <f>'Open Int.'!H70/'Open Int.'!K70</f>
        <v>0.014622925680486336</v>
      </c>
      <c r="H66" s="250">
        <v>68460353</v>
      </c>
      <c r="I66" s="234">
        <v>13689600</v>
      </c>
      <c r="J66" s="360">
        <v>6844800</v>
      </c>
      <c r="K66" s="118" t="str">
        <f t="shared" si="1"/>
        <v>Gross exposure is Substantial as Open interest has crossed 60%</v>
      </c>
      <c r="M66"/>
      <c r="N66"/>
    </row>
    <row r="67" spans="1:14" s="7" customFormat="1" ht="15">
      <c r="A67" s="204" t="s">
        <v>184</v>
      </c>
      <c r="B67" s="238">
        <f>'Open Int.'!K71</f>
        <v>27659200</v>
      </c>
      <c r="C67" s="240">
        <f>'Open Int.'!R71</f>
        <v>260.826256</v>
      </c>
      <c r="D67" s="162">
        <f t="shared" si="0"/>
        <v>0.1228860079663803</v>
      </c>
      <c r="E67" s="246">
        <f>'Open Int.'!B71/'Open Int.'!K71</f>
        <v>0.9189419795221843</v>
      </c>
      <c r="F67" s="231">
        <f>'Open Int.'!E71/'Open Int.'!K71</f>
        <v>0.07337883959044368</v>
      </c>
      <c r="G67" s="247">
        <f>'Open Int.'!H71/'Open Int.'!K71</f>
        <v>0.007679180887372013</v>
      </c>
      <c r="H67" s="250">
        <v>225080141</v>
      </c>
      <c r="I67" s="234">
        <v>38509300</v>
      </c>
      <c r="J67" s="360">
        <v>19251700</v>
      </c>
      <c r="K67" s="118" t="str">
        <f t="shared" si="1"/>
        <v>Gross Exposure is less then 30%</v>
      </c>
      <c r="M67"/>
      <c r="N67"/>
    </row>
    <row r="68" spans="1:14" s="7" customFormat="1" ht="15">
      <c r="A68" s="204" t="s">
        <v>175</v>
      </c>
      <c r="B68" s="238">
        <f>'Open Int.'!K72</f>
        <v>103068000</v>
      </c>
      <c r="C68" s="240">
        <f>'Open Int.'!R72</f>
        <v>311.7807</v>
      </c>
      <c r="D68" s="162">
        <f aca="true" t="shared" si="2" ref="D68:D131">B68/H68</f>
        <v>0.8068883027594471</v>
      </c>
      <c r="E68" s="246">
        <f>'Open Int.'!B72/'Open Int.'!K72</f>
        <v>0.8553636919315404</v>
      </c>
      <c r="F68" s="231">
        <f>'Open Int.'!E72/'Open Int.'!K72</f>
        <v>0.12179095354523227</v>
      </c>
      <c r="G68" s="247">
        <f>'Open Int.'!H72/'Open Int.'!K72</f>
        <v>0.022845354523227383</v>
      </c>
      <c r="H68" s="250">
        <v>127735152</v>
      </c>
      <c r="I68" s="234">
        <v>25546500</v>
      </c>
      <c r="J68" s="360">
        <v>25546500</v>
      </c>
      <c r="K68" s="118" t="str">
        <f aca="true" t="shared" si="3" ref="K68:K131">IF(D68&gt;=80%,"Gross exposure has crossed 80%,Margin double",IF(D68&gt;=60%,"Gross exposure is Substantial as Open interest has crossed 60%",IF(D68&gt;=40%,"Gross exposure is building up andcrpsses 40% mark",IF(D68&gt;=30%,"Some sign of build up Gross exposure crosses 30%","Gross Exposure is less then 30%"))))</f>
        <v>Gross exposure has crossed 80%,Margin double</v>
      </c>
      <c r="M68"/>
      <c r="N68"/>
    </row>
    <row r="69" spans="1:14" s="7" customFormat="1" ht="15">
      <c r="A69" s="204" t="s">
        <v>142</v>
      </c>
      <c r="B69" s="238">
        <f>'Open Int.'!K73</f>
        <v>6349000</v>
      </c>
      <c r="C69" s="240">
        <f>'Open Int.'!R73</f>
        <v>91.838285</v>
      </c>
      <c r="D69" s="162">
        <f t="shared" si="2"/>
        <v>0.07658373942778907</v>
      </c>
      <c r="E69" s="246">
        <f>'Open Int.'!B73/'Open Int.'!K73</f>
        <v>0.9881477398015436</v>
      </c>
      <c r="F69" s="231">
        <f>'Open Int.'!E73/'Open Int.'!K73</f>
        <v>0.011300992282249173</v>
      </c>
      <c r="G69" s="247">
        <f>'Open Int.'!H73/'Open Int.'!K73</f>
        <v>0.0005512679162072767</v>
      </c>
      <c r="H69" s="250">
        <v>82902716</v>
      </c>
      <c r="I69" s="234">
        <v>16579500</v>
      </c>
      <c r="J69" s="360">
        <v>8289750</v>
      </c>
      <c r="K69" s="118" t="str">
        <f t="shared" si="3"/>
        <v>Gross Exposure is less then 30%</v>
      </c>
      <c r="M69"/>
      <c r="N69"/>
    </row>
    <row r="70" spans="1:14" s="7" customFormat="1" ht="15">
      <c r="A70" s="204" t="s">
        <v>176</v>
      </c>
      <c r="B70" s="238">
        <f>'Open Int.'!K74</f>
        <v>19066050</v>
      </c>
      <c r="C70" s="240">
        <f>'Open Int.'!R74</f>
        <v>365.78216925</v>
      </c>
      <c r="D70" s="162">
        <f t="shared" si="2"/>
        <v>0.6182325864269282</v>
      </c>
      <c r="E70" s="246">
        <f>'Open Int.'!B74/'Open Int.'!K74</f>
        <v>0.9379420488250058</v>
      </c>
      <c r="F70" s="231">
        <f>'Open Int.'!E74/'Open Int.'!K74</f>
        <v>0.04829264582858012</v>
      </c>
      <c r="G70" s="247">
        <f>'Open Int.'!H74/'Open Int.'!K74</f>
        <v>0.013765305346414175</v>
      </c>
      <c r="H70" s="250">
        <v>30839607</v>
      </c>
      <c r="I70" s="234">
        <v>6166850</v>
      </c>
      <c r="J70" s="360">
        <v>3082700</v>
      </c>
      <c r="K70" s="118" t="str">
        <f t="shared" si="3"/>
        <v>Gross exposure is Substantial as Open interest has crossed 60%</v>
      </c>
      <c r="M70"/>
      <c r="N70"/>
    </row>
    <row r="71" spans="1:14" s="7" customFormat="1" ht="15">
      <c r="A71" s="204" t="s">
        <v>167</v>
      </c>
      <c r="B71" s="238">
        <f>'Open Int.'!K75</f>
        <v>18360650</v>
      </c>
      <c r="C71" s="240">
        <f>'Open Int.'!R75</f>
        <v>85.65243225</v>
      </c>
      <c r="D71" s="162">
        <f t="shared" si="2"/>
        <v>0.46058765994883044</v>
      </c>
      <c r="E71" s="246">
        <f>'Open Int.'!B75/'Open Int.'!K75</f>
        <v>0.9832249947578109</v>
      </c>
      <c r="F71" s="231">
        <f>'Open Int.'!E75/'Open Int.'!K75</f>
        <v>0.01593625498007968</v>
      </c>
      <c r="G71" s="247">
        <f>'Open Int.'!H75/'Open Int.'!K75</f>
        <v>0.000838750262109457</v>
      </c>
      <c r="H71" s="250">
        <v>39863530</v>
      </c>
      <c r="I71" s="234">
        <v>7969500</v>
      </c>
      <c r="J71" s="360">
        <v>7969500</v>
      </c>
      <c r="K71" s="118" t="str">
        <f t="shared" si="3"/>
        <v>Gross exposure is building up andcrpsses 40% mark</v>
      </c>
      <c r="M71"/>
      <c r="N71"/>
    </row>
    <row r="72" spans="1:14" s="7" customFormat="1" ht="15">
      <c r="A72" s="204" t="s">
        <v>201</v>
      </c>
      <c r="B72" s="238">
        <f>'Open Int.'!K76</f>
        <v>2393000</v>
      </c>
      <c r="C72" s="240">
        <f>'Open Int.'!R76</f>
        <v>523.3491</v>
      </c>
      <c r="D72" s="162">
        <f t="shared" si="2"/>
        <v>0.03226645484698648</v>
      </c>
      <c r="E72" s="246">
        <f>'Open Int.'!B76/'Open Int.'!K76</f>
        <v>0.922398662766402</v>
      </c>
      <c r="F72" s="231">
        <f>'Open Int.'!E76/'Open Int.'!K76</f>
        <v>0.06819891349770163</v>
      </c>
      <c r="G72" s="247">
        <f>'Open Int.'!H76/'Open Int.'!K76</f>
        <v>0.009402423735896365</v>
      </c>
      <c r="H72" s="250">
        <v>74163710</v>
      </c>
      <c r="I72" s="234">
        <v>1338200</v>
      </c>
      <c r="J72" s="360">
        <v>669000</v>
      </c>
      <c r="K72" s="118" t="str">
        <f t="shared" si="3"/>
        <v>Gross Exposure is less then 30%</v>
      </c>
      <c r="M72"/>
      <c r="N72"/>
    </row>
    <row r="73" spans="1:14" s="7" customFormat="1" ht="15">
      <c r="A73" s="204" t="s">
        <v>143</v>
      </c>
      <c r="B73" s="238">
        <f>'Open Int.'!K77</f>
        <v>831900</v>
      </c>
      <c r="C73" s="240">
        <f>'Open Int.'!R77</f>
        <v>8.809821</v>
      </c>
      <c r="D73" s="162">
        <f t="shared" si="2"/>
        <v>0.019694602272727273</v>
      </c>
      <c r="E73" s="246">
        <f>'Open Int.'!B77/'Open Int.'!K77</f>
        <v>0.8865248226950354</v>
      </c>
      <c r="F73" s="231">
        <f>'Open Int.'!E77/'Open Int.'!K77</f>
        <v>0.09929078014184398</v>
      </c>
      <c r="G73" s="247">
        <f>'Open Int.'!H77/'Open Int.'!K77</f>
        <v>0.014184397163120567</v>
      </c>
      <c r="H73" s="250">
        <v>42240000</v>
      </c>
      <c r="I73" s="234">
        <v>8445850</v>
      </c>
      <c r="J73" s="360">
        <v>4472200</v>
      </c>
      <c r="K73" s="118" t="str">
        <f t="shared" si="3"/>
        <v>Gross Exposure is less then 30%</v>
      </c>
      <c r="M73"/>
      <c r="N73"/>
    </row>
    <row r="74" spans="1:14" s="7" customFormat="1" ht="15">
      <c r="A74" s="204" t="s">
        <v>90</v>
      </c>
      <c r="B74" s="238">
        <f>'Open Int.'!K78</f>
        <v>1196400</v>
      </c>
      <c r="C74" s="240">
        <f>'Open Int.'!R78</f>
        <v>50.015502</v>
      </c>
      <c r="D74" s="162">
        <f t="shared" si="2"/>
        <v>0.02849462292603909</v>
      </c>
      <c r="E74" s="246">
        <f>'Open Int.'!B78/'Open Int.'!K78</f>
        <v>0.9994984954864594</v>
      </c>
      <c r="F74" s="231">
        <f>'Open Int.'!E78/'Open Int.'!K78</f>
        <v>0.0005015045135406219</v>
      </c>
      <c r="G74" s="247">
        <f>'Open Int.'!H78/'Open Int.'!K78</f>
        <v>0</v>
      </c>
      <c r="H74" s="250">
        <v>41986869</v>
      </c>
      <c r="I74" s="234">
        <v>6664800</v>
      </c>
      <c r="J74" s="360">
        <v>3332400</v>
      </c>
      <c r="K74" s="118" t="str">
        <f t="shared" si="3"/>
        <v>Gross Exposure is less then 30%</v>
      </c>
      <c r="M74"/>
      <c r="N74"/>
    </row>
    <row r="75" spans="1:14" s="7" customFormat="1" ht="15">
      <c r="A75" s="204" t="s">
        <v>35</v>
      </c>
      <c r="B75" s="238">
        <f>'Open Int.'!K79</f>
        <v>7816600</v>
      </c>
      <c r="C75" s="240">
        <f>'Open Int.'!R79</f>
        <v>203.50518100000002</v>
      </c>
      <c r="D75" s="162">
        <f t="shared" si="2"/>
        <v>0.294878887115325</v>
      </c>
      <c r="E75" s="246">
        <f>'Open Int.'!B79/'Open Int.'!K79</f>
        <v>0.9741063889670701</v>
      </c>
      <c r="F75" s="231">
        <f>'Open Int.'!E79/'Open Int.'!K79</f>
        <v>0.022375457359977483</v>
      </c>
      <c r="G75" s="247">
        <f>'Open Int.'!H79/'Open Int.'!K79</f>
        <v>0.0035181536729524347</v>
      </c>
      <c r="H75" s="250">
        <v>26507832</v>
      </c>
      <c r="I75" s="234">
        <v>5300900</v>
      </c>
      <c r="J75" s="360">
        <v>2649900</v>
      </c>
      <c r="K75" s="118" t="str">
        <f t="shared" si="3"/>
        <v>Gross Exposure is less then 30%</v>
      </c>
      <c r="M75"/>
      <c r="N75"/>
    </row>
    <row r="76" spans="1:14" s="7" customFormat="1" ht="15">
      <c r="A76" s="204" t="s">
        <v>6</v>
      </c>
      <c r="B76" s="238">
        <f>'Open Int.'!K80</f>
        <v>15662250</v>
      </c>
      <c r="C76" s="240">
        <f>'Open Int.'!R80</f>
        <v>258.74037</v>
      </c>
      <c r="D76" s="162">
        <f t="shared" si="2"/>
        <v>0.021185233827974857</v>
      </c>
      <c r="E76" s="246">
        <f>'Open Int.'!B80/'Open Int.'!K80</f>
        <v>0.9337738830627783</v>
      </c>
      <c r="F76" s="231">
        <f>'Open Int.'!E80/'Open Int.'!K80</f>
        <v>0.05940238471483982</v>
      </c>
      <c r="G76" s="247">
        <f>'Open Int.'!H80/'Open Int.'!K80</f>
        <v>0.006823732222381842</v>
      </c>
      <c r="H76" s="250">
        <v>739300313</v>
      </c>
      <c r="I76" s="234">
        <v>17034750</v>
      </c>
      <c r="J76" s="360">
        <v>8517375</v>
      </c>
      <c r="K76" s="118" t="str">
        <f t="shared" si="3"/>
        <v>Gross Exposure is less then 30%</v>
      </c>
      <c r="M76"/>
      <c r="N76"/>
    </row>
    <row r="77" spans="1:14" s="7" customFormat="1" ht="15">
      <c r="A77" s="204" t="s">
        <v>177</v>
      </c>
      <c r="B77" s="238">
        <f>'Open Int.'!K81</f>
        <v>8004500</v>
      </c>
      <c r="C77" s="240">
        <f>'Open Int.'!R81</f>
        <v>276.0351825</v>
      </c>
      <c r="D77" s="162">
        <f t="shared" si="2"/>
        <v>0.4190816632544674</v>
      </c>
      <c r="E77" s="246">
        <f>'Open Int.'!B81/'Open Int.'!K81</f>
        <v>0.9742644762321194</v>
      </c>
      <c r="F77" s="231">
        <f>'Open Int.'!E81/'Open Int.'!K81</f>
        <v>0.023174464363795364</v>
      </c>
      <c r="G77" s="247">
        <f>'Open Int.'!H81/'Open Int.'!K81</f>
        <v>0.002561059404085202</v>
      </c>
      <c r="H77" s="250">
        <v>19100096</v>
      </c>
      <c r="I77" s="234">
        <v>3820000</v>
      </c>
      <c r="J77" s="360">
        <v>1910000</v>
      </c>
      <c r="K77" s="118" t="str">
        <f t="shared" si="3"/>
        <v>Gross exposure is building up andcrpsses 40% mark</v>
      </c>
      <c r="M77"/>
      <c r="N77"/>
    </row>
    <row r="78" spans="1:14" s="7" customFormat="1" ht="15">
      <c r="A78" s="204" t="s">
        <v>168</v>
      </c>
      <c r="B78" s="238">
        <f>'Open Int.'!K82</f>
        <v>129900</v>
      </c>
      <c r="C78" s="240">
        <f>'Open Int.'!R82</f>
        <v>8.373354</v>
      </c>
      <c r="D78" s="162">
        <f t="shared" si="2"/>
        <v>0.028609265922355905</v>
      </c>
      <c r="E78" s="246">
        <f>'Open Int.'!B82/'Open Int.'!K82</f>
        <v>1</v>
      </c>
      <c r="F78" s="231">
        <f>'Open Int.'!E82/'Open Int.'!K82</f>
        <v>0</v>
      </c>
      <c r="G78" s="247">
        <f>'Open Int.'!H82/'Open Int.'!K82</f>
        <v>0</v>
      </c>
      <c r="H78" s="250">
        <v>4540487</v>
      </c>
      <c r="I78" s="234">
        <v>907800</v>
      </c>
      <c r="J78" s="360">
        <v>806400</v>
      </c>
      <c r="K78" s="118" t="str">
        <f t="shared" si="3"/>
        <v>Gross Exposure is less then 30%</v>
      </c>
      <c r="M78"/>
      <c r="N78"/>
    </row>
    <row r="79" spans="1:14" s="7" customFormat="1" ht="15">
      <c r="A79" s="204" t="s">
        <v>132</v>
      </c>
      <c r="B79" s="238">
        <f>'Open Int.'!K83</f>
        <v>1650000</v>
      </c>
      <c r="C79" s="240">
        <f>'Open Int.'!R83</f>
        <v>102.99300000000001</v>
      </c>
      <c r="D79" s="162">
        <f t="shared" si="2"/>
        <v>0.47781075798161154</v>
      </c>
      <c r="E79" s="246">
        <f>'Open Int.'!B83/'Open Int.'!K83</f>
        <v>0.9995151515151515</v>
      </c>
      <c r="F79" s="231">
        <f>'Open Int.'!E83/'Open Int.'!K83</f>
        <v>0.00048484848484848484</v>
      </c>
      <c r="G79" s="247">
        <f>'Open Int.'!H83/'Open Int.'!K83</f>
        <v>0</v>
      </c>
      <c r="H79" s="250">
        <v>3453250</v>
      </c>
      <c r="I79" s="234">
        <v>690400</v>
      </c>
      <c r="J79" s="360">
        <v>690400</v>
      </c>
      <c r="K79" s="118" t="str">
        <f t="shared" si="3"/>
        <v>Gross exposure is building up andcrpsses 40% mark</v>
      </c>
      <c r="M79"/>
      <c r="N79"/>
    </row>
    <row r="80" spans="1:14" s="7" customFormat="1" ht="15">
      <c r="A80" s="204" t="s">
        <v>144</v>
      </c>
      <c r="B80" s="238">
        <f>'Open Int.'!K84</f>
        <v>322750</v>
      </c>
      <c r="C80" s="240">
        <f>'Open Int.'!R84</f>
        <v>77.1469325</v>
      </c>
      <c r="D80" s="162">
        <f t="shared" si="2"/>
        <v>0.12825969379016436</v>
      </c>
      <c r="E80" s="246">
        <f>'Open Int.'!B84/'Open Int.'!K84</f>
        <v>0.9922540666150271</v>
      </c>
      <c r="F80" s="231">
        <f>'Open Int.'!E84/'Open Int.'!K84</f>
        <v>0</v>
      </c>
      <c r="G80" s="247">
        <f>'Open Int.'!H84/'Open Int.'!K84</f>
        <v>0.0077459333849728895</v>
      </c>
      <c r="H80" s="250">
        <v>2516379</v>
      </c>
      <c r="I80" s="234">
        <v>503250</v>
      </c>
      <c r="J80" s="360">
        <v>251500</v>
      </c>
      <c r="K80" s="118" t="str">
        <f t="shared" si="3"/>
        <v>Gross Exposure is less then 30%</v>
      </c>
      <c r="M80"/>
      <c r="N80"/>
    </row>
    <row r="81" spans="1:14" s="7" customFormat="1" ht="15">
      <c r="A81" s="204" t="s">
        <v>294</v>
      </c>
      <c r="B81" s="238">
        <f>'Open Int.'!K85</f>
        <v>995400</v>
      </c>
      <c r="C81" s="240">
        <f>'Open Int.'!R85</f>
        <v>59.121783</v>
      </c>
      <c r="D81" s="162">
        <f t="shared" si="2"/>
        <v>0.04443299124155839</v>
      </c>
      <c r="E81" s="246">
        <f>'Open Int.'!B85/'Open Int.'!K85</f>
        <v>0.9963833634719711</v>
      </c>
      <c r="F81" s="231">
        <f>'Open Int.'!E85/'Open Int.'!K85</f>
        <v>0.003616636528028933</v>
      </c>
      <c r="G81" s="247">
        <f>'Open Int.'!H85/'Open Int.'!K85</f>
        <v>0</v>
      </c>
      <c r="H81" s="250">
        <v>22402273</v>
      </c>
      <c r="I81" s="234">
        <v>4129200</v>
      </c>
      <c r="J81" s="360">
        <v>2064600</v>
      </c>
      <c r="K81" s="118" t="str">
        <f t="shared" si="3"/>
        <v>Gross Exposure is less then 30%</v>
      </c>
      <c r="M81"/>
      <c r="N81"/>
    </row>
    <row r="82" spans="1:14" s="7" customFormat="1" ht="15">
      <c r="A82" s="204" t="s">
        <v>133</v>
      </c>
      <c r="B82" s="238">
        <f>'Open Int.'!K86</f>
        <v>25412500</v>
      </c>
      <c r="C82" s="240">
        <f>'Open Int.'!R86</f>
        <v>78.2705</v>
      </c>
      <c r="D82" s="162">
        <f t="shared" si="2"/>
        <v>0.7059027777777778</v>
      </c>
      <c r="E82" s="246">
        <f>'Open Int.'!B86/'Open Int.'!K86</f>
        <v>0.9311362518445647</v>
      </c>
      <c r="F82" s="231">
        <f>'Open Int.'!E86/'Open Int.'!K86</f>
        <v>0.0632070831283817</v>
      </c>
      <c r="G82" s="247">
        <f>'Open Int.'!H86/'Open Int.'!K86</f>
        <v>0.005656665027053615</v>
      </c>
      <c r="H82" s="250">
        <v>36000000</v>
      </c>
      <c r="I82" s="234">
        <v>7200000</v>
      </c>
      <c r="J82" s="360">
        <v>7200000</v>
      </c>
      <c r="K82" s="118" t="str">
        <f t="shared" si="3"/>
        <v>Gross exposure is Substantial as Open interest has crossed 60%</v>
      </c>
      <c r="M82"/>
      <c r="N82"/>
    </row>
    <row r="83" spans="1:14" s="7" customFormat="1" ht="15">
      <c r="A83" s="204" t="s">
        <v>169</v>
      </c>
      <c r="B83" s="238">
        <f>'Open Int.'!K87</f>
        <v>6858000</v>
      </c>
      <c r="C83" s="240">
        <f>'Open Int.'!R87</f>
        <v>89.32545</v>
      </c>
      <c r="D83" s="162">
        <f t="shared" si="2"/>
        <v>0.5635375432441931</v>
      </c>
      <c r="E83" s="246">
        <f>'Open Int.'!B87/'Open Int.'!K87</f>
        <v>0.9827938174394867</v>
      </c>
      <c r="F83" s="231">
        <f>'Open Int.'!E87/'Open Int.'!K87</f>
        <v>0.010207057451151939</v>
      </c>
      <c r="G83" s="247">
        <f>'Open Int.'!H87/'Open Int.'!K87</f>
        <v>0.00699912510936133</v>
      </c>
      <c r="H83" s="250">
        <v>12169553</v>
      </c>
      <c r="I83" s="234">
        <v>2432000</v>
      </c>
      <c r="J83" s="360">
        <v>2432000</v>
      </c>
      <c r="K83" s="118" t="str">
        <f t="shared" si="3"/>
        <v>Gross exposure is building up andcrpsses 40% mark</v>
      </c>
      <c r="M83"/>
      <c r="N83"/>
    </row>
    <row r="84" spans="1:14" s="7" customFormat="1" ht="15">
      <c r="A84" s="204" t="s">
        <v>295</v>
      </c>
      <c r="B84" s="238">
        <f>'Open Int.'!K88</f>
        <v>3940750</v>
      </c>
      <c r="C84" s="240">
        <f>'Open Int.'!R88</f>
        <v>191.73719125</v>
      </c>
      <c r="D84" s="162">
        <f t="shared" si="2"/>
        <v>0.22969464644627133</v>
      </c>
      <c r="E84" s="246">
        <f>'Open Int.'!B88/'Open Int.'!K88</f>
        <v>0.9981856245638521</v>
      </c>
      <c r="F84" s="231">
        <f>'Open Int.'!E88/'Open Int.'!K88</f>
        <v>0.0018143754361479413</v>
      </c>
      <c r="G84" s="247">
        <f>'Open Int.'!H88/'Open Int.'!K88</f>
        <v>0</v>
      </c>
      <c r="H84" s="250">
        <v>17156473</v>
      </c>
      <c r="I84" s="234">
        <v>3430900</v>
      </c>
      <c r="J84" s="360">
        <v>1715450</v>
      </c>
      <c r="K84" s="118" t="str">
        <f t="shared" si="3"/>
        <v>Gross Exposure is less then 30%</v>
      </c>
      <c r="M84"/>
      <c r="N84"/>
    </row>
    <row r="85" spans="1:14" s="7" customFormat="1" ht="15">
      <c r="A85" s="204" t="s">
        <v>296</v>
      </c>
      <c r="B85" s="238">
        <f>'Open Int.'!K89</f>
        <v>1174800</v>
      </c>
      <c r="C85" s="240">
        <f>'Open Int.'!R89</f>
        <v>51.450366</v>
      </c>
      <c r="D85" s="162">
        <f t="shared" si="2"/>
        <v>0.042327592434429254</v>
      </c>
      <c r="E85" s="246">
        <f>'Open Int.'!B89/'Open Int.'!K89</f>
        <v>1</v>
      </c>
      <c r="F85" s="231">
        <f>'Open Int.'!E89/'Open Int.'!K89</f>
        <v>0</v>
      </c>
      <c r="G85" s="247">
        <f>'Open Int.'!H89/'Open Int.'!K89</f>
        <v>0</v>
      </c>
      <c r="H85" s="250">
        <v>27754945</v>
      </c>
      <c r="I85" s="234">
        <v>5550600</v>
      </c>
      <c r="J85" s="360">
        <v>2775300</v>
      </c>
      <c r="K85" s="118" t="str">
        <f t="shared" si="3"/>
        <v>Gross Exposure is less then 30%</v>
      </c>
      <c r="M85"/>
      <c r="N85"/>
    </row>
    <row r="86" spans="1:14" s="7" customFormat="1" ht="15">
      <c r="A86" s="204" t="s">
        <v>178</v>
      </c>
      <c r="B86" s="238">
        <f>'Open Int.'!K90</f>
        <v>1853750</v>
      </c>
      <c r="C86" s="240">
        <f>'Open Int.'!R90</f>
        <v>32.35720625</v>
      </c>
      <c r="D86" s="162">
        <f t="shared" si="2"/>
        <v>0.07643677741474346</v>
      </c>
      <c r="E86" s="246">
        <f>'Open Int.'!B90/'Open Int.'!K90</f>
        <v>0.9946055293324343</v>
      </c>
      <c r="F86" s="231">
        <f>'Open Int.'!E90/'Open Int.'!K90</f>
        <v>0.005394470667565745</v>
      </c>
      <c r="G86" s="247">
        <f>'Open Int.'!H90/'Open Int.'!K90</f>
        <v>0</v>
      </c>
      <c r="H86" s="250">
        <v>24252069</v>
      </c>
      <c r="I86" s="234">
        <v>4850000</v>
      </c>
      <c r="J86" s="360">
        <v>3312500</v>
      </c>
      <c r="K86" s="118" t="str">
        <f t="shared" si="3"/>
        <v>Gross Exposure is less then 30%</v>
      </c>
      <c r="M86"/>
      <c r="N86"/>
    </row>
    <row r="87" spans="1:14" s="7" customFormat="1" ht="15">
      <c r="A87" s="204" t="s">
        <v>145</v>
      </c>
      <c r="B87" s="238">
        <f>'Open Int.'!K91</f>
        <v>2584000</v>
      </c>
      <c r="C87" s="240">
        <f>'Open Int.'!R91</f>
        <v>38.8892</v>
      </c>
      <c r="D87" s="162">
        <f t="shared" si="2"/>
        <v>0.2508842114992739</v>
      </c>
      <c r="E87" s="246">
        <f>'Open Int.'!B91/'Open Int.'!K91</f>
        <v>0.9789473684210527</v>
      </c>
      <c r="F87" s="231">
        <f>'Open Int.'!E91/'Open Int.'!K91</f>
        <v>0.009868421052631578</v>
      </c>
      <c r="G87" s="247">
        <f>'Open Int.'!H91/'Open Int.'!K91</f>
        <v>0.01118421052631579</v>
      </c>
      <c r="H87" s="250">
        <v>10299572</v>
      </c>
      <c r="I87" s="234">
        <v>2058700</v>
      </c>
      <c r="J87" s="360">
        <v>2058700</v>
      </c>
      <c r="K87" s="118" t="str">
        <f t="shared" si="3"/>
        <v>Gross Exposure is less then 30%</v>
      </c>
      <c r="M87"/>
      <c r="N87"/>
    </row>
    <row r="88" spans="1:14" s="7" customFormat="1" ht="15">
      <c r="A88" s="204" t="s">
        <v>273</v>
      </c>
      <c r="B88" s="238">
        <f>'Open Int.'!K92</f>
        <v>4816100</v>
      </c>
      <c r="C88" s="240">
        <f>'Open Int.'!R92</f>
        <v>91.5781415</v>
      </c>
      <c r="D88" s="162">
        <f t="shared" si="2"/>
        <v>0.43317672676838975</v>
      </c>
      <c r="E88" s="246">
        <f>'Open Int.'!B92/'Open Int.'!K92</f>
        <v>0.9892340275326509</v>
      </c>
      <c r="F88" s="231">
        <f>'Open Int.'!E92/'Open Int.'!K92</f>
        <v>0.010060007059654076</v>
      </c>
      <c r="G88" s="247">
        <f>'Open Int.'!H92/'Open Int.'!K92</f>
        <v>0.0007059654076950229</v>
      </c>
      <c r="H88" s="250">
        <v>11118095</v>
      </c>
      <c r="I88" s="234">
        <v>2223600</v>
      </c>
      <c r="J88" s="360">
        <v>1970300</v>
      </c>
      <c r="K88" s="118" t="str">
        <f t="shared" si="3"/>
        <v>Gross exposure is building up andcrpsses 40% mark</v>
      </c>
      <c r="M88"/>
      <c r="N88"/>
    </row>
    <row r="89" spans="1:14" s="7" customFormat="1" ht="15">
      <c r="A89" s="204" t="s">
        <v>210</v>
      </c>
      <c r="B89" s="238">
        <f>'Open Int.'!K93</f>
        <v>1572000</v>
      </c>
      <c r="C89" s="240">
        <f>'Open Int.'!R93</f>
        <v>245.86866</v>
      </c>
      <c r="D89" s="162">
        <f t="shared" si="2"/>
        <v>0.02894805902435576</v>
      </c>
      <c r="E89" s="246">
        <f>'Open Int.'!B93/'Open Int.'!K93</f>
        <v>0.9779898218829517</v>
      </c>
      <c r="F89" s="231">
        <f>'Open Int.'!E93/'Open Int.'!K93</f>
        <v>0.02099236641221374</v>
      </c>
      <c r="G89" s="247">
        <f>'Open Int.'!H93/'Open Int.'!K93</f>
        <v>0.0010178117048346056</v>
      </c>
      <c r="H89" s="250">
        <v>54304159</v>
      </c>
      <c r="I89" s="234">
        <v>2074800</v>
      </c>
      <c r="J89" s="360">
        <v>1037400</v>
      </c>
      <c r="K89" s="118" t="str">
        <f t="shared" si="3"/>
        <v>Gross Exposure is less then 30%</v>
      </c>
      <c r="M89"/>
      <c r="N89"/>
    </row>
    <row r="90" spans="1:14" s="7" customFormat="1" ht="15">
      <c r="A90" s="204" t="s">
        <v>297</v>
      </c>
      <c r="B90" s="238">
        <f>'Open Int.'!K94</f>
        <v>1319150</v>
      </c>
      <c r="C90" s="240">
        <f>'Open Int.'!R94</f>
        <v>81.87304475</v>
      </c>
      <c r="D90" s="162">
        <f t="shared" si="2"/>
        <v>0.17240139996497475</v>
      </c>
      <c r="E90" s="246">
        <f>'Open Int.'!B94/'Open Int.'!K94</f>
        <v>1</v>
      </c>
      <c r="F90" s="231">
        <f>'Open Int.'!E94/'Open Int.'!K94</f>
        <v>0</v>
      </c>
      <c r="G90" s="247">
        <f>'Open Int.'!H94/'Open Int.'!K94</f>
        <v>0</v>
      </c>
      <c r="H90" s="250">
        <v>7651620</v>
      </c>
      <c r="I90" s="234">
        <v>1530200</v>
      </c>
      <c r="J90" s="360">
        <v>814450</v>
      </c>
      <c r="K90" s="118" t="str">
        <f t="shared" si="3"/>
        <v>Gross Exposure is less then 30%</v>
      </c>
      <c r="M90"/>
      <c r="N90"/>
    </row>
    <row r="91" spans="1:14" s="7" customFormat="1" ht="15">
      <c r="A91" s="204" t="s">
        <v>7</v>
      </c>
      <c r="B91" s="238">
        <f>'Open Int.'!K95</f>
        <v>2275000</v>
      </c>
      <c r="C91" s="240">
        <f>'Open Int.'!R95</f>
        <v>192.908625</v>
      </c>
      <c r="D91" s="162">
        <f t="shared" si="2"/>
        <v>0.06618670685232576</v>
      </c>
      <c r="E91" s="246">
        <f>'Open Int.'!B95/'Open Int.'!K95</f>
        <v>0.9884615384615385</v>
      </c>
      <c r="F91" s="231">
        <f>'Open Int.'!E95/'Open Int.'!K95</f>
        <v>0.01098901098901099</v>
      </c>
      <c r="G91" s="247">
        <f>'Open Int.'!H95/'Open Int.'!K95</f>
        <v>0.0005494505494505495</v>
      </c>
      <c r="H91" s="250">
        <v>34372461</v>
      </c>
      <c r="I91" s="234">
        <v>3301875</v>
      </c>
      <c r="J91" s="360">
        <v>1650625</v>
      </c>
      <c r="K91" s="118" t="str">
        <f t="shared" si="3"/>
        <v>Gross Exposure is less then 30%</v>
      </c>
      <c r="M91"/>
      <c r="N91"/>
    </row>
    <row r="92" spans="1:14" s="7" customFormat="1" ht="15">
      <c r="A92" s="204" t="s">
        <v>170</v>
      </c>
      <c r="B92" s="238">
        <f>'Open Int.'!K96</f>
        <v>2145000</v>
      </c>
      <c r="C92" s="240">
        <f>'Open Int.'!R96</f>
        <v>104.44005</v>
      </c>
      <c r="D92" s="162">
        <f t="shared" si="2"/>
        <v>0.3231187633936117</v>
      </c>
      <c r="E92" s="246">
        <f>'Open Int.'!B96/'Open Int.'!K96</f>
        <v>1</v>
      </c>
      <c r="F92" s="231">
        <f>'Open Int.'!E96/'Open Int.'!K96</f>
        <v>0</v>
      </c>
      <c r="G92" s="247">
        <f>'Open Int.'!H96/'Open Int.'!K96</f>
        <v>0</v>
      </c>
      <c r="H92" s="250">
        <v>6638426</v>
      </c>
      <c r="I92" s="234">
        <v>1327200</v>
      </c>
      <c r="J92" s="360">
        <v>1070400</v>
      </c>
      <c r="K92" s="118" t="str">
        <f t="shared" si="3"/>
        <v>Some sign of build up Gross exposure crosses 30%</v>
      </c>
      <c r="M92"/>
      <c r="N92"/>
    </row>
    <row r="93" spans="1:14" s="7" customFormat="1" ht="15">
      <c r="A93" s="204" t="s">
        <v>224</v>
      </c>
      <c r="B93" s="238">
        <f>'Open Int.'!K97</f>
        <v>1519200</v>
      </c>
      <c r="C93" s="240">
        <f>'Open Int.'!R97</f>
        <v>134.760636</v>
      </c>
      <c r="D93" s="162">
        <f t="shared" si="2"/>
        <v>0.07402648015683946</v>
      </c>
      <c r="E93" s="246">
        <f>'Open Int.'!B97/'Open Int.'!K97</f>
        <v>0.9699842022116903</v>
      </c>
      <c r="F93" s="231">
        <f>'Open Int.'!E97/'Open Int.'!K97</f>
        <v>0.023959978936282253</v>
      </c>
      <c r="G93" s="247">
        <f>'Open Int.'!H97/'Open Int.'!K97</f>
        <v>0.006055818852027383</v>
      </c>
      <c r="H93" s="250">
        <v>20522386</v>
      </c>
      <c r="I93" s="234">
        <v>3228400</v>
      </c>
      <c r="J93" s="360">
        <v>1614000</v>
      </c>
      <c r="K93" s="118" t="str">
        <f t="shared" si="3"/>
        <v>Gross Exposure is less then 30%</v>
      </c>
      <c r="M93"/>
      <c r="N93"/>
    </row>
    <row r="94" spans="1:14" s="7" customFormat="1" ht="15">
      <c r="A94" s="204" t="s">
        <v>207</v>
      </c>
      <c r="B94" s="238">
        <f>'Open Int.'!K98</f>
        <v>5681250</v>
      </c>
      <c r="C94" s="240">
        <f>'Open Int.'!R98</f>
        <v>107.40403125</v>
      </c>
      <c r="D94" s="162">
        <f t="shared" si="2"/>
        <v>0.4110865028027326</v>
      </c>
      <c r="E94" s="246">
        <f>'Open Int.'!B98/'Open Int.'!K98</f>
        <v>0.9775577557755776</v>
      </c>
      <c r="F94" s="231">
        <f>'Open Int.'!E98/'Open Int.'!K98</f>
        <v>0.022222222222222223</v>
      </c>
      <c r="G94" s="247">
        <f>'Open Int.'!H98/'Open Int.'!K98</f>
        <v>0.00022002200220022002</v>
      </c>
      <c r="H94" s="250">
        <v>13820084</v>
      </c>
      <c r="I94" s="234">
        <v>2763750</v>
      </c>
      <c r="J94" s="360">
        <v>2393750</v>
      </c>
      <c r="K94" s="118" t="str">
        <f t="shared" si="3"/>
        <v>Gross exposure is building up andcrpsses 40% mark</v>
      </c>
      <c r="M94"/>
      <c r="N94"/>
    </row>
    <row r="95" spans="1:14" s="7" customFormat="1" ht="15">
      <c r="A95" s="204" t="s">
        <v>298</v>
      </c>
      <c r="B95" s="238">
        <f>'Open Int.'!K99</f>
        <v>497500</v>
      </c>
      <c r="C95" s="240">
        <f>'Open Int.'!R99</f>
        <v>39.008975</v>
      </c>
      <c r="D95" s="162">
        <f t="shared" si="2"/>
        <v>0.06681141802433735</v>
      </c>
      <c r="E95" s="246">
        <f>'Open Int.'!B99/'Open Int.'!K99</f>
        <v>1</v>
      </c>
      <c r="F95" s="231">
        <f>'Open Int.'!E99/'Open Int.'!K99</f>
        <v>0</v>
      </c>
      <c r="G95" s="247">
        <f>'Open Int.'!H99/'Open Int.'!K99</f>
        <v>0</v>
      </c>
      <c r="H95" s="250">
        <v>7446332</v>
      </c>
      <c r="I95" s="234">
        <v>1489250</v>
      </c>
      <c r="J95" s="360">
        <v>744500</v>
      </c>
      <c r="K95" s="118" t="str">
        <f t="shared" si="3"/>
        <v>Gross Exposure is less then 30%</v>
      </c>
      <c r="M95"/>
      <c r="N95"/>
    </row>
    <row r="96" spans="1:14" s="7" customFormat="1" ht="15">
      <c r="A96" s="204" t="s">
        <v>278</v>
      </c>
      <c r="B96" s="238">
        <f>'Open Int.'!K100</f>
        <v>8739200</v>
      </c>
      <c r="C96" s="240">
        <f>'Open Int.'!R100</f>
        <v>243.474112</v>
      </c>
      <c r="D96" s="162">
        <f t="shared" si="2"/>
        <v>0.5529014419268747</v>
      </c>
      <c r="E96" s="246">
        <f>'Open Int.'!B100/'Open Int.'!K100</f>
        <v>0.9911204686927865</v>
      </c>
      <c r="F96" s="231">
        <f>'Open Int.'!E100/'Open Int.'!K100</f>
        <v>0.008604906627608934</v>
      </c>
      <c r="G96" s="247">
        <f>'Open Int.'!H100/'Open Int.'!K100</f>
        <v>0.00027462467960454045</v>
      </c>
      <c r="H96" s="250">
        <v>15806072</v>
      </c>
      <c r="I96" s="234">
        <v>3160000</v>
      </c>
      <c r="J96" s="360">
        <v>1644800</v>
      </c>
      <c r="K96" s="118" t="str">
        <f t="shared" si="3"/>
        <v>Gross exposure is building up andcrpsses 40% mark</v>
      </c>
      <c r="M96"/>
      <c r="N96"/>
    </row>
    <row r="97" spans="1:14" s="8" customFormat="1" ht="15">
      <c r="A97" s="204" t="s">
        <v>146</v>
      </c>
      <c r="B97" s="238">
        <f>'Open Int.'!K101</f>
        <v>8686400</v>
      </c>
      <c r="C97" s="240">
        <f>'Open Int.'!R101</f>
        <v>32.834592</v>
      </c>
      <c r="D97" s="162">
        <f t="shared" si="2"/>
        <v>0.2167322680324246</v>
      </c>
      <c r="E97" s="246">
        <f>'Open Int.'!B101/'Open Int.'!K101</f>
        <v>0.9774590163934426</v>
      </c>
      <c r="F97" s="231">
        <f>'Open Int.'!E101/'Open Int.'!K101</f>
        <v>0.020491803278688523</v>
      </c>
      <c r="G97" s="247">
        <f>'Open Int.'!H101/'Open Int.'!K101</f>
        <v>0.0020491803278688526</v>
      </c>
      <c r="H97" s="250">
        <v>40078942</v>
      </c>
      <c r="I97" s="234">
        <v>8010000</v>
      </c>
      <c r="J97" s="360">
        <v>8010000</v>
      </c>
      <c r="K97" s="118" t="str">
        <f t="shared" si="3"/>
        <v>Gross Exposure is less then 30%</v>
      </c>
      <c r="M97"/>
      <c r="N97"/>
    </row>
    <row r="98" spans="1:14" s="7" customFormat="1" ht="15">
      <c r="A98" s="204" t="s">
        <v>8</v>
      </c>
      <c r="B98" s="238">
        <f>'Open Int.'!K102</f>
        <v>26944000</v>
      </c>
      <c r="C98" s="240">
        <f>'Open Int.'!R102</f>
        <v>374.5216</v>
      </c>
      <c r="D98" s="162">
        <f t="shared" si="2"/>
        <v>0.5874365538979905</v>
      </c>
      <c r="E98" s="246">
        <f>'Open Int.'!B102/'Open Int.'!K102</f>
        <v>0.9378266033254157</v>
      </c>
      <c r="F98" s="231">
        <f>'Open Int.'!E102/'Open Int.'!K102</f>
        <v>0.05077197149643706</v>
      </c>
      <c r="G98" s="247">
        <f>'Open Int.'!H102/'Open Int.'!K102</f>
        <v>0.01140142517814727</v>
      </c>
      <c r="H98" s="250">
        <v>45867081</v>
      </c>
      <c r="I98" s="234">
        <v>9172800</v>
      </c>
      <c r="J98" s="360">
        <v>4585600</v>
      </c>
      <c r="K98" s="118" t="str">
        <f t="shared" si="3"/>
        <v>Gross exposure is building up andcrpsses 40% mark</v>
      </c>
      <c r="M98"/>
      <c r="N98"/>
    </row>
    <row r="99" spans="1:14" s="7" customFormat="1" ht="15">
      <c r="A99" s="204" t="s">
        <v>299</v>
      </c>
      <c r="B99" s="238">
        <f>'Open Int.'!K103</f>
        <v>2489000</v>
      </c>
      <c r="C99" s="240">
        <f>'Open Int.'!R103</f>
        <v>48.0377</v>
      </c>
      <c r="D99" s="162">
        <f t="shared" si="2"/>
        <v>0.08722951490717014</v>
      </c>
      <c r="E99" s="246">
        <f>'Open Int.'!B103/'Open Int.'!K103</f>
        <v>0.9835275210928084</v>
      </c>
      <c r="F99" s="231">
        <f>'Open Int.'!E103/'Open Int.'!K103</f>
        <v>0.016472478907191643</v>
      </c>
      <c r="G99" s="247">
        <f>'Open Int.'!H103/'Open Int.'!K103</f>
        <v>0</v>
      </c>
      <c r="H99" s="250">
        <v>28533920</v>
      </c>
      <c r="I99" s="234">
        <v>5706000</v>
      </c>
      <c r="J99" s="360">
        <v>2853000</v>
      </c>
      <c r="K99" s="118" t="str">
        <f t="shared" si="3"/>
        <v>Gross Exposure is less then 30%</v>
      </c>
      <c r="M99"/>
      <c r="N99"/>
    </row>
    <row r="100" spans="1:14" s="7" customFormat="1" ht="15">
      <c r="A100" s="204" t="s">
        <v>179</v>
      </c>
      <c r="B100" s="238">
        <f>'Open Int.'!K104</f>
        <v>40642000</v>
      </c>
      <c r="C100" s="240">
        <f>'Open Int.'!R104</f>
        <v>68.27856</v>
      </c>
      <c r="D100" s="162">
        <f t="shared" si="2"/>
        <v>0.7330020341609031</v>
      </c>
      <c r="E100" s="246">
        <f>'Open Int.'!B104/'Open Int.'!K104</f>
        <v>0.8939028591112642</v>
      </c>
      <c r="F100" s="231">
        <f>'Open Int.'!E104/'Open Int.'!K104</f>
        <v>0.1026524285222184</v>
      </c>
      <c r="G100" s="247">
        <f>'Open Int.'!H104/'Open Int.'!K104</f>
        <v>0.003444712366517396</v>
      </c>
      <c r="H100" s="250">
        <v>55445958</v>
      </c>
      <c r="I100" s="234">
        <v>11088000</v>
      </c>
      <c r="J100" s="360">
        <v>11088000</v>
      </c>
      <c r="K100" s="118" t="str">
        <f t="shared" si="3"/>
        <v>Gross exposure is Substantial as Open interest has crossed 60%</v>
      </c>
      <c r="M100"/>
      <c r="N100"/>
    </row>
    <row r="101" spans="1:14" s="7" customFormat="1" ht="15">
      <c r="A101" s="204" t="s">
        <v>202</v>
      </c>
      <c r="B101" s="238">
        <f>'Open Int.'!K105</f>
        <v>2651900</v>
      </c>
      <c r="C101" s="240">
        <f>'Open Int.'!R105</f>
        <v>59.2301865</v>
      </c>
      <c r="D101" s="162">
        <f t="shared" si="2"/>
        <v>0.16011957011466854</v>
      </c>
      <c r="E101" s="246">
        <f>'Open Int.'!B105/'Open Int.'!K105</f>
        <v>0.9891587163920208</v>
      </c>
      <c r="F101" s="231">
        <f>'Open Int.'!E105/'Open Int.'!K105</f>
        <v>0.010841283607979185</v>
      </c>
      <c r="G101" s="247">
        <f>'Open Int.'!H105/'Open Int.'!K105</f>
        <v>0</v>
      </c>
      <c r="H101" s="250">
        <v>16561998</v>
      </c>
      <c r="I101" s="234">
        <v>3312000</v>
      </c>
      <c r="J101" s="360">
        <v>2339100</v>
      </c>
      <c r="K101" s="118" t="str">
        <f t="shared" si="3"/>
        <v>Gross Exposure is less then 30%</v>
      </c>
      <c r="M101"/>
      <c r="N101"/>
    </row>
    <row r="102" spans="1:14" s="7" customFormat="1" ht="15">
      <c r="A102" s="204" t="s">
        <v>171</v>
      </c>
      <c r="B102" s="238">
        <f>'Open Int.'!K106</f>
        <v>3003000</v>
      </c>
      <c r="C102" s="240">
        <f>'Open Int.'!R106</f>
        <v>97.64254499999998</v>
      </c>
      <c r="D102" s="162">
        <f t="shared" si="2"/>
        <v>0.5381714643317588</v>
      </c>
      <c r="E102" s="246">
        <f>'Open Int.'!B106/'Open Int.'!K106</f>
        <v>0.9948717948717949</v>
      </c>
      <c r="F102" s="231">
        <f>'Open Int.'!E106/'Open Int.'!K106</f>
        <v>0.0032967032967032967</v>
      </c>
      <c r="G102" s="247">
        <f>'Open Int.'!H106/'Open Int.'!K106</f>
        <v>0.0018315018315018315</v>
      </c>
      <c r="H102" s="250">
        <v>5580006</v>
      </c>
      <c r="I102" s="234">
        <v>1115400</v>
      </c>
      <c r="J102" s="360">
        <v>1115400</v>
      </c>
      <c r="K102" s="118" t="str">
        <f t="shared" si="3"/>
        <v>Gross exposure is building up andcrpsses 40% mark</v>
      </c>
      <c r="M102"/>
      <c r="N102"/>
    </row>
    <row r="103" spans="1:14" s="7" customFormat="1" ht="15">
      <c r="A103" s="204" t="s">
        <v>147</v>
      </c>
      <c r="B103" s="238">
        <f>'Open Int.'!K107</f>
        <v>4106400</v>
      </c>
      <c r="C103" s="240">
        <f>'Open Int.'!R107</f>
        <v>23.036904</v>
      </c>
      <c r="D103" s="162">
        <f t="shared" si="2"/>
        <v>0.1899884981636851</v>
      </c>
      <c r="E103" s="246">
        <f>'Open Int.'!B107/'Open Int.'!K107</f>
        <v>0.9913793103448276</v>
      </c>
      <c r="F103" s="231">
        <f>'Open Int.'!E107/'Open Int.'!K107</f>
        <v>0.008620689655172414</v>
      </c>
      <c r="G103" s="247">
        <f>'Open Int.'!H107/'Open Int.'!K107</f>
        <v>0</v>
      </c>
      <c r="H103" s="250">
        <v>21613940</v>
      </c>
      <c r="I103" s="234">
        <v>4318800</v>
      </c>
      <c r="J103" s="360">
        <v>4318800</v>
      </c>
      <c r="K103" s="118" t="str">
        <f t="shared" si="3"/>
        <v>Gross Exposure is less then 30%</v>
      </c>
      <c r="M103"/>
      <c r="N103"/>
    </row>
    <row r="104" spans="1:14" s="7" customFormat="1" ht="15">
      <c r="A104" s="204" t="s">
        <v>148</v>
      </c>
      <c r="B104" s="238">
        <f>'Open Int.'!K108</f>
        <v>1031415</v>
      </c>
      <c r="C104" s="240">
        <f>'Open Int.'!R108</f>
        <v>24.68176095</v>
      </c>
      <c r="D104" s="162">
        <f t="shared" si="2"/>
        <v>0.04966306264003345</v>
      </c>
      <c r="E104" s="246">
        <f>'Open Int.'!B108/'Open Int.'!K108</f>
        <v>0.9969604863221885</v>
      </c>
      <c r="F104" s="231">
        <f>'Open Int.'!E108/'Open Int.'!K108</f>
        <v>0.00303951367781155</v>
      </c>
      <c r="G104" s="247">
        <f>'Open Int.'!H108/'Open Int.'!K108</f>
        <v>0</v>
      </c>
      <c r="H104" s="250">
        <v>20768252</v>
      </c>
      <c r="I104" s="234">
        <v>4152830</v>
      </c>
      <c r="J104" s="360">
        <v>2075370</v>
      </c>
      <c r="K104" s="118" t="str">
        <f t="shared" si="3"/>
        <v>Gross Exposure is less then 30%</v>
      </c>
      <c r="M104"/>
      <c r="N104"/>
    </row>
    <row r="105" spans="1:14" s="7" customFormat="1" ht="15">
      <c r="A105" s="204" t="s">
        <v>122</v>
      </c>
      <c r="B105" s="238">
        <f>'Open Int.'!K109</f>
        <v>11236875</v>
      </c>
      <c r="C105" s="240">
        <f>'Open Int.'!R109</f>
        <v>160.12546875</v>
      </c>
      <c r="D105" s="162">
        <f t="shared" si="2"/>
        <v>0.06489076955060462</v>
      </c>
      <c r="E105" s="246">
        <f>'Open Int.'!B109/'Open Int.'!K109</f>
        <v>0.8321041214750542</v>
      </c>
      <c r="F105" s="231">
        <f>'Open Int.'!E109/'Open Int.'!K109</f>
        <v>0.15039768618944324</v>
      </c>
      <c r="G105" s="247">
        <f>'Open Int.'!H109/'Open Int.'!K109</f>
        <v>0.01749819233550253</v>
      </c>
      <c r="H105" s="250">
        <v>173166000</v>
      </c>
      <c r="I105" s="234">
        <v>21976500</v>
      </c>
      <c r="J105" s="360">
        <v>10988250</v>
      </c>
      <c r="K105" s="118" t="str">
        <f t="shared" si="3"/>
        <v>Gross Exposure is less then 30%</v>
      </c>
      <c r="M105"/>
      <c r="N105"/>
    </row>
    <row r="106" spans="1:14" s="7" customFormat="1" ht="15">
      <c r="A106" s="204" t="s">
        <v>36</v>
      </c>
      <c r="B106" s="238">
        <f>'Open Int.'!K110</f>
        <v>5395950</v>
      </c>
      <c r="C106" s="240">
        <f>'Open Int.'!R110</f>
        <v>441.280791</v>
      </c>
      <c r="D106" s="162">
        <f t="shared" si="2"/>
        <v>0.04877634509746637</v>
      </c>
      <c r="E106" s="246">
        <f>'Open Int.'!B110/'Open Int.'!K110</f>
        <v>0.970894837795013</v>
      </c>
      <c r="F106" s="231">
        <f>'Open Int.'!E110/'Open Int.'!K110</f>
        <v>0.024351597031106665</v>
      </c>
      <c r="G106" s="247">
        <f>'Open Int.'!H110/'Open Int.'!K110</f>
        <v>0.0047535651738804105</v>
      </c>
      <c r="H106" s="250">
        <v>110626370</v>
      </c>
      <c r="I106" s="234">
        <v>3442950</v>
      </c>
      <c r="J106" s="360">
        <v>1721250</v>
      </c>
      <c r="K106" s="118" t="str">
        <f t="shared" si="3"/>
        <v>Gross Exposure is less then 30%</v>
      </c>
      <c r="M106"/>
      <c r="N106"/>
    </row>
    <row r="107" spans="1:14" s="7" customFormat="1" ht="15">
      <c r="A107" s="204" t="s">
        <v>172</v>
      </c>
      <c r="B107" s="238">
        <f>'Open Int.'!K111</f>
        <v>4245150</v>
      </c>
      <c r="C107" s="240">
        <f>'Open Int.'!R111</f>
        <v>106.5957165</v>
      </c>
      <c r="D107" s="162">
        <f t="shared" si="2"/>
        <v>0.39291980748442745</v>
      </c>
      <c r="E107" s="246">
        <f>'Open Int.'!B111/'Open Int.'!K111</f>
        <v>0.9925797674993816</v>
      </c>
      <c r="F107" s="231">
        <f>'Open Int.'!E111/'Open Int.'!K111</f>
        <v>0.007420232500618353</v>
      </c>
      <c r="G107" s="247">
        <f>'Open Int.'!H111/'Open Int.'!K111</f>
        <v>0</v>
      </c>
      <c r="H107" s="250">
        <v>10804113</v>
      </c>
      <c r="I107" s="234">
        <v>2159850</v>
      </c>
      <c r="J107" s="360">
        <v>2159850</v>
      </c>
      <c r="K107" s="118" t="str">
        <f t="shared" si="3"/>
        <v>Some sign of build up Gross exposure crosses 30%</v>
      </c>
      <c r="M107"/>
      <c r="N107"/>
    </row>
    <row r="108" spans="1:14" s="7" customFormat="1" ht="15">
      <c r="A108" s="204" t="s">
        <v>80</v>
      </c>
      <c r="B108" s="238">
        <f>'Open Int.'!K112</f>
        <v>3112800</v>
      </c>
      <c r="C108" s="240">
        <f>'Open Int.'!R112</f>
        <v>58.224924</v>
      </c>
      <c r="D108" s="162">
        <f t="shared" si="2"/>
        <v>0.1270118990008952</v>
      </c>
      <c r="E108" s="246">
        <f>'Open Int.'!B112/'Open Int.'!K112</f>
        <v>0.9857363145720894</v>
      </c>
      <c r="F108" s="231">
        <f>'Open Int.'!E112/'Open Int.'!K112</f>
        <v>0.008866615265998457</v>
      </c>
      <c r="G108" s="247">
        <f>'Open Int.'!H112/'Open Int.'!K112</f>
        <v>0.005397070161912105</v>
      </c>
      <c r="H108" s="250">
        <v>24507940</v>
      </c>
      <c r="I108" s="234">
        <v>4900800</v>
      </c>
      <c r="J108" s="360">
        <v>2450400</v>
      </c>
      <c r="K108" s="118" t="str">
        <f t="shared" si="3"/>
        <v>Gross Exposure is less then 30%</v>
      </c>
      <c r="M108"/>
      <c r="N108"/>
    </row>
    <row r="109" spans="1:14" s="7" customFormat="1" ht="15">
      <c r="A109" s="204" t="s">
        <v>275</v>
      </c>
      <c r="B109" s="238">
        <f>'Open Int.'!K113</f>
        <v>5371100</v>
      </c>
      <c r="C109" s="240">
        <f>'Open Int.'!R113</f>
        <v>159.253115</v>
      </c>
      <c r="D109" s="162">
        <f t="shared" si="2"/>
        <v>0.7392954869541758</v>
      </c>
      <c r="E109" s="246">
        <f>'Open Int.'!B113/'Open Int.'!K113</f>
        <v>0.9861853251661671</v>
      </c>
      <c r="F109" s="231">
        <f>'Open Int.'!E113/'Open Int.'!K113</f>
        <v>0.013423693470611234</v>
      </c>
      <c r="G109" s="247">
        <f>'Open Int.'!H113/'Open Int.'!K113</f>
        <v>0.00039098136322168644</v>
      </c>
      <c r="H109" s="250">
        <v>7265160</v>
      </c>
      <c r="I109" s="234">
        <v>1452500</v>
      </c>
      <c r="J109" s="360">
        <v>1088500</v>
      </c>
      <c r="K109" s="118" t="str">
        <f t="shared" si="3"/>
        <v>Gross exposure is Substantial as Open interest has crossed 60%</v>
      </c>
      <c r="M109"/>
      <c r="N109"/>
    </row>
    <row r="110" spans="1:14" s="7" customFormat="1" ht="15">
      <c r="A110" s="204" t="s">
        <v>225</v>
      </c>
      <c r="B110" s="238">
        <f>'Open Int.'!K114</f>
        <v>429650</v>
      </c>
      <c r="C110" s="240">
        <f>'Open Int.'!R114</f>
        <v>18.423392</v>
      </c>
      <c r="D110" s="162">
        <f t="shared" si="2"/>
        <v>0.05181925819040372</v>
      </c>
      <c r="E110" s="246">
        <f>'Open Int.'!B114/'Open Int.'!K114</f>
        <v>0.9954614220877458</v>
      </c>
      <c r="F110" s="231">
        <f>'Open Int.'!E114/'Open Int.'!K114</f>
        <v>0.0045385779122541605</v>
      </c>
      <c r="G110" s="247">
        <f>'Open Int.'!H114/'Open Int.'!K114</f>
        <v>0</v>
      </c>
      <c r="H110" s="250">
        <v>8291319</v>
      </c>
      <c r="I110" s="234">
        <v>1658150</v>
      </c>
      <c r="J110" s="360">
        <v>1197300</v>
      </c>
      <c r="K110" s="118" t="str">
        <f t="shared" si="3"/>
        <v>Gross Exposure is less then 30%</v>
      </c>
      <c r="M110"/>
      <c r="N110"/>
    </row>
    <row r="111" spans="1:14" s="7" customFormat="1" ht="15">
      <c r="A111" s="204" t="s">
        <v>404</v>
      </c>
      <c r="B111" s="238">
        <f>'Open Int.'!K115</f>
        <v>7867200</v>
      </c>
      <c r="C111" s="240">
        <f>'Open Int.'!R115</f>
        <v>92.360928</v>
      </c>
      <c r="D111" s="162">
        <f t="shared" si="2"/>
        <v>0.3352975322353936</v>
      </c>
      <c r="E111" s="246">
        <f>'Open Int.'!B115/'Open Int.'!K115</f>
        <v>0.8535692495424039</v>
      </c>
      <c r="F111" s="231">
        <f>'Open Int.'!E115/'Open Int.'!K115</f>
        <v>0.10799267846247712</v>
      </c>
      <c r="G111" s="247">
        <f>'Open Int.'!H115/'Open Int.'!K115</f>
        <v>0.03843807199511898</v>
      </c>
      <c r="H111" s="250">
        <v>23463340</v>
      </c>
      <c r="I111" s="234">
        <v>4692000</v>
      </c>
      <c r="J111" s="360">
        <v>4692000</v>
      </c>
      <c r="K111" s="118" t="str">
        <f t="shared" si="3"/>
        <v>Some sign of build up Gross exposure crosses 30%</v>
      </c>
      <c r="M111"/>
      <c r="N111"/>
    </row>
    <row r="112" spans="1:14" s="7" customFormat="1" ht="15">
      <c r="A112" s="204" t="s">
        <v>81</v>
      </c>
      <c r="B112" s="238">
        <f>'Open Int.'!K116</f>
        <v>3898200</v>
      </c>
      <c r="C112" s="240">
        <f>'Open Int.'!R116</f>
        <v>175.02918</v>
      </c>
      <c r="D112" s="162">
        <f t="shared" si="2"/>
        <v>0.14648146867757092</v>
      </c>
      <c r="E112" s="246">
        <f>'Open Int.'!B116/'Open Int.'!K116</f>
        <v>0.997383407726643</v>
      </c>
      <c r="F112" s="231">
        <f>'Open Int.'!E116/'Open Int.'!K116</f>
        <v>0.0020009235031553025</v>
      </c>
      <c r="G112" s="247">
        <f>'Open Int.'!H116/'Open Int.'!K116</f>
        <v>0.0006156687702016315</v>
      </c>
      <c r="H112" s="250">
        <v>26612240</v>
      </c>
      <c r="I112" s="234">
        <v>5322000</v>
      </c>
      <c r="J112" s="360">
        <v>2660400</v>
      </c>
      <c r="K112" s="118" t="str">
        <f t="shared" si="3"/>
        <v>Gross Exposure is less then 30%</v>
      </c>
      <c r="M112"/>
      <c r="N112"/>
    </row>
    <row r="113" spans="1:14" s="7" customFormat="1" ht="15">
      <c r="A113" s="204" t="s">
        <v>226</v>
      </c>
      <c r="B113" s="238">
        <f>'Open Int.'!K117</f>
        <v>4867800</v>
      </c>
      <c r="C113" s="240">
        <f>'Open Int.'!R117</f>
        <v>96.771864</v>
      </c>
      <c r="D113" s="162">
        <f t="shared" si="2"/>
        <v>0.3435167511521128</v>
      </c>
      <c r="E113" s="246">
        <f>'Open Int.'!B117/'Open Int.'!K117</f>
        <v>0.9620362381363244</v>
      </c>
      <c r="F113" s="231">
        <f>'Open Int.'!E117/'Open Int.'!K117</f>
        <v>0.03710094909404659</v>
      </c>
      <c r="G113" s="247">
        <f>'Open Int.'!H117/'Open Int.'!K117</f>
        <v>0.0008628127696289905</v>
      </c>
      <c r="H113" s="250">
        <v>14170488</v>
      </c>
      <c r="I113" s="234">
        <v>2833600</v>
      </c>
      <c r="J113" s="360">
        <v>2833600</v>
      </c>
      <c r="K113" s="118" t="str">
        <f t="shared" si="3"/>
        <v>Some sign of build up Gross exposure crosses 30%</v>
      </c>
      <c r="M113"/>
      <c r="N113"/>
    </row>
    <row r="114" spans="1:14" s="7" customFormat="1" ht="15">
      <c r="A114" s="204" t="s">
        <v>300</v>
      </c>
      <c r="B114" s="238">
        <f>'Open Int.'!K118</f>
        <v>5211800</v>
      </c>
      <c r="C114" s="240">
        <f>'Open Int.'!R118</f>
        <v>192.57601</v>
      </c>
      <c r="D114" s="162">
        <f t="shared" si="2"/>
        <v>0.44759336763468316</v>
      </c>
      <c r="E114" s="246">
        <f>'Open Int.'!B118/'Open Int.'!K118</f>
        <v>0.9902912621359223</v>
      </c>
      <c r="F114" s="231">
        <f>'Open Int.'!E118/'Open Int.'!K118</f>
        <v>0.009075559307724778</v>
      </c>
      <c r="G114" s="247">
        <f>'Open Int.'!H118/'Open Int.'!K118</f>
        <v>0.0006331785563528915</v>
      </c>
      <c r="H114" s="250">
        <v>11644051</v>
      </c>
      <c r="I114" s="234">
        <v>2328700</v>
      </c>
      <c r="J114" s="360">
        <v>2328700</v>
      </c>
      <c r="K114" s="118" t="str">
        <f t="shared" si="3"/>
        <v>Gross exposure is building up andcrpsses 40% mark</v>
      </c>
      <c r="M114"/>
      <c r="N114"/>
    </row>
    <row r="115" spans="1:14" s="7" customFormat="1" ht="15">
      <c r="A115" s="204" t="s">
        <v>227</v>
      </c>
      <c r="B115" s="238">
        <f>'Open Int.'!K119</f>
        <v>2960400</v>
      </c>
      <c r="C115" s="240">
        <f>'Open Int.'!R119</f>
        <v>246.246072</v>
      </c>
      <c r="D115" s="162">
        <f t="shared" si="2"/>
        <v>0.6271785418670913</v>
      </c>
      <c r="E115" s="246">
        <f>'Open Int.'!B119/'Open Int.'!K119</f>
        <v>0.996959870287799</v>
      </c>
      <c r="F115" s="231">
        <f>'Open Int.'!E119/'Open Int.'!K119</f>
        <v>0.0030401297122010537</v>
      </c>
      <c r="G115" s="247">
        <f>'Open Int.'!H119/'Open Int.'!K119</f>
        <v>0</v>
      </c>
      <c r="H115" s="250">
        <v>4720187</v>
      </c>
      <c r="I115" s="234">
        <v>943800</v>
      </c>
      <c r="J115" s="360">
        <v>484500</v>
      </c>
      <c r="K115" s="118" t="str">
        <f t="shared" si="3"/>
        <v>Gross exposure is Substantial as Open interest has crossed 60%</v>
      </c>
      <c r="M115"/>
      <c r="N115"/>
    </row>
    <row r="116" spans="1:14" s="7" customFormat="1" ht="15">
      <c r="A116" s="204" t="s">
        <v>228</v>
      </c>
      <c r="B116" s="238">
        <f>'Open Int.'!K120</f>
        <v>7013600</v>
      </c>
      <c r="C116" s="240">
        <f>'Open Int.'!R120</f>
        <v>246.598176</v>
      </c>
      <c r="D116" s="162">
        <f t="shared" si="2"/>
        <v>0.15796588872850906</v>
      </c>
      <c r="E116" s="246">
        <f>'Open Int.'!B120/'Open Int.'!K120</f>
        <v>0.9439945249230067</v>
      </c>
      <c r="F116" s="231">
        <f>'Open Int.'!E120/'Open Int.'!K120</f>
        <v>0.047906923691114406</v>
      </c>
      <c r="G116" s="247">
        <f>'Open Int.'!H120/'Open Int.'!K120</f>
        <v>0.008098551385878864</v>
      </c>
      <c r="H116" s="250">
        <v>44399459</v>
      </c>
      <c r="I116" s="234">
        <v>7656800</v>
      </c>
      <c r="J116" s="360">
        <v>3828000</v>
      </c>
      <c r="K116" s="118" t="str">
        <f t="shared" si="3"/>
        <v>Gross Exposure is less then 30%</v>
      </c>
      <c r="M116"/>
      <c r="N116"/>
    </row>
    <row r="117" spans="1:14" s="7" customFormat="1" ht="15">
      <c r="A117" s="204" t="s">
        <v>235</v>
      </c>
      <c r="B117" s="238">
        <f>'Open Int.'!K121</f>
        <v>16427600</v>
      </c>
      <c r="C117" s="240">
        <f>'Open Int.'!R121</f>
        <v>701.704934</v>
      </c>
      <c r="D117" s="162">
        <f t="shared" si="2"/>
        <v>0.1298059444747479</v>
      </c>
      <c r="E117" s="246">
        <f>'Open Int.'!B121/'Open Int.'!K121</f>
        <v>0.9422618033066303</v>
      </c>
      <c r="F117" s="231">
        <f>'Open Int.'!E121/'Open Int.'!K121</f>
        <v>0.04780978353502642</v>
      </c>
      <c r="G117" s="247">
        <f>'Open Int.'!H121/'Open Int.'!K121</f>
        <v>0.009928413158343277</v>
      </c>
      <c r="H117" s="250">
        <v>126555067</v>
      </c>
      <c r="I117" s="234">
        <v>6360200</v>
      </c>
      <c r="J117" s="360">
        <v>3180100</v>
      </c>
      <c r="K117" s="118" t="str">
        <f t="shared" si="3"/>
        <v>Gross Exposure is less then 30%</v>
      </c>
      <c r="M117"/>
      <c r="N117"/>
    </row>
    <row r="118" spans="1:14" s="7" customFormat="1" ht="15">
      <c r="A118" s="204" t="s">
        <v>98</v>
      </c>
      <c r="B118" s="238">
        <f>'Open Int.'!K122</f>
        <v>5299800</v>
      </c>
      <c r="C118" s="240">
        <f>'Open Int.'!R122</f>
        <v>266.685936</v>
      </c>
      <c r="D118" s="162">
        <f t="shared" si="2"/>
        <v>0.1865571424618883</v>
      </c>
      <c r="E118" s="246">
        <f>'Open Int.'!B122/'Open Int.'!K122</f>
        <v>0.9909713574097135</v>
      </c>
      <c r="F118" s="231">
        <f>'Open Int.'!E122/'Open Int.'!K122</f>
        <v>0.008509755085097551</v>
      </c>
      <c r="G118" s="247">
        <f>'Open Int.'!H122/'Open Int.'!K122</f>
        <v>0.0005188875051888751</v>
      </c>
      <c r="H118" s="250">
        <v>28408454</v>
      </c>
      <c r="I118" s="234">
        <v>5681500</v>
      </c>
      <c r="J118" s="360">
        <v>2840750</v>
      </c>
      <c r="K118" s="118" t="str">
        <f t="shared" si="3"/>
        <v>Gross Exposure is less then 30%</v>
      </c>
      <c r="M118"/>
      <c r="N118"/>
    </row>
    <row r="119" spans="1:14" s="7" customFormat="1" ht="15">
      <c r="A119" s="204" t="s">
        <v>149</v>
      </c>
      <c r="B119" s="238">
        <f>'Open Int.'!K123</f>
        <v>3309900</v>
      </c>
      <c r="C119" s="240">
        <f>'Open Int.'!R123</f>
        <v>216.8480985</v>
      </c>
      <c r="D119" s="162">
        <f t="shared" si="2"/>
        <v>0.14372560797443293</v>
      </c>
      <c r="E119" s="246">
        <f>'Open Int.'!B123/'Open Int.'!K123</f>
        <v>0.9822200066467265</v>
      </c>
      <c r="F119" s="231">
        <f>'Open Int.'!E123/'Open Int.'!K123</f>
        <v>0.015453639082751745</v>
      </c>
      <c r="G119" s="247">
        <f>'Open Int.'!H123/'Open Int.'!K123</f>
        <v>0.002326354270521768</v>
      </c>
      <c r="H119" s="250">
        <v>23029299</v>
      </c>
      <c r="I119" s="234">
        <v>4605700</v>
      </c>
      <c r="J119" s="360">
        <v>2302850</v>
      </c>
      <c r="K119" s="118" t="str">
        <f t="shared" si="3"/>
        <v>Gross Exposure is less then 30%</v>
      </c>
      <c r="M119"/>
      <c r="N119"/>
    </row>
    <row r="120" spans="1:14" s="7" customFormat="1" ht="15">
      <c r="A120" s="204" t="s">
        <v>203</v>
      </c>
      <c r="B120" s="238">
        <f>'Open Int.'!K124</f>
        <v>14423700</v>
      </c>
      <c r="C120" s="240">
        <f>'Open Int.'!R124</f>
        <v>2027.1789165</v>
      </c>
      <c r="D120" s="162">
        <f t="shared" si="2"/>
        <v>0.1115431806522071</v>
      </c>
      <c r="E120" s="246">
        <f>'Open Int.'!B124/'Open Int.'!K124</f>
        <v>0.8307889099190915</v>
      </c>
      <c r="F120" s="231">
        <f>'Open Int.'!E124/'Open Int.'!K124</f>
        <v>0.14241144782545395</v>
      </c>
      <c r="G120" s="247">
        <f>'Open Int.'!H124/'Open Int.'!K124</f>
        <v>0.026799642255454566</v>
      </c>
      <c r="H120" s="250">
        <v>129310460</v>
      </c>
      <c r="I120" s="234">
        <v>2361900</v>
      </c>
      <c r="J120" s="360">
        <v>1180800</v>
      </c>
      <c r="K120" s="118" t="str">
        <f t="shared" si="3"/>
        <v>Gross Exposure is less then 30%</v>
      </c>
      <c r="M120"/>
      <c r="N120"/>
    </row>
    <row r="121" spans="1:14" s="7" customFormat="1" ht="15">
      <c r="A121" s="204" t="s">
        <v>301</v>
      </c>
      <c r="B121" s="238">
        <f>'Open Int.'!K125</f>
        <v>871500</v>
      </c>
      <c r="C121" s="240">
        <f>'Open Int.'!R125</f>
        <v>25.3562925</v>
      </c>
      <c r="D121" s="162">
        <f t="shared" si="2"/>
        <v>0.3467498813331588</v>
      </c>
      <c r="E121" s="246">
        <f>'Open Int.'!B125/'Open Int.'!K125</f>
        <v>1</v>
      </c>
      <c r="F121" s="231">
        <f>'Open Int.'!E125/'Open Int.'!K125</f>
        <v>0</v>
      </c>
      <c r="G121" s="247">
        <f>'Open Int.'!H125/'Open Int.'!K125</f>
        <v>0</v>
      </c>
      <c r="H121" s="250">
        <v>2513339</v>
      </c>
      <c r="I121" s="234">
        <v>502500</v>
      </c>
      <c r="J121" s="360">
        <v>502500</v>
      </c>
      <c r="K121" s="118" t="str">
        <f t="shared" si="3"/>
        <v>Some sign of build up Gross exposure crosses 30%</v>
      </c>
      <c r="M121"/>
      <c r="N121"/>
    </row>
    <row r="122" spans="1:14" s="7" customFormat="1" ht="15">
      <c r="A122" s="204" t="s">
        <v>217</v>
      </c>
      <c r="B122" s="238">
        <f>'Open Int.'!K126</f>
        <v>43255200</v>
      </c>
      <c r="C122" s="240">
        <f>'Open Int.'!R126</f>
        <v>293.70280800000006</v>
      </c>
      <c r="D122" s="162">
        <f t="shared" si="2"/>
        <v>0.24030666666666667</v>
      </c>
      <c r="E122" s="246">
        <f>'Open Int.'!B126/'Open Int.'!K126</f>
        <v>0.8581164807930607</v>
      </c>
      <c r="F122" s="231">
        <f>'Open Int.'!E126/'Open Int.'!K126</f>
        <v>0.11779739776951673</v>
      </c>
      <c r="G122" s="247">
        <f>'Open Int.'!H126/'Open Int.'!K126</f>
        <v>0.02408612143742255</v>
      </c>
      <c r="H122" s="250">
        <v>180000000</v>
      </c>
      <c r="I122" s="234">
        <v>35999100</v>
      </c>
      <c r="J122" s="360">
        <v>17999550</v>
      </c>
      <c r="K122" s="118" t="str">
        <f t="shared" si="3"/>
        <v>Gross Exposure is less then 30%</v>
      </c>
      <c r="M122"/>
      <c r="N122"/>
    </row>
    <row r="123" spans="1:14" s="7" customFormat="1" ht="15">
      <c r="A123" s="204" t="s">
        <v>236</v>
      </c>
      <c r="B123" s="238">
        <f>'Open Int.'!K127</f>
        <v>20997900</v>
      </c>
      <c r="C123" s="240">
        <f>'Open Int.'!R127</f>
        <v>240.1109865</v>
      </c>
      <c r="D123" s="162">
        <f t="shared" si="2"/>
        <v>0.17975569528345364</v>
      </c>
      <c r="E123" s="246">
        <f>'Open Int.'!B127/'Open Int.'!K127</f>
        <v>0.8765590844798765</v>
      </c>
      <c r="F123" s="231">
        <f>'Open Int.'!E127/'Open Int.'!K127</f>
        <v>0.09926706956409927</v>
      </c>
      <c r="G123" s="247">
        <f>'Open Int.'!H127/'Open Int.'!K127</f>
        <v>0.024173845956024172</v>
      </c>
      <c r="H123" s="250">
        <v>116813545</v>
      </c>
      <c r="I123" s="234">
        <v>23360400</v>
      </c>
      <c r="J123" s="360">
        <v>11680200</v>
      </c>
      <c r="K123" s="118" t="str">
        <f t="shared" si="3"/>
        <v>Gross Exposure is less then 30%</v>
      </c>
      <c r="M123"/>
      <c r="N123"/>
    </row>
    <row r="124" spans="1:14" s="7" customFormat="1" ht="15">
      <c r="A124" s="204" t="s">
        <v>204</v>
      </c>
      <c r="B124" s="238">
        <f>'Open Int.'!K128</f>
        <v>8046600</v>
      </c>
      <c r="C124" s="240">
        <f>'Open Int.'!R128</f>
        <v>361.332573</v>
      </c>
      <c r="D124" s="162">
        <f t="shared" si="2"/>
        <v>0.08649865493118872</v>
      </c>
      <c r="E124" s="246">
        <f>'Open Int.'!B128/'Open Int.'!K128</f>
        <v>0.9463127283573186</v>
      </c>
      <c r="F124" s="231">
        <f>'Open Int.'!E128/'Open Int.'!K128</f>
        <v>0.044739393035567815</v>
      </c>
      <c r="G124" s="247">
        <f>'Open Int.'!H128/'Open Int.'!K128</f>
        <v>0.008947878607113564</v>
      </c>
      <c r="H124" s="250">
        <v>93025724</v>
      </c>
      <c r="I124" s="234">
        <v>6205800</v>
      </c>
      <c r="J124" s="360">
        <v>3102600</v>
      </c>
      <c r="K124" s="118" t="str">
        <f t="shared" si="3"/>
        <v>Gross Exposure is less then 30%</v>
      </c>
      <c r="M124"/>
      <c r="N124"/>
    </row>
    <row r="125" spans="1:14" s="7" customFormat="1" ht="15">
      <c r="A125" s="204" t="s">
        <v>205</v>
      </c>
      <c r="B125" s="238">
        <f>'Open Int.'!K129</f>
        <v>6252500</v>
      </c>
      <c r="C125" s="240">
        <f>'Open Int.'!R129</f>
        <v>668.4860375000001</v>
      </c>
      <c r="D125" s="162">
        <f t="shared" si="2"/>
        <v>0.18335179216443148</v>
      </c>
      <c r="E125" s="246">
        <f>'Open Int.'!B129/'Open Int.'!K129</f>
        <v>0.93046781287485</v>
      </c>
      <c r="F125" s="231">
        <f>'Open Int.'!E129/'Open Int.'!K129</f>
        <v>0.04710115953618552</v>
      </c>
      <c r="G125" s="247">
        <f>'Open Int.'!H129/'Open Int.'!K129</f>
        <v>0.022431027588964415</v>
      </c>
      <c r="H125" s="250">
        <v>34101112</v>
      </c>
      <c r="I125" s="234">
        <v>2408000</v>
      </c>
      <c r="J125" s="360">
        <v>1204000</v>
      </c>
      <c r="K125" s="118" t="str">
        <f t="shared" si="3"/>
        <v>Gross Exposure is less then 30%</v>
      </c>
      <c r="M125"/>
      <c r="N125"/>
    </row>
    <row r="126" spans="1:14" s="7" customFormat="1" ht="15">
      <c r="A126" s="204" t="s">
        <v>37</v>
      </c>
      <c r="B126" s="238">
        <f>'Open Int.'!K130</f>
        <v>1216000</v>
      </c>
      <c r="C126" s="240">
        <f>'Open Int.'!R130</f>
        <v>21.65088</v>
      </c>
      <c r="D126" s="162">
        <f t="shared" si="2"/>
        <v>0.10835819512316834</v>
      </c>
      <c r="E126" s="246">
        <f>'Open Int.'!B130/'Open Int.'!K130</f>
        <v>0.9565789473684211</v>
      </c>
      <c r="F126" s="231">
        <f>'Open Int.'!E130/'Open Int.'!K130</f>
        <v>0.04342105263157895</v>
      </c>
      <c r="G126" s="247">
        <f>'Open Int.'!H130/'Open Int.'!K130</f>
        <v>0</v>
      </c>
      <c r="H126" s="250">
        <v>11222040</v>
      </c>
      <c r="I126" s="234">
        <v>2243200</v>
      </c>
      <c r="J126" s="360">
        <v>2243200</v>
      </c>
      <c r="K126" s="118" t="str">
        <f t="shared" si="3"/>
        <v>Gross Exposure is less then 30%</v>
      </c>
      <c r="M126"/>
      <c r="N126"/>
    </row>
    <row r="127" spans="1:16" s="7" customFormat="1" ht="15">
      <c r="A127" s="204" t="s">
        <v>302</v>
      </c>
      <c r="B127" s="238">
        <f>'Open Int.'!K131</f>
        <v>1684650</v>
      </c>
      <c r="C127" s="240">
        <f>'Open Int.'!R131</f>
        <v>328.304592</v>
      </c>
      <c r="D127" s="162">
        <f t="shared" si="2"/>
        <v>0.4367275801380138</v>
      </c>
      <c r="E127" s="246">
        <f>'Open Int.'!B131/'Open Int.'!K131</f>
        <v>0.9945686047546968</v>
      </c>
      <c r="F127" s="231">
        <f>'Open Int.'!E131/'Open Int.'!K131</f>
        <v>0.0048081203810880595</v>
      </c>
      <c r="G127" s="247">
        <f>'Open Int.'!H131/'Open Int.'!K131</f>
        <v>0.0006232748642151189</v>
      </c>
      <c r="H127" s="250">
        <v>3857439</v>
      </c>
      <c r="I127" s="234">
        <v>771450</v>
      </c>
      <c r="J127" s="360">
        <v>385650</v>
      </c>
      <c r="K127" s="118" t="str">
        <f t="shared" si="3"/>
        <v>Gross exposure is building up andcrpsses 40% mark</v>
      </c>
      <c r="M127"/>
      <c r="N127"/>
      <c r="P127" s="97"/>
    </row>
    <row r="128" spans="1:16" s="7" customFormat="1" ht="15">
      <c r="A128" s="204" t="s">
        <v>229</v>
      </c>
      <c r="B128" s="238">
        <f>'Open Int.'!K132</f>
        <v>2362500</v>
      </c>
      <c r="C128" s="240">
        <f>'Open Int.'!R132</f>
        <v>268.120125</v>
      </c>
      <c r="D128" s="162">
        <f t="shared" si="2"/>
        <v>0.15634144733864172</v>
      </c>
      <c r="E128" s="246">
        <f>'Open Int.'!B132/'Open Int.'!K132</f>
        <v>0.9915873015873016</v>
      </c>
      <c r="F128" s="231">
        <f>'Open Int.'!E132/'Open Int.'!K132</f>
        <v>0.007936507936507936</v>
      </c>
      <c r="G128" s="247">
        <f>'Open Int.'!H132/'Open Int.'!K132</f>
        <v>0.0004761904761904762</v>
      </c>
      <c r="H128" s="250">
        <v>15111156</v>
      </c>
      <c r="I128" s="234">
        <v>2640000</v>
      </c>
      <c r="J128" s="360">
        <v>1320000</v>
      </c>
      <c r="K128" s="118" t="str">
        <f t="shared" si="3"/>
        <v>Gross Exposure is less then 30%</v>
      </c>
      <c r="M128"/>
      <c r="N128"/>
      <c r="P128" s="97"/>
    </row>
    <row r="129" spans="1:16" s="7" customFormat="1" ht="15">
      <c r="A129" s="204" t="s">
        <v>277</v>
      </c>
      <c r="B129" s="238">
        <f>'Open Int.'!K133</f>
        <v>1024450</v>
      </c>
      <c r="C129" s="240">
        <f>'Open Int.'!R133</f>
        <v>80.7369045</v>
      </c>
      <c r="D129" s="162">
        <f t="shared" si="2"/>
        <v>0.5403017821072007</v>
      </c>
      <c r="E129" s="246">
        <f>'Open Int.'!B133/'Open Int.'!K133</f>
        <v>0.998975059788179</v>
      </c>
      <c r="F129" s="231">
        <f>'Open Int.'!E133/'Open Int.'!K133</f>
        <v>0.00034164673727365904</v>
      </c>
      <c r="G129" s="247">
        <f>'Open Int.'!H133/'Open Int.'!K133</f>
        <v>0.0006832934745473181</v>
      </c>
      <c r="H129" s="250">
        <v>1896070</v>
      </c>
      <c r="I129" s="234">
        <v>379050</v>
      </c>
      <c r="J129" s="360">
        <v>379050</v>
      </c>
      <c r="K129" s="118" t="str">
        <f t="shared" si="3"/>
        <v>Gross exposure is building up andcrpsses 40% mark</v>
      </c>
      <c r="M129"/>
      <c r="N129"/>
      <c r="P129" s="97"/>
    </row>
    <row r="130" spans="1:16" s="7" customFormat="1" ht="15">
      <c r="A130" s="204" t="s">
        <v>180</v>
      </c>
      <c r="B130" s="238">
        <f>'Open Int.'!K134</f>
        <v>5722500</v>
      </c>
      <c r="C130" s="240">
        <f>'Open Int.'!R134</f>
        <v>91.58861250000001</v>
      </c>
      <c r="D130" s="162">
        <f t="shared" si="2"/>
        <v>0.7319953136950087</v>
      </c>
      <c r="E130" s="246">
        <f>'Open Int.'!B134/'Open Int.'!K134</f>
        <v>0.982699868938401</v>
      </c>
      <c r="F130" s="231">
        <f>'Open Int.'!E134/'Open Int.'!K134</f>
        <v>0.012581913499344692</v>
      </c>
      <c r="G130" s="247">
        <f>'Open Int.'!H134/'Open Int.'!K134</f>
        <v>0.00471821756225426</v>
      </c>
      <c r="H130" s="250">
        <v>7817673</v>
      </c>
      <c r="I130" s="234">
        <v>1563000</v>
      </c>
      <c r="J130" s="360">
        <v>1563000</v>
      </c>
      <c r="K130" s="118" t="str">
        <f t="shared" si="3"/>
        <v>Gross exposure is Substantial as Open interest has crossed 60%</v>
      </c>
      <c r="M130"/>
      <c r="N130"/>
      <c r="P130" s="97"/>
    </row>
    <row r="131" spans="1:16" s="7" customFormat="1" ht="15">
      <c r="A131" s="204" t="s">
        <v>181</v>
      </c>
      <c r="B131" s="238">
        <f>'Open Int.'!K135</f>
        <v>223550</v>
      </c>
      <c r="C131" s="240">
        <f>'Open Int.'!R135</f>
        <v>7.34697075</v>
      </c>
      <c r="D131" s="162">
        <f t="shared" si="2"/>
        <v>0.03939342409122428</v>
      </c>
      <c r="E131" s="246">
        <f>'Open Int.'!B135/'Open Int.'!K135</f>
        <v>1</v>
      </c>
      <c r="F131" s="231">
        <f>'Open Int.'!E135/'Open Int.'!K135</f>
        <v>0</v>
      </c>
      <c r="G131" s="247">
        <f>'Open Int.'!H135/'Open Int.'!K135</f>
        <v>0</v>
      </c>
      <c r="H131" s="250">
        <v>5674805</v>
      </c>
      <c r="I131" s="234">
        <v>1134750</v>
      </c>
      <c r="J131" s="360">
        <v>1134750</v>
      </c>
      <c r="K131" s="118" t="str">
        <f t="shared" si="3"/>
        <v>Gross Exposure is less then 30%</v>
      </c>
      <c r="M131"/>
      <c r="N131"/>
      <c r="P131" s="97"/>
    </row>
    <row r="132" spans="1:16" s="7" customFormat="1" ht="15">
      <c r="A132" s="204" t="s">
        <v>150</v>
      </c>
      <c r="B132" s="238">
        <f>'Open Int.'!K136</f>
        <v>7072625</v>
      </c>
      <c r="C132" s="240">
        <f>'Open Int.'!R136</f>
        <v>353.63125</v>
      </c>
      <c r="D132" s="162">
        <f aca="true" t="shared" si="4" ref="D132:D155">B132/H132</f>
        <v>0.3023718832679186</v>
      </c>
      <c r="E132" s="246">
        <f>'Open Int.'!B136/'Open Int.'!K136</f>
        <v>0.9922058641593468</v>
      </c>
      <c r="F132" s="231">
        <f>'Open Int.'!E136/'Open Int.'!K136</f>
        <v>0.0069281207472473095</v>
      </c>
      <c r="G132" s="247">
        <f>'Open Int.'!H136/'Open Int.'!K136</f>
        <v>0.0008660150934059137</v>
      </c>
      <c r="H132" s="250">
        <v>23390485</v>
      </c>
      <c r="I132" s="234">
        <v>4677750</v>
      </c>
      <c r="J132" s="360">
        <v>2338875</v>
      </c>
      <c r="K132" s="118" t="str">
        <f aca="true" t="shared" si="5" ref="K132:K155">IF(D132&gt;=80%,"Gross exposure has crossed 80%,Margin double",IF(D132&gt;=60%,"Gross exposure is Substantial as Open interest has crossed 60%",IF(D132&gt;=40%,"Gross exposure is building up andcrpsses 40% mark",IF(D132&gt;=30%,"Some sign of build up Gross exposure crosses 30%","Gross Exposure is less then 30%"))))</f>
        <v>Some sign of build up Gross exposure crosses 30%</v>
      </c>
      <c r="M132"/>
      <c r="N132"/>
      <c r="P132" s="97"/>
    </row>
    <row r="133" spans="1:16" s="7" customFormat="1" ht="15">
      <c r="A133" s="204" t="s">
        <v>151</v>
      </c>
      <c r="B133" s="238">
        <f>'Open Int.'!K137</f>
        <v>2010375</v>
      </c>
      <c r="C133" s="240">
        <f>'Open Int.'!R137</f>
        <v>191.70936</v>
      </c>
      <c r="D133" s="162">
        <f t="shared" si="4"/>
        <v>0.1851496084355741</v>
      </c>
      <c r="E133" s="246">
        <f>'Open Int.'!B137/'Open Int.'!K137</f>
        <v>1</v>
      </c>
      <c r="F133" s="231">
        <f>'Open Int.'!E137/'Open Int.'!K137</f>
        <v>0</v>
      </c>
      <c r="G133" s="247">
        <f>'Open Int.'!H137/'Open Int.'!K137</f>
        <v>0</v>
      </c>
      <c r="H133" s="250">
        <v>10858111</v>
      </c>
      <c r="I133" s="234">
        <v>2171250</v>
      </c>
      <c r="J133" s="360">
        <v>1085400</v>
      </c>
      <c r="K133" s="118" t="str">
        <f t="shared" si="5"/>
        <v>Gross Exposure is less then 30%</v>
      </c>
      <c r="M133"/>
      <c r="N133"/>
      <c r="P133" s="97"/>
    </row>
    <row r="134" spans="1:16" s="7" customFormat="1" ht="15">
      <c r="A134" s="204" t="s">
        <v>215</v>
      </c>
      <c r="B134" s="238">
        <f>'Open Int.'!K138</f>
        <v>665875</v>
      </c>
      <c r="C134" s="240">
        <f>'Open Int.'!R138</f>
        <v>103.20396625000001</v>
      </c>
      <c r="D134" s="162">
        <f t="shared" si="4"/>
        <v>0.48328857599070985</v>
      </c>
      <c r="E134" s="246">
        <f>'Open Int.'!B138/'Open Int.'!K138</f>
        <v>0.9984982166322508</v>
      </c>
      <c r="F134" s="231">
        <f>'Open Int.'!E138/'Open Int.'!K138</f>
        <v>0.0015017833677492022</v>
      </c>
      <c r="G134" s="247">
        <f>'Open Int.'!H138/'Open Int.'!K138</f>
        <v>0</v>
      </c>
      <c r="H134" s="250">
        <v>1377800</v>
      </c>
      <c r="I134" s="234">
        <v>275500</v>
      </c>
      <c r="J134" s="360">
        <v>275500</v>
      </c>
      <c r="K134" s="118" t="str">
        <f t="shared" si="5"/>
        <v>Gross exposure is building up andcrpsses 40% mark</v>
      </c>
      <c r="M134"/>
      <c r="N134"/>
      <c r="P134" s="97"/>
    </row>
    <row r="135" spans="1:16" s="7" customFormat="1" ht="15">
      <c r="A135" s="204" t="s">
        <v>230</v>
      </c>
      <c r="B135" s="238">
        <f>'Open Int.'!K139</f>
        <v>1833600</v>
      </c>
      <c r="C135" s="240">
        <f>'Open Int.'!R139</f>
        <v>192.729696</v>
      </c>
      <c r="D135" s="162">
        <f t="shared" si="4"/>
        <v>0.10535838398993855</v>
      </c>
      <c r="E135" s="246">
        <f>'Open Int.'!B139/'Open Int.'!K139</f>
        <v>0.9917102966841187</v>
      </c>
      <c r="F135" s="231">
        <f>'Open Int.'!E139/'Open Int.'!K139</f>
        <v>0.007417102966841187</v>
      </c>
      <c r="G135" s="247">
        <f>'Open Int.'!H139/'Open Int.'!K139</f>
        <v>0.0008726003490401396</v>
      </c>
      <c r="H135" s="250">
        <v>17403456</v>
      </c>
      <c r="I135" s="234">
        <v>2299200</v>
      </c>
      <c r="J135" s="360">
        <v>1149600</v>
      </c>
      <c r="K135" s="118" t="str">
        <f t="shared" si="5"/>
        <v>Gross Exposure is less then 30%</v>
      </c>
      <c r="M135"/>
      <c r="N135"/>
      <c r="P135" s="97"/>
    </row>
    <row r="136" spans="1:16" s="7" customFormat="1" ht="15">
      <c r="A136" s="204" t="s">
        <v>91</v>
      </c>
      <c r="B136" s="238">
        <f>'Open Int.'!K140</f>
        <v>8884400</v>
      </c>
      <c r="C136" s="240">
        <f>'Open Int.'!R140</f>
        <v>61.702158</v>
      </c>
      <c r="D136" s="162">
        <f t="shared" si="4"/>
        <v>0.25384</v>
      </c>
      <c r="E136" s="246">
        <f>'Open Int.'!B140/'Open Int.'!K140</f>
        <v>0.9349871685201027</v>
      </c>
      <c r="F136" s="231">
        <f>'Open Int.'!E140/'Open Int.'!K140</f>
        <v>0.05902480752780154</v>
      </c>
      <c r="G136" s="247">
        <f>'Open Int.'!H140/'Open Int.'!K140</f>
        <v>0.005988023952095809</v>
      </c>
      <c r="H136" s="250">
        <v>35000000</v>
      </c>
      <c r="I136" s="234">
        <v>6999600</v>
      </c>
      <c r="J136" s="360">
        <v>6688000</v>
      </c>
      <c r="K136" s="118" t="str">
        <f t="shared" si="5"/>
        <v>Gross Exposure is less then 30%</v>
      </c>
      <c r="M136"/>
      <c r="N136"/>
      <c r="P136" s="97"/>
    </row>
    <row r="137" spans="1:16" s="7" customFormat="1" ht="15">
      <c r="A137" s="204" t="s">
        <v>152</v>
      </c>
      <c r="B137" s="238">
        <f>'Open Int.'!K141</f>
        <v>1447200</v>
      </c>
      <c r="C137" s="240">
        <f>'Open Int.'!R141</f>
        <v>31.823928</v>
      </c>
      <c r="D137" s="162">
        <f t="shared" si="4"/>
        <v>0.04917911954899567</v>
      </c>
      <c r="E137" s="246">
        <f>'Open Int.'!B141/'Open Int.'!K141</f>
        <v>0.9785447761194029</v>
      </c>
      <c r="F137" s="231">
        <f>'Open Int.'!E141/'Open Int.'!K141</f>
        <v>0.021455223880597014</v>
      </c>
      <c r="G137" s="247">
        <f>'Open Int.'!H141/'Open Int.'!K141</f>
        <v>0</v>
      </c>
      <c r="H137" s="250">
        <v>29427123</v>
      </c>
      <c r="I137" s="234">
        <v>5884650</v>
      </c>
      <c r="J137" s="360">
        <v>2941650</v>
      </c>
      <c r="K137" s="118" t="str">
        <f t="shared" si="5"/>
        <v>Gross Exposure is less then 30%</v>
      </c>
      <c r="M137"/>
      <c r="N137"/>
      <c r="P137" s="97"/>
    </row>
    <row r="138" spans="1:16" s="7" customFormat="1" ht="15">
      <c r="A138" s="204" t="s">
        <v>208</v>
      </c>
      <c r="B138" s="238">
        <f>'Open Int.'!K142</f>
        <v>3766916</v>
      </c>
      <c r="C138" s="240">
        <f>'Open Int.'!R142</f>
        <v>310.14902886</v>
      </c>
      <c r="D138" s="162">
        <f t="shared" si="4"/>
        <v>0.08494957238539254</v>
      </c>
      <c r="E138" s="246">
        <f>'Open Int.'!B142/'Open Int.'!K142</f>
        <v>0.9741879033140107</v>
      </c>
      <c r="F138" s="231">
        <f>'Open Int.'!E142/'Open Int.'!K142</f>
        <v>0.020780925298042218</v>
      </c>
      <c r="G138" s="247">
        <f>'Open Int.'!H142/'Open Int.'!K142</f>
        <v>0.0050311713879470634</v>
      </c>
      <c r="H138" s="250">
        <v>44342966</v>
      </c>
      <c r="I138" s="234">
        <v>3331020</v>
      </c>
      <c r="J138" s="360">
        <v>1665304</v>
      </c>
      <c r="K138" s="118" t="str">
        <f t="shared" si="5"/>
        <v>Gross Exposure is less then 30%</v>
      </c>
      <c r="M138"/>
      <c r="N138"/>
      <c r="P138" s="97"/>
    </row>
    <row r="139" spans="1:16" s="7" customFormat="1" ht="15">
      <c r="A139" s="204" t="s">
        <v>231</v>
      </c>
      <c r="B139" s="238">
        <f>'Open Int.'!K143</f>
        <v>1072000</v>
      </c>
      <c r="C139" s="240">
        <f>'Open Int.'!R143</f>
        <v>59.47992</v>
      </c>
      <c r="D139" s="162">
        <f t="shared" si="4"/>
        <v>0.04010855350073217</v>
      </c>
      <c r="E139" s="246">
        <f>'Open Int.'!B143/'Open Int.'!K143</f>
        <v>0.9899253731343284</v>
      </c>
      <c r="F139" s="231">
        <f>'Open Int.'!E143/'Open Int.'!K143</f>
        <v>0.010074626865671642</v>
      </c>
      <c r="G139" s="247">
        <f>'Open Int.'!H143/'Open Int.'!K143</f>
        <v>0</v>
      </c>
      <c r="H139" s="250">
        <v>26727466</v>
      </c>
      <c r="I139" s="234">
        <v>5344800</v>
      </c>
      <c r="J139" s="360">
        <v>2672000</v>
      </c>
      <c r="K139" s="118" t="str">
        <f t="shared" si="5"/>
        <v>Gross Exposure is less then 30%</v>
      </c>
      <c r="M139"/>
      <c r="N139"/>
      <c r="P139" s="97"/>
    </row>
    <row r="140" spans="1:16" s="7" customFormat="1" ht="15">
      <c r="A140" s="204" t="s">
        <v>185</v>
      </c>
      <c r="B140" s="238">
        <f>'Open Int.'!K144</f>
        <v>24331050</v>
      </c>
      <c r="C140" s="240">
        <f>'Open Int.'!R144</f>
        <v>1141.126245</v>
      </c>
      <c r="D140" s="162">
        <f t="shared" si="4"/>
        <v>0.3005192941982122</v>
      </c>
      <c r="E140" s="246">
        <f>'Open Int.'!B144/'Open Int.'!K144</f>
        <v>0.9341119680408367</v>
      </c>
      <c r="F140" s="231">
        <f>'Open Int.'!E144/'Open Int.'!K144</f>
        <v>0.05043555456916163</v>
      </c>
      <c r="G140" s="247">
        <f>'Open Int.'!H144/'Open Int.'!K144</f>
        <v>0.015452477390001664</v>
      </c>
      <c r="H140" s="250">
        <v>80963354</v>
      </c>
      <c r="I140" s="234">
        <v>6220800</v>
      </c>
      <c r="J140" s="360">
        <v>3110400</v>
      </c>
      <c r="K140" s="118" t="str">
        <f t="shared" si="5"/>
        <v>Some sign of build up Gross exposure crosses 30%</v>
      </c>
      <c r="M140"/>
      <c r="N140"/>
      <c r="P140" s="97"/>
    </row>
    <row r="141" spans="1:16" s="7" customFormat="1" ht="15">
      <c r="A141" s="204" t="s">
        <v>206</v>
      </c>
      <c r="B141" s="238">
        <f>'Open Int.'!K145</f>
        <v>946825</v>
      </c>
      <c r="C141" s="240">
        <f>'Open Int.'!R145</f>
        <v>60.279613625</v>
      </c>
      <c r="D141" s="162">
        <f t="shared" si="4"/>
        <v>0.1187703205973884</v>
      </c>
      <c r="E141" s="246">
        <f>'Open Int.'!B145/'Open Int.'!K145</f>
        <v>0.99767644496079</v>
      </c>
      <c r="F141" s="231">
        <f>'Open Int.'!E145/'Open Int.'!K145</f>
        <v>0.0023235550392099913</v>
      </c>
      <c r="G141" s="247">
        <f>'Open Int.'!H145/'Open Int.'!K145</f>
        <v>0</v>
      </c>
      <c r="H141" s="250">
        <v>7971899</v>
      </c>
      <c r="I141" s="234">
        <v>1594175</v>
      </c>
      <c r="J141" s="360">
        <v>796950</v>
      </c>
      <c r="K141" s="118" t="str">
        <f t="shared" si="5"/>
        <v>Gross Exposure is less then 30%</v>
      </c>
      <c r="M141"/>
      <c r="N141"/>
      <c r="P141" s="97"/>
    </row>
    <row r="142" spans="1:16" s="7" customFormat="1" ht="15">
      <c r="A142" s="204" t="s">
        <v>118</v>
      </c>
      <c r="B142" s="238">
        <f>'Open Int.'!K146</f>
        <v>3092750</v>
      </c>
      <c r="C142" s="240">
        <f>'Open Int.'!R146</f>
        <v>390.96999125</v>
      </c>
      <c r="D142" s="162">
        <f t="shared" si="4"/>
        <v>0.09658847718439788</v>
      </c>
      <c r="E142" s="246">
        <f>'Open Int.'!B146/'Open Int.'!K146</f>
        <v>0.9746988925713362</v>
      </c>
      <c r="F142" s="231">
        <f>'Open Int.'!E146/'Open Int.'!K146</f>
        <v>0.023441920620806727</v>
      </c>
      <c r="G142" s="247">
        <f>'Open Int.'!H146/'Open Int.'!K146</f>
        <v>0.0018591868078570851</v>
      </c>
      <c r="H142" s="250">
        <v>32019865</v>
      </c>
      <c r="I142" s="234">
        <v>2454750</v>
      </c>
      <c r="J142" s="360">
        <v>1227250</v>
      </c>
      <c r="K142" s="118" t="str">
        <f t="shared" si="5"/>
        <v>Gross Exposure is less then 30%</v>
      </c>
      <c r="M142"/>
      <c r="N142"/>
      <c r="P142" s="97"/>
    </row>
    <row r="143" spans="1:16" s="7" customFormat="1" ht="15">
      <c r="A143" s="204" t="s">
        <v>232</v>
      </c>
      <c r="B143" s="238">
        <f>'Open Int.'!K147</f>
        <v>1604544</v>
      </c>
      <c r="C143" s="240">
        <f>'Open Int.'!R147</f>
        <v>141.42450816</v>
      </c>
      <c r="D143" s="162">
        <f t="shared" si="4"/>
        <v>0.3849888921333654</v>
      </c>
      <c r="E143" s="246">
        <f>'Open Int.'!B147/'Open Int.'!K147</f>
        <v>0.9992315573770492</v>
      </c>
      <c r="F143" s="231">
        <f>'Open Int.'!E147/'Open Int.'!K147</f>
        <v>0.00025614754098360657</v>
      </c>
      <c r="G143" s="247">
        <f>'Open Int.'!H147/'Open Int.'!K147</f>
        <v>0.0005122950819672131</v>
      </c>
      <c r="H143" s="250">
        <v>4167767</v>
      </c>
      <c r="I143" s="234">
        <v>833508</v>
      </c>
      <c r="J143" s="360">
        <v>581154</v>
      </c>
      <c r="K143" s="118" t="str">
        <f t="shared" si="5"/>
        <v>Some sign of build up Gross exposure crosses 30%</v>
      </c>
      <c r="M143"/>
      <c r="N143"/>
      <c r="P143" s="97"/>
    </row>
    <row r="144" spans="1:16" s="7" customFormat="1" ht="15">
      <c r="A144" s="204" t="s">
        <v>303</v>
      </c>
      <c r="B144" s="238">
        <f>'Open Int.'!K148</f>
        <v>3022250</v>
      </c>
      <c r="C144" s="240">
        <f>'Open Int.'!R148</f>
        <v>13.07123125</v>
      </c>
      <c r="D144" s="162">
        <f t="shared" si="4"/>
        <v>0.19183546727876288</v>
      </c>
      <c r="E144" s="246">
        <f>'Open Int.'!B148/'Open Int.'!K148</f>
        <v>0.9847133757961783</v>
      </c>
      <c r="F144" s="231">
        <f>'Open Int.'!E148/'Open Int.'!K148</f>
        <v>0.015286624203821656</v>
      </c>
      <c r="G144" s="247">
        <f>'Open Int.'!H148/'Open Int.'!K148</f>
        <v>0</v>
      </c>
      <c r="H144" s="234">
        <v>15754386</v>
      </c>
      <c r="I144" s="234">
        <v>3149300</v>
      </c>
      <c r="J144" s="234">
        <v>3149300</v>
      </c>
      <c r="K144" s="118" t="str">
        <f t="shared" si="5"/>
        <v>Gross Exposure is less then 30%</v>
      </c>
      <c r="M144"/>
      <c r="N144"/>
      <c r="P144" s="97"/>
    </row>
    <row r="145" spans="1:16" s="7" customFormat="1" ht="15">
      <c r="A145" s="204" t="s">
        <v>304</v>
      </c>
      <c r="B145" s="238">
        <f>'Open Int.'!K149</f>
        <v>41423800</v>
      </c>
      <c r="C145" s="240">
        <f>'Open Int.'!R149</f>
        <v>93.824907</v>
      </c>
      <c r="D145" s="162">
        <f t="shared" si="4"/>
        <v>0.3947475301763569</v>
      </c>
      <c r="E145" s="246">
        <f>'Open Int.'!B149/'Open Int.'!K149</f>
        <v>0.8557013118062563</v>
      </c>
      <c r="F145" s="231">
        <f>'Open Int.'!E149/'Open Int.'!K149</f>
        <v>0.12891019172552975</v>
      </c>
      <c r="G145" s="247">
        <f>'Open Int.'!H149/'Open Int.'!K149</f>
        <v>0.015388496468213926</v>
      </c>
      <c r="H145" s="234">
        <v>104937452</v>
      </c>
      <c r="I145" s="234">
        <v>20983600</v>
      </c>
      <c r="J145" s="234">
        <v>20983600</v>
      </c>
      <c r="K145" s="118" t="str">
        <f t="shared" si="5"/>
        <v>Some sign of build up Gross exposure crosses 30%</v>
      </c>
      <c r="M145"/>
      <c r="N145"/>
      <c r="P145" s="97"/>
    </row>
    <row r="146" spans="1:16" s="7" customFormat="1" ht="15">
      <c r="A146" s="204" t="s">
        <v>173</v>
      </c>
      <c r="B146" s="238">
        <f>'Open Int.'!K150</f>
        <v>10018200</v>
      </c>
      <c r="C146" s="240">
        <f>'Open Int.'!R150</f>
        <v>64.066389</v>
      </c>
      <c r="D146" s="162">
        <f t="shared" si="4"/>
        <v>0.48848511249683124</v>
      </c>
      <c r="E146" s="246">
        <f>'Open Int.'!B150/'Open Int.'!K150</f>
        <v>0.9732037691401649</v>
      </c>
      <c r="F146" s="231">
        <f>'Open Int.'!E150/'Open Int.'!K150</f>
        <v>0.025323910482921083</v>
      </c>
      <c r="G146" s="247">
        <f>'Open Int.'!H150/'Open Int.'!K150</f>
        <v>0.0014723203769140165</v>
      </c>
      <c r="H146" s="234">
        <v>20508711</v>
      </c>
      <c r="I146" s="234">
        <v>4100500</v>
      </c>
      <c r="J146" s="234">
        <v>4100500</v>
      </c>
      <c r="K146" s="118" t="str">
        <f t="shared" si="5"/>
        <v>Gross exposure is building up andcrpsses 40% mark</v>
      </c>
      <c r="M146"/>
      <c r="N146"/>
      <c r="P146" s="97"/>
    </row>
    <row r="147" spans="1:16" s="7" customFormat="1" ht="15">
      <c r="A147" s="204" t="s">
        <v>305</v>
      </c>
      <c r="B147" s="238">
        <f>'Open Int.'!K151</f>
        <v>236400</v>
      </c>
      <c r="C147" s="240">
        <f>'Open Int.'!R151</f>
        <v>22.384716</v>
      </c>
      <c r="D147" s="162">
        <f t="shared" si="4"/>
        <v>0.020050201837850355</v>
      </c>
      <c r="E147" s="246">
        <f>'Open Int.'!B151/'Open Int.'!K151</f>
        <v>1</v>
      </c>
      <c r="F147" s="231">
        <f>'Open Int.'!E151/'Open Int.'!K151</f>
        <v>0</v>
      </c>
      <c r="G147" s="247">
        <f>'Open Int.'!H151/'Open Int.'!K151</f>
        <v>0</v>
      </c>
      <c r="H147" s="234">
        <v>11790405</v>
      </c>
      <c r="I147" s="234">
        <v>2358000</v>
      </c>
      <c r="J147" s="234">
        <v>1179000</v>
      </c>
      <c r="K147" s="118" t="str">
        <f t="shared" si="5"/>
        <v>Gross Exposure is less then 30%</v>
      </c>
      <c r="M147"/>
      <c r="N147"/>
      <c r="P147" s="97"/>
    </row>
    <row r="148" spans="1:16" s="7" customFormat="1" ht="15">
      <c r="A148" s="204" t="s">
        <v>82</v>
      </c>
      <c r="B148" s="238">
        <f>'Open Int.'!K152</f>
        <v>9378600</v>
      </c>
      <c r="C148" s="240">
        <f>'Open Int.'!R152</f>
        <v>94.770753</v>
      </c>
      <c r="D148" s="162">
        <f t="shared" si="4"/>
        <v>0.20830418194199574</v>
      </c>
      <c r="E148" s="246">
        <f>'Open Int.'!B152/'Open Int.'!K152</f>
        <v>0.989923869234214</v>
      </c>
      <c r="F148" s="231">
        <f>'Open Int.'!E152/'Open Int.'!K152</f>
        <v>0.009852216748768473</v>
      </c>
      <c r="G148" s="247">
        <f>'Open Int.'!H152/'Open Int.'!K152</f>
        <v>0.0002239140170174653</v>
      </c>
      <c r="H148" s="250">
        <v>45023580</v>
      </c>
      <c r="I148" s="234">
        <v>9000600</v>
      </c>
      <c r="J148" s="360">
        <v>4498200</v>
      </c>
      <c r="K148" s="118" t="str">
        <f t="shared" si="5"/>
        <v>Gross Exposure is less then 30%</v>
      </c>
      <c r="M148"/>
      <c r="N148"/>
      <c r="P148" s="97"/>
    </row>
    <row r="149" spans="1:16" s="7" customFormat="1" ht="15">
      <c r="A149" s="204" t="s">
        <v>153</v>
      </c>
      <c r="B149" s="238">
        <f>'Open Int.'!K153</f>
        <v>1085400</v>
      </c>
      <c r="C149" s="240">
        <f>'Open Int.'!R153</f>
        <v>52.929531</v>
      </c>
      <c r="D149" s="162">
        <f t="shared" si="4"/>
        <v>0.03724751374390018</v>
      </c>
      <c r="E149" s="246">
        <f>'Open Int.'!B153/'Open Int.'!K153</f>
        <v>1</v>
      </c>
      <c r="F149" s="231">
        <f>'Open Int.'!E153/'Open Int.'!K153</f>
        <v>0</v>
      </c>
      <c r="G149" s="247">
        <f>'Open Int.'!H153/'Open Int.'!K153</f>
        <v>0</v>
      </c>
      <c r="H149" s="250">
        <v>29140200</v>
      </c>
      <c r="I149" s="234">
        <v>5827500</v>
      </c>
      <c r="J149" s="360">
        <v>2913300</v>
      </c>
      <c r="K149" s="118" t="str">
        <f t="shared" si="5"/>
        <v>Gross Exposure is less then 30%</v>
      </c>
      <c r="M149"/>
      <c r="N149"/>
      <c r="P149" s="97"/>
    </row>
    <row r="150" spans="1:16" s="7" customFormat="1" ht="15">
      <c r="A150" s="204" t="s">
        <v>154</v>
      </c>
      <c r="B150" s="238">
        <f>'Open Int.'!K154</f>
        <v>6147900</v>
      </c>
      <c r="C150" s="240">
        <f>'Open Int.'!R154</f>
        <v>26.774104499999996</v>
      </c>
      <c r="D150" s="162">
        <f t="shared" si="4"/>
        <v>0.1536975</v>
      </c>
      <c r="E150" s="246">
        <f>'Open Int.'!B154/'Open Int.'!K154</f>
        <v>0.9831649831649831</v>
      </c>
      <c r="F150" s="231">
        <f>'Open Int.'!E154/'Open Int.'!K154</f>
        <v>0.015712682379349047</v>
      </c>
      <c r="G150" s="247">
        <f>'Open Int.'!H154/'Open Int.'!K154</f>
        <v>0.001122334455667789</v>
      </c>
      <c r="H150" s="250">
        <v>40000000</v>
      </c>
      <c r="I150" s="234">
        <v>7997100</v>
      </c>
      <c r="J150" s="360">
        <v>7997100</v>
      </c>
      <c r="K150" s="118" t="str">
        <f t="shared" si="5"/>
        <v>Gross Exposure is less then 30%</v>
      </c>
      <c r="M150"/>
      <c r="N150"/>
      <c r="P150" s="97"/>
    </row>
    <row r="151" spans="1:16" s="7" customFormat="1" ht="15">
      <c r="A151" s="204" t="s">
        <v>306</v>
      </c>
      <c r="B151" s="238">
        <f>'Open Int.'!K155</f>
        <v>2575800</v>
      </c>
      <c r="C151" s="240">
        <f>'Open Int.'!R155</f>
        <v>25.229961</v>
      </c>
      <c r="D151" s="162">
        <f t="shared" si="4"/>
        <v>0.053608609944852934</v>
      </c>
      <c r="E151" s="246">
        <f>'Open Int.'!B155/'Open Int.'!K155</f>
        <v>0.976240391334731</v>
      </c>
      <c r="F151" s="231">
        <f>'Open Int.'!E155/'Open Int.'!K155</f>
        <v>0.019566736547868623</v>
      </c>
      <c r="G151" s="247">
        <f>'Open Int.'!H155/'Open Int.'!K155</f>
        <v>0.0041928721174004195</v>
      </c>
      <c r="H151" s="250">
        <v>48048252</v>
      </c>
      <c r="I151" s="234">
        <v>9608400</v>
      </c>
      <c r="J151" s="234">
        <v>4804200</v>
      </c>
      <c r="K151" s="118" t="str">
        <f t="shared" si="5"/>
        <v>Gross Exposure is less then 30%</v>
      </c>
      <c r="M151"/>
      <c r="N151"/>
      <c r="P151" s="97"/>
    </row>
    <row r="152" spans="1:16" s="7" customFormat="1" ht="15">
      <c r="A152" s="204" t="s">
        <v>155</v>
      </c>
      <c r="B152" s="238">
        <f>'Open Int.'!K156</f>
        <v>2689575</v>
      </c>
      <c r="C152" s="240">
        <f>'Open Int.'!R156</f>
        <v>105.72719325000001</v>
      </c>
      <c r="D152" s="162">
        <f t="shared" si="4"/>
        <v>0.2660439463262032</v>
      </c>
      <c r="E152" s="246">
        <f>'Open Int.'!B156/'Open Int.'!K156</f>
        <v>0.9863361311731408</v>
      </c>
      <c r="F152" s="231">
        <f>'Open Int.'!E156/'Open Int.'!K156</f>
        <v>0.012297481944173336</v>
      </c>
      <c r="G152" s="247">
        <f>'Open Int.'!H156/'Open Int.'!K156</f>
        <v>0.0013663868826859261</v>
      </c>
      <c r="H152" s="250">
        <v>10109514</v>
      </c>
      <c r="I152" s="234">
        <v>2021775</v>
      </c>
      <c r="J152" s="360">
        <v>1176000</v>
      </c>
      <c r="K152" s="118" t="str">
        <f t="shared" si="5"/>
        <v>Gross Exposure is less then 30%</v>
      </c>
      <c r="M152"/>
      <c r="N152"/>
      <c r="P152" s="97"/>
    </row>
    <row r="153" spans="1:16" s="7" customFormat="1" ht="15">
      <c r="A153" s="204" t="s">
        <v>38</v>
      </c>
      <c r="B153" s="238">
        <f>'Open Int.'!K157</f>
        <v>3917400</v>
      </c>
      <c r="C153" s="240">
        <f>'Open Int.'!R157</f>
        <v>236.826417</v>
      </c>
      <c r="D153" s="162">
        <f t="shared" si="4"/>
        <v>0.07787542698889476</v>
      </c>
      <c r="E153" s="246">
        <f>'Open Int.'!B157/'Open Int.'!K157</f>
        <v>0.9909633940879155</v>
      </c>
      <c r="F153" s="231">
        <f>'Open Int.'!E157/'Open Int.'!K157</f>
        <v>0.00750497779139225</v>
      </c>
      <c r="G153" s="247">
        <f>'Open Int.'!H157/'Open Int.'!K157</f>
        <v>0.001531628120692296</v>
      </c>
      <c r="H153" s="250">
        <v>50303416</v>
      </c>
      <c r="I153" s="234">
        <v>4951200</v>
      </c>
      <c r="J153" s="360">
        <v>2475600</v>
      </c>
      <c r="K153" s="118" t="str">
        <f t="shared" si="5"/>
        <v>Gross Exposure is less then 30%</v>
      </c>
      <c r="M153"/>
      <c r="N153"/>
      <c r="P153" s="97"/>
    </row>
    <row r="154" spans="1:16" s="7" customFormat="1" ht="15">
      <c r="A154" s="204" t="s">
        <v>156</v>
      </c>
      <c r="B154" s="238">
        <f>'Open Int.'!K158</f>
        <v>880800</v>
      </c>
      <c r="C154" s="240">
        <f>'Open Int.'!R158</f>
        <v>31.272804</v>
      </c>
      <c r="D154" s="162">
        <f t="shared" si="4"/>
        <v>0.15709159395889366</v>
      </c>
      <c r="E154" s="246">
        <f>'Open Int.'!B158/'Open Int.'!K158</f>
        <v>0.9959128065395095</v>
      </c>
      <c r="F154" s="231">
        <f>'Open Int.'!E158/'Open Int.'!K158</f>
        <v>0.004087193460490463</v>
      </c>
      <c r="G154" s="247">
        <f>'Open Int.'!H158/'Open Int.'!K158</f>
        <v>0</v>
      </c>
      <c r="H154" s="250">
        <v>5606920</v>
      </c>
      <c r="I154" s="234">
        <v>1120800</v>
      </c>
      <c r="J154" s="360">
        <v>1120800</v>
      </c>
      <c r="K154" s="118" t="str">
        <f t="shared" si="5"/>
        <v>Gross Exposure is less then 30%</v>
      </c>
      <c r="M154"/>
      <c r="N154"/>
      <c r="P154" s="97"/>
    </row>
    <row r="155" spans="1:16" s="7" customFormat="1" ht="15">
      <c r="A155" s="204" t="s">
        <v>211</v>
      </c>
      <c r="B155" s="238">
        <f>'Open Int.'!K159</f>
        <v>1476300</v>
      </c>
      <c r="C155" s="240">
        <f>'Open Int.'!R159</f>
        <v>35.1876105</v>
      </c>
      <c r="D155" s="162">
        <f t="shared" si="4"/>
        <v>0.031417732689298546</v>
      </c>
      <c r="E155" s="246">
        <f>'Open Int.'!B159/'Open Int.'!K159</f>
        <v>0.9577999051683262</v>
      </c>
      <c r="F155" s="231">
        <f>'Open Int.'!E159/'Open Int.'!K159</f>
        <v>0.010431484115694643</v>
      </c>
      <c r="G155" s="247">
        <f>'Open Int.'!H159/'Open Int.'!K159</f>
        <v>0.03176861071597914</v>
      </c>
      <c r="H155" s="250">
        <v>46989387</v>
      </c>
      <c r="I155" s="234">
        <v>9397500</v>
      </c>
      <c r="J155" s="360">
        <v>4698400</v>
      </c>
      <c r="K155" s="118" t="str">
        <f t="shared" si="5"/>
        <v>Gross Exposure is less then 30%</v>
      </c>
      <c r="M155"/>
      <c r="N155"/>
      <c r="P155" s="97"/>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49"/>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J227" sqref="J227"/>
    </sheetView>
  </sheetViews>
  <sheetFormatPr defaultColWidth="9.140625" defaultRowHeight="12.75"/>
  <cols>
    <col min="1" max="1" width="12.140625" style="31" customWidth="1"/>
    <col min="2" max="2" width="8.8515625" style="3" customWidth="1"/>
    <col min="3" max="3" width="10.00390625" style="3" customWidth="1"/>
    <col min="4" max="4" width="8.7109375" style="115" customWidth="1"/>
    <col min="5" max="5" width="11.57421875" style="3" customWidth="1"/>
    <col min="6" max="7" width="9.421875" style="3" customWidth="1"/>
    <col min="8" max="8" width="12.421875" style="120" hidden="1" customWidth="1"/>
    <col min="9" max="9" width="10.57421875" style="6" hidden="1" customWidth="1"/>
    <col min="10" max="10" width="12.00390625" style="117" customWidth="1"/>
    <col min="11" max="11" width="9.140625" style="3" hidden="1" customWidth="1"/>
    <col min="12" max="12" width="9.7109375" style="3" hidden="1" customWidth="1"/>
    <col min="13" max="13" width="9.140625" style="3" hidden="1" customWidth="1"/>
    <col min="14" max="15" width="9.140625" style="4" customWidth="1"/>
    <col min="16" max="16" width="11.57421875" style="4" bestFit="1" customWidth="1"/>
    <col min="17" max="16384" width="9.140625" style="4" customWidth="1"/>
  </cols>
  <sheetData>
    <row r="1" spans="1:13" s="68" customFormat="1" ht="19.5" customHeight="1" thickBot="1">
      <c r="A1" s="394" t="s">
        <v>237</v>
      </c>
      <c r="B1" s="395"/>
      <c r="C1" s="395"/>
      <c r="D1" s="395"/>
      <c r="E1" s="395"/>
      <c r="F1" s="395"/>
      <c r="G1" s="395"/>
      <c r="H1" s="395"/>
      <c r="I1" s="395"/>
      <c r="J1" s="424"/>
      <c r="K1" s="34"/>
      <c r="L1" s="35"/>
      <c r="M1" s="36"/>
    </row>
    <row r="2" spans="1:13" s="38" customFormat="1" ht="31.5" customHeight="1" thickBot="1">
      <c r="A2" s="428" t="s">
        <v>27</v>
      </c>
      <c r="B2" s="430" t="s">
        <v>15</v>
      </c>
      <c r="C2" s="432" t="s">
        <v>31</v>
      </c>
      <c r="D2" s="434" t="s">
        <v>72</v>
      </c>
      <c r="E2" s="435"/>
      <c r="F2" s="436"/>
      <c r="G2" s="437" t="s">
        <v>94</v>
      </c>
      <c r="H2" s="437"/>
      <c r="I2" s="437"/>
      <c r="J2" s="427"/>
      <c r="K2" s="425" t="s">
        <v>32</v>
      </c>
      <c r="L2" s="426"/>
      <c r="M2" s="427"/>
    </row>
    <row r="3" spans="1:13" s="38" customFormat="1" ht="27.75" thickBot="1">
      <c r="A3" s="429"/>
      <c r="B3" s="431"/>
      <c r="C3" s="433"/>
      <c r="D3" s="130" t="s">
        <v>73</v>
      </c>
      <c r="E3" s="100" t="s">
        <v>33</v>
      </c>
      <c r="F3" s="131" t="s">
        <v>16</v>
      </c>
      <c r="G3" s="37" t="s">
        <v>33</v>
      </c>
      <c r="H3" s="119" t="s">
        <v>92</v>
      </c>
      <c r="I3" s="39" t="s">
        <v>93</v>
      </c>
      <c r="J3" s="116" t="s">
        <v>16</v>
      </c>
      <c r="K3" s="158" t="s">
        <v>17</v>
      </c>
      <c r="L3" s="105" t="s">
        <v>18</v>
      </c>
      <c r="M3" s="106" t="s">
        <v>19</v>
      </c>
    </row>
    <row r="4" spans="1:14" s="8" customFormat="1" ht="15">
      <c r="A4" s="102" t="s">
        <v>182</v>
      </c>
      <c r="B4" s="181">
        <v>50</v>
      </c>
      <c r="C4" s="336">
        <f>Volume!J4</f>
        <v>5464.65</v>
      </c>
      <c r="D4" s="324">
        <v>491.68</v>
      </c>
      <c r="E4" s="212">
        <f>D4*B4</f>
        <v>24584</v>
      </c>
      <c r="F4" s="213">
        <f>D4/C4*100</f>
        <v>8.997465528441897</v>
      </c>
      <c r="G4" s="279">
        <f>(B4*C4)*H4%+E4</f>
        <v>32780.975</v>
      </c>
      <c r="H4" s="277">
        <v>3</v>
      </c>
      <c r="I4" s="215">
        <f>G4/B4</f>
        <v>655.6195</v>
      </c>
      <c r="J4" s="216">
        <f>I4/C4</f>
        <v>0.11997465528441896</v>
      </c>
      <c r="K4" s="218">
        <f>M4/16</f>
        <v>2.1006168125</v>
      </c>
      <c r="L4" s="219">
        <f>K4*SQRT(30)</f>
        <v>11.505552128808501</v>
      </c>
      <c r="M4" s="220">
        <v>33.609869</v>
      </c>
      <c r="N4" s="89"/>
    </row>
    <row r="5" spans="1:14" s="8" customFormat="1" ht="15">
      <c r="A5" s="196" t="s">
        <v>74</v>
      </c>
      <c r="B5" s="182">
        <v>50</v>
      </c>
      <c r="C5" s="289">
        <f>Volume!J5</f>
        <v>5446.1</v>
      </c>
      <c r="D5" s="323">
        <v>395.52</v>
      </c>
      <c r="E5" s="209">
        <f aca="true" t="shared" si="0" ref="E5:E68">D5*B5</f>
        <v>19776</v>
      </c>
      <c r="F5" s="214">
        <f aca="true" t="shared" si="1" ref="F5:F68">D5/C5*100</f>
        <v>7.262444685187565</v>
      </c>
      <c r="G5" s="280">
        <f aca="true" t="shared" si="2" ref="G5:G68">(B5*C5)*H5%+E5</f>
        <v>27945.15</v>
      </c>
      <c r="H5" s="278">
        <v>3</v>
      </c>
      <c r="I5" s="210">
        <f aca="true" t="shared" si="3" ref="I5:I68">G5/B5</f>
        <v>558.903</v>
      </c>
      <c r="J5" s="217">
        <f aca="true" t="shared" si="4" ref="J5:J68">I5/C5</f>
        <v>0.10262444685187565</v>
      </c>
      <c r="K5" s="221">
        <f aca="true" t="shared" si="5" ref="K5:K68">M5/16</f>
        <v>1.7012060625</v>
      </c>
      <c r="L5" s="211">
        <f aca="true" t="shared" si="6" ref="L5:L68">K5*SQRT(30)</f>
        <v>9.317889353957936</v>
      </c>
      <c r="M5" s="222">
        <v>27.219297</v>
      </c>
      <c r="N5" s="89"/>
    </row>
    <row r="6" spans="1:14" s="8" customFormat="1" ht="15">
      <c r="A6" s="196" t="s">
        <v>9</v>
      </c>
      <c r="B6" s="182">
        <v>50</v>
      </c>
      <c r="C6" s="289">
        <f>Volume!J6</f>
        <v>3893.9</v>
      </c>
      <c r="D6" s="323">
        <v>280.82</v>
      </c>
      <c r="E6" s="209">
        <f t="shared" si="0"/>
        <v>14041</v>
      </c>
      <c r="F6" s="214">
        <f t="shared" si="1"/>
        <v>7.211792804129535</v>
      </c>
      <c r="G6" s="280">
        <f t="shared" si="2"/>
        <v>19881.85</v>
      </c>
      <c r="H6" s="278">
        <v>3</v>
      </c>
      <c r="I6" s="210">
        <f t="shared" si="3"/>
        <v>397.63699999999994</v>
      </c>
      <c r="J6" s="217">
        <f t="shared" si="4"/>
        <v>0.10211792804129534</v>
      </c>
      <c r="K6" s="221">
        <f t="shared" si="5"/>
        <v>1.4623196875</v>
      </c>
      <c r="L6" s="211">
        <f t="shared" si="6"/>
        <v>8.009454791276553</v>
      </c>
      <c r="M6" s="222">
        <v>23.397115</v>
      </c>
      <c r="N6" s="89"/>
    </row>
    <row r="7" spans="1:13" s="7" customFormat="1" ht="15">
      <c r="A7" s="196" t="s">
        <v>281</v>
      </c>
      <c r="B7" s="182">
        <v>200</v>
      </c>
      <c r="C7" s="289">
        <f>Volume!J7</f>
        <v>1853.45</v>
      </c>
      <c r="D7" s="323">
        <v>326.13</v>
      </c>
      <c r="E7" s="209">
        <f t="shared" si="0"/>
        <v>65226</v>
      </c>
      <c r="F7" s="214">
        <f t="shared" si="1"/>
        <v>17.595834794572283</v>
      </c>
      <c r="G7" s="280">
        <f t="shared" si="2"/>
        <v>83760.5</v>
      </c>
      <c r="H7" s="278">
        <v>5</v>
      </c>
      <c r="I7" s="210">
        <f t="shared" si="3"/>
        <v>418.8025</v>
      </c>
      <c r="J7" s="217">
        <f t="shared" si="4"/>
        <v>0.22595834794572284</v>
      </c>
      <c r="K7" s="221">
        <f t="shared" si="5"/>
        <v>5.406509625</v>
      </c>
      <c r="L7" s="211">
        <f t="shared" si="6"/>
        <v>29.612672789812965</v>
      </c>
      <c r="M7" s="222">
        <v>86.504154</v>
      </c>
    </row>
    <row r="8" spans="1:13" s="8" customFormat="1" ht="15">
      <c r="A8" s="196" t="s">
        <v>134</v>
      </c>
      <c r="B8" s="182">
        <v>100</v>
      </c>
      <c r="C8" s="289">
        <f>Volume!J8</f>
        <v>3696.5</v>
      </c>
      <c r="D8" s="323">
        <v>398.42</v>
      </c>
      <c r="E8" s="209">
        <f t="shared" si="0"/>
        <v>39842</v>
      </c>
      <c r="F8" s="214">
        <f t="shared" si="1"/>
        <v>10.778303800892736</v>
      </c>
      <c r="G8" s="280">
        <f t="shared" si="2"/>
        <v>58324.5</v>
      </c>
      <c r="H8" s="278">
        <v>5</v>
      </c>
      <c r="I8" s="210">
        <f t="shared" si="3"/>
        <v>583.245</v>
      </c>
      <c r="J8" s="217">
        <f t="shared" si="4"/>
        <v>0.15778303800892737</v>
      </c>
      <c r="K8" s="221">
        <f t="shared" si="5"/>
        <v>2.754658625</v>
      </c>
      <c r="L8" s="211">
        <f t="shared" si="6"/>
        <v>15.087886671386642</v>
      </c>
      <c r="M8" s="222">
        <v>44.074538</v>
      </c>
    </row>
    <row r="9" spans="1:13" s="7" customFormat="1" ht="15">
      <c r="A9" s="196" t="s">
        <v>0</v>
      </c>
      <c r="B9" s="182">
        <v>375</v>
      </c>
      <c r="C9" s="289">
        <f>Volume!J9</f>
        <v>960.85</v>
      </c>
      <c r="D9" s="323">
        <v>115.95</v>
      </c>
      <c r="E9" s="209">
        <f t="shared" si="0"/>
        <v>43481.25</v>
      </c>
      <c r="F9" s="214">
        <f t="shared" si="1"/>
        <v>12.067440287245667</v>
      </c>
      <c r="G9" s="280">
        <f t="shared" si="2"/>
        <v>61497.1875</v>
      </c>
      <c r="H9" s="278">
        <v>5</v>
      </c>
      <c r="I9" s="210">
        <f t="shared" si="3"/>
        <v>163.9925</v>
      </c>
      <c r="J9" s="217">
        <f t="shared" si="4"/>
        <v>0.1706744028724567</v>
      </c>
      <c r="K9" s="221">
        <f t="shared" si="5"/>
        <v>2.6665694375</v>
      </c>
      <c r="L9" s="211">
        <f t="shared" si="6"/>
        <v>14.605402320726123</v>
      </c>
      <c r="M9" s="222">
        <v>42.665111</v>
      </c>
    </row>
    <row r="10" spans="1:13" s="7" customFormat="1" ht="15">
      <c r="A10" s="196" t="s">
        <v>135</v>
      </c>
      <c r="B10" s="182">
        <v>2450</v>
      </c>
      <c r="C10" s="289">
        <f>Volume!J10</f>
        <v>77.3</v>
      </c>
      <c r="D10" s="191">
        <v>8.51</v>
      </c>
      <c r="E10" s="209">
        <f t="shared" si="0"/>
        <v>20849.5</v>
      </c>
      <c r="F10" s="214">
        <f t="shared" si="1"/>
        <v>11.009055627425615</v>
      </c>
      <c r="G10" s="280">
        <f t="shared" si="2"/>
        <v>30318.75</v>
      </c>
      <c r="H10" s="278">
        <v>5</v>
      </c>
      <c r="I10" s="210">
        <f t="shared" si="3"/>
        <v>12.375</v>
      </c>
      <c r="J10" s="217">
        <f t="shared" si="4"/>
        <v>0.16009055627425614</v>
      </c>
      <c r="K10" s="221">
        <f t="shared" si="5"/>
        <v>1.6139039375</v>
      </c>
      <c r="L10" s="211">
        <f t="shared" si="6"/>
        <v>8.839715922151578</v>
      </c>
      <c r="M10" s="206">
        <v>25.822463</v>
      </c>
    </row>
    <row r="11" spans="1:13" s="8" customFormat="1" ht="15">
      <c r="A11" s="196" t="s">
        <v>174</v>
      </c>
      <c r="B11" s="182">
        <v>3350</v>
      </c>
      <c r="C11" s="289">
        <f>Volume!J11</f>
        <v>60.9</v>
      </c>
      <c r="D11" s="323">
        <v>6.59</v>
      </c>
      <c r="E11" s="209">
        <f t="shared" si="0"/>
        <v>22076.5</v>
      </c>
      <c r="F11" s="214">
        <f t="shared" si="1"/>
        <v>10.821018062397373</v>
      </c>
      <c r="G11" s="280">
        <f t="shared" si="2"/>
        <v>32277.25</v>
      </c>
      <c r="H11" s="278">
        <v>5</v>
      </c>
      <c r="I11" s="210">
        <f t="shared" si="3"/>
        <v>9.635</v>
      </c>
      <c r="J11" s="217">
        <f t="shared" si="4"/>
        <v>0.15821018062397374</v>
      </c>
      <c r="K11" s="221">
        <f t="shared" si="5"/>
        <v>2.2741505</v>
      </c>
      <c r="L11" s="211">
        <f t="shared" si="6"/>
        <v>12.456035280116524</v>
      </c>
      <c r="M11" s="222">
        <v>36.386408</v>
      </c>
    </row>
    <row r="12" spans="1:13" s="8" customFormat="1" ht="15">
      <c r="A12" s="196" t="s">
        <v>282</v>
      </c>
      <c r="B12" s="182">
        <v>600</v>
      </c>
      <c r="C12" s="289">
        <f>Volume!J12</f>
        <v>385.35</v>
      </c>
      <c r="D12" s="323">
        <v>43.06</v>
      </c>
      <c r="E12" s="209">
        <f t="shared" si="0"/>
        <v>25836</v>
      </c>
      <c r="F12" s="214">
        <f t="shared" si="1"/>
        <v>11.174257168807578</v>
      </c>
      <c r="G12" s="280">
        <f t="shared" si="2"/>
        <v>37396.5</v>
      </c>
      <c r="H12" s="278">
        <v>5</v>
      </c>
      <c r="I12" s="210">
        <f t="shared" si="3"/>
        <v>62.3275</v>
      </c>
      <c r="J12" s="217">
        <f t="shared" si="4"/>
        <v>0.16174257168807576</v>
      </c>
      <c r="K12" s="221">
        <f t="shared" si="5"/>
        <v>2.3385470625</v>
      </c>
      <c r="L12" s="211">
        <f t="shared" si="6"/>
        <v>12.808749779186936</v>
      </c>
      <c r="M12" s="222">
        <v>37.416753</v>
      </c>
    </row>
    <row r="13" spans="1:13" s="7" customFormat="1" ht="15">
      <c r="A13" s="196" t="s">
        <v>75</v>
      </c>
      <c r="B13" s="182">
        <v>2300</v>
      </c>
      <c r="C13" s="289">
        <f>Volume!J13</f>
        <v>78.35</v>
      </c>
      <c r="D13" s="323">
        <v>8.61</v>
      </c>
      <c r="E13" s="209">
        <f t="shared" si="0"/>
        <v>19803</v>
      </c>
      <c r="F13" s="214">
        <f t="shared" si="1"/>
        <v>10.989151244416082</v>
      </c>
      <c r="G13" s="280">
        <f t="shared" si="2"/>
        <v>28813.25</v>
      </c>
      <c r="H13" s="278">
        <v>5</v>
      </c>
      <c r="I13" s="210">
        <f t="shared" si="3"/>
        <v>12.5275</v>
      </c>
      <c r="J13" s="217">
        <f t="shared" si="4"/>
        <v>0.15989151244416083</v>
      </c>
      <c r="K13" s="221">
        <f t="shared" si="5"/>
        <v>2.9656429375</v>
      </c>
      <c r="L13" s="211">
        <f t="shared" si="6"/>
        <v>16.243495343746336</v>
      </c>
      <c r="M13" s="222">
        <v>47.450287</v>
      </c>
    </row>
    <row r="14" spans="1:13" s="7" customFormat="1" ht="15">
      <c r="A14" s="196" t="s">
        <v>88</v>
      </c>
      <c r="B14" s="182">
        <v>4300</v>
      </c>
      <c r="C14" s="289">
        <f>Volume!J14</f>
        <v>51.2</v>
      </c>
      <c r="D14" s="323">
        <v>9.71</v>
      </c>
      <c r="E14" s="209">
        <f t="shared" si="0"/>
        <v>41753.00000000001</v>
      </c>
      <c r="F14" s="214">
        <f t="shared" si="1"/>
        <v>18.96484375</v>
      </c>
      <c r="G14" s="280">
        <f t="shared" si="2"/>
        <v>52761.00000000001</v>
      </c>
      <c r="H14" s="278">
        <v>5</v>
      </c>
      <c r="I14" s="210">
        <f t="shared" si="3"/>
        <v>12.270000000000001</v>
      </c>
      <c r="J14" s="217">
        <f t="shared" si="4"/>
        <v>0.2396484375</v>
      </c>
      <c r="K14" s="221">
        <f t="shared" si="5"/>
        <v>2.6470684375</v>
      </c>
      <c r="L14" s="211">
        <f t="shared" si="6"/>
        <v>14.498590944787042</v>
      </c>
      <c r="M14" s="206">
        <v>42.353095</v>
      </c>
    </row>
    <row r="15" spans="1:13" s="8" customFormat="1" ht="15">
      <c r="A15" s="196" t="s">
        <v>136</v>
      </c>
      <c r="B15" s="182">
        <v>4775</v>
      </c>
      <c r="C15" s="289">
        <f>Volume!J15</f>
        <v>42.2</v>
      </c>
      <c r="D15" s="323">
        <v>5.37</v>
      </c>
      <c r="E15" s="209">
        <f t="shared" si="0"/>
        <v>25641.75</v>
      </c>
      <c r="F15" s="214">
        <f t="shared" si="1"/>
        <v>12.72511848341232</v>
      </c>
      <c r="G15" s="280">
        <f t="shared" si="2"/>
        <v>35717</v>
      </c>
      <c r="H15" s="278">
        <v>5</v>
      </c>
      <c r="I15" s="210">
        <f t="shared" si="3"/>
        <v>7.48</v>
      </c>
      <c r="J15" s="217">
        <f t="shared" si="4"/>
        <v>0.17725118483412322</v>
      </c>
      <c r="K15" s="221">
        <f t="shared" si="5"/>
        <v>2.7903561875</v>
      </c>
      <c r="L15" s="211">
        <f t="shared" si="6"/>
        <v>15.28341027367865</v>
      </c>
      <c r="M15" s="222">
        <v>44.645699</v>
      </c>
    </row>
    <row r="16" spans="1:13" s="8" customFormat="1" ht="15">
      <c r="A16" s="196" t="s">
        <v>157</v>
      </c>
      <c r="B16" s="182">
        <v>350</v>
      </c>
      <c r="C16" s="289">
        <f>Volume!J16</f>
        <v>664.85</v>
      </c>
      <c r="D16" s="323">
        <v>72.14</v>
      </c>
      <c r="E16" s="209">
        <f t="shared" si="0"/>
        <v>25249</v>
      </c>
      <c r="F16" s="214">
        <f t="shared" si="1"/>
        <v>10.8505677972475</v>
      </c>
      <c r="G16" s="280">
        <f t="shared" si="2"/>
        <v>36883.875</v>
      </c>
      <c r="H16" s="278">
        <v>5</v>
      </c>
      <c r="I16" s="210">
        <f t="shared" si="3"/>
        <v>105.3825</v>
      </c>
      <c r="J16" s="217">
        <f t="shared" si="4"/>
        <v>0.15850567797247497</v>
      </c>
      <c r="K16" s="221">
        <f t="shared" si="5"/>
        <v>2.38428275</v>
      </c>
      <c r="L16" s="211">
        <f t="shared" si="6"/>
        <v>13.059254456454507</v>
      </c>
      <c r="M16" s="222">
        <v>38.148524</v>
      </c>
    </row>
    <row r="17" spans="1:13" s="8" customFormat="1" ht="15">
      <c r="A17" s="196" t="s">
        <v>193</v>
      </c>
      <c r="B17" s="182">
        <v>100</v>
      </c>
      <c r="C17" s="289">
        <f>Volume!J17</f>
        <v>2727.7</v>
      </c>
      <c r="D17" s="323">
        <v>305.89</v>
      </c>
      <c r="E17" s="209">
        <f t="shared" si="0"/>
        <v>30589</v>
      </c>
      <c r="F17" s="214">
        <f t="shared" si="1"/>
        <v>11.214209773802104</v>
      </c>
      <c r="G17" s="280">
        <f t="shared" si="2"/>
        <v>44554.824</v>
      </c>
      <c r="H17" s="278">
        <v>5.12</v>
      </c>
      <c r="I17" s="210">
        <f t="shared" si="3"/>
        <v>445.54824</v>
      </c>
      <c r="J17" s="217">
        <f t="shared" si="4"/>
        <v>0.16334209773802105</v>
      </c>
      <c r="K17" s="221">
        <f t="shared" si="5"/>
        <v>2.262520625</v>
      </c>
      <c r="L17" s="211">
        <f t="shared" si="6"/>
        <v>12.39233583133187</v>
      </c>
      <c r="M17" s="222">
        <v>36.20033</v>
      </c>
    </row>
    <row r="18" spans="1:13" s="8" customFormat="1" ht="15">
      <c r="A18" s="196" t="s">
        <v>283</v>
      </c>
      <c r="B18" s="182">
        <v>950</v>
      </c>
      <c r="C18" s="289">
        <f>Volume!J18</f>
        <v>175.3</v>
      </c>
      <c r="D18" s="323">
        <v>68.54</v>
      </c>
      <c r="E18" s="209">
        <f t="shared" si="0"/>
        <v>65113.00000000001</v>
      </c>
      <c r="F18" s="214">
        <f t="shared" si="1"/>
        <v>39.09868796349116</v>
      </c>
      <c r="G18" s="280">
        <f t="shared" si="2"/>
        <v>73439.75</v>
      </c>
      <c r="H18" s="278">
        <v>5</v>
      </c>
      <c r="I18" s="210">
        <f t="shared" si="3"/>
        <v>77.305</v>
      </c>
      <c r="J18" s="217">
        <f t="shared" si="4"/>
        <v>0.44098687963491157</v>
      </c>
      <c r="K18" s="221">
        <f t="shared" si="5"/>
        <v>3.857308375</v>
      </c>
      <c r="L18" s="211">
        <f t="shared" si="6"/>
        <v>21.127348082410965</v>
      </c>
      <c r="M18" s="222">
        <v>61.716934</v>
      </c>
    </row>
    <row r="19" spans="1:13" s="8" customFormat="1" ht="15">
      <c r="A19" s="196" t="s">
        <v>284</v>
      </c>
      <c r="B19" s="182">
        <v>2400</v>
      </c>
      <c r="C19" s="289">
        <f>Volume!J19</f>
        <v>58.7</v>
      </c>
      <c r="D19" s="323">
        <v>18.62</v>
      </c>
      <c r="E19" s="209">
        <f t="shared" si="0"/>
        <v>44688</v>
      </c>
      <c r="F19" s="214">
        <f t="shared" si="1"/>
        <v>31.720613287904598</v>
      </c>
      <c r="G19" s="280">
        <f t="shared" si="2"/>
        <v>51732</v>
      </c>
      <c r="H19" s="278">
        <v>5</v>
      </c>
      <c r="I19" s="210">
        <f t="shared" si="3"/>
        <v>21.555</v>
      </c>
      <c r="J19" s="217">
        <f t="shared" si="4"/>
        <v>0.36720613287904597</v>
      </c>
      <c r="K19" s="221">
        <f t="shared" si="5"/>
        <v>2.7959531875</v>
      </c>
      <c r="L19" s="211">
        <f t="shared" si="6"/>
        <v>15.314066305222212</v>
      </c>
      <c r="M19" s="222">
        <v>44.735251</v>
      </c>
    </row>
    <row r="20" spans="1:13" s="8" customFormat="1" ht="15">
      <c r="A20" s="196" t="s">
        <v>76</v>
      </c>
      <c r="B20" s="182">
        <v>1400</v>
      </c>
      <c r="C20" s="289">
        <f>Volume!J20</f>
        <v>223.75</v>
      </c>
      <c r="D20" s="323">
        <v>26.63</v>
      </c>
      <c r="E20" s="209">
        <f t="shared" si="0"/>
        <v>37282</v>
      </c>
      <c r="F20" s="214">
        <f t="shared" si="1"/>
        <v>11.90167597765363</v>
      </c>
      <c r="G20" s="280">
        <f t="shared" si="2"/>
        <v>52944.5</v>
      </c>
      <c r="H20" s="278">
        <v>5</v>
      </c>
      <c r="I20" s="210">
        <f t="shared" si="3"/>
        <v>37.8175</v>
      </c>
      <c r="J20" s="217">
        <f t="shared" si="4"/>
        <v>0.16901675977653632</v>
      </c>
      <c r="K20" s="221">
        <f t="shared" si="5"/>
        <v>3.4516355</v>
      </c>
      <c r="L20" s="211">
        <f t="shared" si="6"/>
        <v>18.90538623635623</v>
      </c>
      <c r="M20" s="222">
        <v>55.226168</v>
      </c>
    </row>
    <row r="21" spans="1:13" s="8" customFormat="1" ht="15">
      <c r="A21" s="196" t="s">
        <v>77</v>
      </c>
      <c r="B21" s="182">
        <v>1900</v>
      </c>
      <c r="C21" s="289">
        <f>Volume!J21</f>
        <v>167.55</v>
      </c>
      <c r="D21" s="323">
        <v>25.19</v>
      </c>
      <c r="E21" s="209">
        <f t="shared" si="0"/>
        <v>47861</v>
      </c>
      <c r="F21" s="214">
        <f t="shared" si="1"/>
        <v>15.034318113995823</v>
      </c>
      <c r="G21" s="280">
        <f t="shared" si="2"/>
        <v>63778.25</v>
      </c>
      <c r="H21" s="278">
        <v>5</v>
      </c>
      <c r="I21" s="210">
        <f t="shared" si="3"/>
        <v>33.5675</v>
      </c>
      <c r="J21" s="217">
        <f t="shared" si="4"/>
        <v>0.20034318113995822</v>
      </c>
      <c r="K21" s="221">
        <f t="shared" si="5"/>
        <v>4.030830625</v>
      </c>
      <c r="L21" s="211">
        <f t="shared" si="6"/>
        <v>22.07776858795147</v>
      </c>
      <c r="M21" s="222">
        <v>64.49329</v>
      </c>
    </row>
    <row r="22" spans="1:13" s="7" customFormat="1" ht="15">
      <c r="A22" s="196" t="s">
        <v>285</v>
      </c>
      <c r="B22" s="182">
        <v>1050</v>
      </c>
      <c r="C22" s="289">
        <f>Volume!J22</f>
        <v>163.6</v>
      </c>
      <c r="D22" s="323">
        <v>30.94</v>
      </c>
      <c r="E22" s="209">
        <f t="shared" si="0"/>
        <v>32487</v>
      </c>
      <c r="F22" s="214">
        <f t="shared" si="1"/>
        <v>18.9119804400978</v>
      </c>
      <c r="G22" s="280">
        <f t="shared" si="2"/>
        <v>41076</v>
      </c>
      <c r="H22" s="278">
        <v>5</v>
      </c>
      <c r="I22" s="210">
        <f t="shared" si="3"/>
        <v>39.12</v>
      </c>
      <c r="J22" s="217">
        <f t="shared" si="4"/>
        <v>0.239119804400978</v>
      </c>
      <c r="K22" s="221">
        <f t="shared" si="5"/>
        <v>2.9283209375</v>
      </c>
      <c r="L22" s="211">
        <f t="shared" si="6"/>
        <v>16.039074330834257</v>
      </c>
      <c r="M22" s="206">
        <v>46.853135</v>
      </c>
    </row>
    <row r="23" spans="1:13" s="7" customFormat="1" ht="15">
      <c r="A23" s="196" t="s">
        <v>34</v>
      </c>
      <c r="B23" s="182">
        <v>275</v>
      </c>
      <c r="C23" s="289">
        <f>Volume!J23</f>
        <v>1606.55</v>
      </c>
      <c r="D23" s="323">
        <v>249.45</v>
      </c>
      <c r="E23" s="209">
        <f t="shared" si="0"/>
        <v>68598.75</v>
      </c>
      <c r="F23" s="214">
        <f t="shared" si="1"/>
        <v>15.527061093647879</v>
      </c>
      <c r="G23" s="280">
        <f t="shared" si="2"/>
        <v>90688.8125</v>
      </c>
      <c r="H23" s="278">
        <v>5</v>
      </c>
      <c r="I23" s="210">
        <f t="shared" si="3"/>
        <v>329.7775</v>
      </c>
      <c r="J23" s="217">
        <f t="shared" si="4"/>
        <v>0.20527061093647878</v>
      </c>
      <c r="K23" s="221">
        <f t="shared" si="5"/>
        <v>2.98494325</v>
      </c>
      <c r="L23" s="211">
        <f t="shared" si="6"/>
        <v>16.349207508977827</v>
      </c>
      <c r="M23" s="206">
        <v>47.759092</v>
      </c>
    </row>
    <row r="24" spans="1:13" s="8" customFormat="1" ht="15">
      <c r="A24" s="196" t="s">
        <v>286</v>
      </c>
      <c r="B24" s="182">
        <v>250</v>
      </c>
      <c r="C24" s="289">
        <f>Volume!J24</f>
        <v>1123.8</v>
      </c>
      <c r="D24" s="323">
        <v>172</v>
      </c>
      <c r="E24" s="209">
        <f t="shared" si="0"/>
        <v>43000</v>
      </c>
      <c r="F24" s="214">
        <f t="shared" si="1"/>
        <v>15.305214450969922</v>
      </c>
      <c r="G24" s="280">
        <f t="shared" si="2"/>
        <v>57047.5</v>
      </c>
      <c r="H24" s="278">
        <v>5</v>
      </c>
      <c r="I24" s="210">
        <f t="shared" si="3"/>
        <v>228.19</v>
      </c>
      <c r="J24" s="217">
        <f t="shared" si="4"/>
        <v>0.20305214450969925</v>
      </c>
      <c r="K24" s="221">
        <f t="shared" si="5"/>
        <v>3.0054939375</v>
      </c>
      <c r="L24" s="211">
        <f t="shared" si="6"/>
        <v>16.461768260137717</v>
      </c>
      <c r="M24" s="222">
        <v>48.087903</v>
      </c>
    </row>
    <row r="25" spans="1:13" s="8" customFormat="1" ht="15">
      <c r="A25" s="196" t="s">
        <v>137</v>
      </c>
      <c r="B25" s="182">
        <v>1000</v>
      </c>
      <c r="C25" s="289">
        <f>Volume!J25</f>
        <v>337.75</v>
      </c>
      <c r="D25" s="323">
        <v>36.17</v>
      </c>
      <c r="E25" s="209">
        <f t="shared" si="0"/>
        <v>36170</v>
      </c>
      <c r="F25" s="214">
        <f t="shared" si="1"/>
        <v>10.709104367135454</v>
      </c>
      <c r="G25" s="280">
        <f t="shared" si="2"/>
        <v>53057.5</v>
      </c>
      <c r="H25" s="278">
        <v>5</v>
      </c>
      <c r="I25" s="210">
        <f t="shared" si="3"/>
        <v>53.0575</v>
      </c>
      <c r="J25" s="217">
        <f t="shared" si="4"/>
        <v>0.15709104367135454</v>
      </c>
      <c r="K25" s="221">
        <f t="shared" si="5"/>
        <v>2.5117254375</v>
      </c>
      <c r="L25" s="211">
        <f t="shared" si="6"/>
        <v>13.757286803782822</v>
      </c>
      <c r="M25" s="222">
        <v>40.187607</v>
      </c>
    </row>
    <row r="26" spans="1:13" s="8" customFormat="1" ht="15">
      <c r="A26" s="196" t="s">
        <v>233</v>
      </c>
      <c r="B26" s="182">
        <v>500</v>
      </c>
      <c r="C26" s="289">
        <f>Volume!J26</f>
        <v>723.2</v>
      </c>
      <c r="D26" s="323">
        <v>101.41</v>
      </c>
      <c r="E26" s="209">
        <f t="shared" si="0"/>
        <v>50705</v>
      </c>
      <c r="F26" s="214">
        <f t="shared" si="1"/>
        <v>14.022400442477876</v>
      </c>
      <c r="G26" s="280">
        <f t="shared" si="2"/>
        <v>68785</v>
      </c>
      <c r="H26" s="278">
        <v>5</v>
      </c>
      <c r="I26" s="210">
        <f t="shared" si="3"/>
        <v>137.57</v>
      </c>
      <c r="J26" s="217">
        <f t="shared" si="4"/>
        <v>0.19022400442477874</v>
      </c>
      <c r="K26" s="221">
        <f t="shared" si="5"/>
        <v>1.9979265625</v>
      </c>
      <c r="L26" s="211">
        <f t="shared" si="6"/>
        <v>10.943094465200051</v>
      </c>
      <c r="M26" s="222">
        <v>31.966825</v>
      </c>
    </row>
    <row r="27" spans="1:13" s="8" customFormat="1" ht="15">
      <c r="A27" s="196" t="s">
        <v>1</v>
      </c>
      <c r="B27" s="182">
        <v>150</v>
      </c>
      <c r="C27" s="289">
        <f>Volume!J27</f>
        <v>2225.4</v>
      </c>
      <c r="D27" s="323">
        <v>243.99</v>
      </c>
      <c r="E27" s="209">
        <f t="shared" si="0"/>
        <v>36598.5</v>
      </c>
      <c r="F27" s="214">
        <f t="shared" si="1"/>
        <v>10.963871663521164</v>
      </c>
      <c r="G27" s="280">
        <f t="shared" si="2"/>
        <v>53289</v>
      </c>
      <c r="H27" s="278">
        <v>5</v>
      </c>
      <c r="I27" s="210">
        <f t="shared" si="3"/>
        <v>355.26</v>
      </c>
      <c r="J27" s="217">
        <f t="shared" si="4"/>
        <v>0.15963871663521165</v>
      </c>
      <c r="K27" s="221">
        <f t="shared" si="5"/>
        <v>1.931505625</v>
      </c>
      <c r="L27" s="211">
        <f t="shared" si="6"/>
        <v>10.579292007606144</v>
      </c>
      <c r="M27" s="222">
        <v>30.90409</v>
      </c>
    </row>
    <row r="28" spans="1:13" s="8" customFormat="1" ht="15">
      <c r="A28" s="196" t="s">
        <v>158</v>
      </c>
      <c r="B28" s="182">
        <v>1900</v>
      </c>
      <c r="C28" s="289">
        <f>Volume!J28</f>
        <v>112.8</v>
      </c>
      <c r="D28" s="323">
        <v>12.16</v>
      </c>
      <c r="E28" s="209">
        <f t="shared" si="0"/>
        <v>23104</v>
      </c>
      <c r="F28" s="214">
        <f t="shared" si="1"/>
        <v>10.78014184397163</v>
      </c>
      <c r="G28" s="280">
        <f t="shared" si="2"/>
        <v>33927.16</v>
      </c>
      <c r="H28" s="278">
        <v>5.05</v>
      </c>
      <c r="I28" s="210">
        <f t="shared" si="3"/>
        <v>17.8564</v>
      </c>
      <c r="J28" s="217">
        <f t="shared" si="4"/>
        <v>0.15830141843971632</v>
      </c>
      <c r="K28" s="221">
        <f t="shared" si="5"/>
        <v>2.1079460625</v>
      </c>
      <c r="L28" s="211">
        <f t="shared" si="6"/>
        <v>11.545696084354446</v>
      </c>
      <c r="M28" s="222">
        <v>33.727137</v>
      </c>
    </row>
    <row r="29" spans="1:13" s="8" customFormat="1" ht="15">
      <c r="A29" s="196" t="s">
        <v>287</v>
      </c>
      <c r="B29" s="182">
        <v>300</v>
      </c>
      <c r="C29" s="289">
        <f>Volume!J29</f>
        <v>582.25</v>
      </c>
      <c r="D29" s="323">
        <v>83.18</v>
      </c>
      <c r="E29" s="209">
        <f t="shared" si="0"/>
        <v>24954.000000000004</v>
      </c>
      <c r="F29" s="214">
        <f t="shared" si="1"/>
        <v>14.285959639330187</v>
      </c>
      <c r="G29" s="280">
        <f t="shared" si="2"/>
        <v>33687.75</v>
      </c>
      <c r="H29" s="278">
        <v>5</v>
      </c>
      <c r="I29" s="210">
        <f t="shared" si="3"/>
        <v>112.2925</v>
      </c>
      <c r="J29" s="217">
        <f t="shared" si="4"/>
        <v>0.19285959639330186</v>
      </c>
      <c r="K29" s="221">
        <f t="shared" si="5"/>
        <v>3.85269975</v>
      </c>
      <c r="L29" s="211">
        <f t="shared" si="6"/>
        <v>21.102105603695144</v>
      </c>
      <c r="M29" s="222">
        <v>61.643196</v>
      </c>
    </row>
    <row r="30" spans="1:13" s="8" customFormat="1" ht="15">
      <c r="A30" s="196" t="s">
        <v>159</v>
      </c>
      <c r="B30" s="182">
        <v>4500</v>
      </c>
      <c r="C30" s="289">
        <f>Volume!J30</f>
        <v>42.4</v>
      </c>
      <c r="D30" s="323">
        <v>4.66</v>
      </c>
      <c r="E30" s="209">
        <f t="shared" si="0"/>
        <v>20970</v>
      </c>
      <c r="F30" s="214">
        <f t="shared" si="1"/>
        <v>10.99056603773585</v>
      </c>
      <c r="G30" s="280">
        <f t="shared" si="2"/>
        <v>30510</v>
      </c>
      <c r="H30" s="278">
        <v>5</v>
      </c>
      <c r="I30" s="210">
        <f t="shared" si="3"/>
        <v>6.78</v>
      </c>
      <c r="J30" s="217">
        <f t="shared" si="4"/>
        <v>0.1599056603773585</v>
      </c>
      <c r="K30" s="221">
        <f t="shared" si="5"/>
        <v>2.803160125</v>
      </c>
      <c r="L30" s="211">
        <f t="shared" si="6"/>
        <v>15.35354032761501</v>
      </c>
      <c r="M30" s="222">
        <v>44.850562</v>
      </c>
    </row>
    <row r="31" spans="1:13" s="8" customFormat="1" ht="15">
      <c r="A31" s="196" t="s">
        <v>2</v>
      </c>
      <c r="B31" s="182">
        <v>1100</v>
      </c>
      <c r="C31" s="289">
        <f>Volume!J31</f>
        <v>309.3</v>
      </c>
      <c r="D31" s="323">
        <v>34.15</v>
      </c>
      <c r="E31" s="209">
        <f t="shared" si="0"/>
        <v>37565</v>
      </c>
      <c r="F31" s="214">
        <f t="shared" si="1"/>
        <v>11.041060459101196</v>
      </c>
      <c r="G31" s="280">
        <f t="shared" si="2"/>
        <v>54576.5</v>
      </c>
      <c r="H31" s="278">
        <v>5</v>
      </c>
      <c r="I31" s="210">
        <f t="shared" si="3"/>
        <v>49.615</v>
      </c>
      <c r="J31" s="217">
        <f t="shared" si="4"/>
        <v>0.16041060459101197</v>
      </c>
      <c r="K31" s="221">
        <f t="shared" si="5"/>
        <v>2.023759375</v>
      </c>
      <c r="L31" s="211">
        <f t="shared" si="6"/>
        <v>11.084586606500565</v>
      </c>
      <c r="M31" s="222">
        <v>32.38015</v>
      </c>
    </row>
    <row r="32" spans="1:13" s="8" customFormat="1" ht="15">
      <c r="A32" s="196" t="s">
        <v>394</v>
      </c>
      <c r="B32" s="182">
        <v>1250</v>
      </c>
      <c r="C32" s="289">
        <f>Volume!J32</f>
        <v>122.7</v>
      </c>
      <c r="D32" s="323">
        <v>27.16</v>
      </c>
      <c r="E32" s="209">
        <f t="shared" si="0"/>
        <v>33950</v>
      </c>
      <c r="F32" s="214">
        <f t="shared" si="1"/>
        <v>22.13528932355338</v>
      </c>
      <c r="G32" s="280">
        <f t="shared" si="2"/>
        <v>41618.75</v>
      </c>
      <c r="H32" s="278">
        <v>5</v>
      </c>
      <c r="I32" s="210">
        <f t="shared" si="3"/>
        <v>33.295</v>
      </c>
      <c r="J32" s="217">
        <f t="shared" si="4"/>
        <v>0.27135289323553385</v>
      </c>
      <c r="K32" s="221">
        <f t="shared" si="5"/>
        <v>1.8096494375</v>
      </c>
      <c r="L32" s="211">
        <f t="shared" si="6"/>
        <v>9.911858180952853</v>
      </c>
      <c r="M32" s="222">
        <v>28.954391</v>
      </c>
    </row>
    <row r="33" spans="1:13" s="8" customFormat="1" ht="15">
      <c r="A33" s="196" t="s">
        <v>78</v>
      </c>
      <c r="B33" s="182">
        <v>1600</v>
      </c>
      <c r="C33" s="289">
        <f>Volume!J33</f>
        <v>215.75</v>
      </c>
      <c r="D33" s="323">
        <v>26.23</v>
      </c>
      <c r="E33" s="209">
        <f t="shared" si="0"/>
        <v>41968</v>
      </c>
      <c r="F33" s="214">
        <f t="shared" si="1"/>
        <v>12.157589803012746</v>
      </c>
      <c r="G33" s="280">
        <f t="shared" si="2"/>
        <v>59228</v>
      </c>
      <c r="H33" s="278">
        <v>5</v>
      </c>
      <c r="I33" s="210">
        <f t="shared" si="3"/>
        <v>37.0175</v>
      </c>
      <c r="J33" s="217">
        <f t="shared" si="4"/>
        <v>0.17157589803012746</v>
      </c>
      <c r="K33" s="221">
        <f t="shared" si="5"/>
        <v>3.51753775</v>
      </c>
      <c r="L33" s="211">
        <f t="shared" si="6"/>
        <v>19.266347725509675</v>
      </c>
      <c r="M33" s="222">
        <v>56.280604</v>
      </c>
    </row>
    <row r="34" spans="1:13" s="8" customFormat="1" ht="15">
      <c r="A34" s="196" t="s">
        <v>138</v>
      </c>
      <c r="B34" s="182">
        <v>425</v>
      </c>
      <c r="C34" s="289">
        <f>Volume!J34</f>
        <v>585.4</v>
      </c>
      <c r="D34" s="323">
        <v>114.33</v>
      </c>
      <c r="E34" s="209">
        <f t="shared" si="0"/>
        <v>48590.25</v>
      </c>
      <c r="F34" s="214">
        <f t="shared" si="1"/>
        <v>19.53023573624872</v>
      </c>
      <c r="G34" s="280">
        <f t="shared" si="2"/>
        <v>61030</v>
      </c>
      <c r="H34" s="278">
        <v>5</v>
      </c>
      <c r="I34" s="210">
        <f t="shared" si="3"/>
        <v>143.6</v>
      </c>
      <c r="J34" s="217">
        <f t="shared" si="4"/>
        <v>0.24530235736248718</v>
      </c>
      <c r="K34" s="221">
        <f t="shared" si="5"/>
        <v>3.678509</v>
      </c>
      <c r="L34" s="211">
        <f t="shared" si="6"/>
        <v>20.14802357285771</v>
      </c>
      <c r="M34" s="222">
        <v>58.856144</v>
      </c>
    </row>
    <row r="35" spans="1:13" s="8" customFormat="1" ht="15">
      <c r="A35" s="196" t="s">
        <v>160</v>
      </c>
      <c r="B35" s="182">
        <v>550</v>
      </c>
      <c r="C35" s="289">
        <f>Volume!J35</f>
        <v>357.6</v>
      </c>
      <c r="D35" s="323">
        <v>60.28</v>
      </c>
      <c r="E35" s="209">
        <f t="shared" si="0"/>
        <v>33154</v>
      </c>
      <c r="F35" s="214">
        <f t="shared" si="1"/>
        <v>16.85682326621924</v>
      </c>
      <c r="G35" s="280">
        <f t="shared" si="2"/>
        <v>42988</v>
      </c>
      <c r="H35" s="278">
        <v>5</v>
      </c>
      <c r="I35" s="210">
        <f t="shared" si="3"/>
        <v>78.16</v>
      </c>
      <c r="J35" s="217">
        <f t="shared" si="4"/>
        <v>0.21856823266219236</v>
      </c>
      <c r="K35" s="221">
        <f t="shared" si="5"/>
        <v>2.7257803125</v>
      </c>
      <c r="L35" s="211">
        <f t="shared" si="6"/>
        <v>14.92971363959731</v>
      </c>
      <c r="M35" s="222">
        <v>43.612485</v>
      </c>
    </row>
    <row r="36" spans="1:13" s="8" customFormat="1" ht="15">
      <c r="A36" s="196" t="s">
        <v>161</v>
      </c>
      <c r="B36" s="182">
        <v>6900</v>
      </c>
      <c r="C36" s="289">
        <f>Volume!J36</f>
        <v>35.65</v>
      </c>
      <c r="D36" s="323">
        <v>3.85</v>
      </c>
      <c r="E36" s="209">
        <f t="shared" si="0"/>
        <v>26565</v>
      </c>
      <c r="F36" s="214">
        <f t="shared" si="1"/>
        <v>10.79943899018233</v>
      </c>
      <c r="G36" s="280">
        <f t="shared" si="2"/>
        <v>38864.25</v>
      </c>
      <c r="H36" s="278">
        <v>5</v>
      </c>
      <c r="I36" s="210">
        <f t="shared" si="3"/>
        <v>5.6325</v>
      </c>
      <c r="J36" s="217">
        <f t="shared" si="4"/>
        <v>0.1579943899018233</v>
      </c>
      <c r="K36" s="221">
        <f t="shared" si="5"/>
        <v>2.302460875</v>
      </c>
      <c r="L36" s="211">
        <f t="shared" si="6"/>
        <v>12.611097590105826</v>
      </c>
      <c r="M36" s="222">
        <v>36.839374</v>
      </c>
    </row>
    <row r="37" spans="1:13" s="8" customFormat="1" ht="15">
      <c r="A37" s="196" t="s">
        <v>396</v>
      </c>
      <c r="B37" s="182">
        <v>900</v>
      </c>
      <c r="C37" s="289">
        <f>Volume!J37</f>
        <v>190</v>
      </c>
      <c r="D37" s="323">
        <v>41.34</v>
      </c>
      <c r="E37" s="209">
        <f t="shared" si="0"/>
        <v>37206</v>
      </c>
      <c r="F37" s="214">
        <f t="shared" si="1"/>
        <v>21.757894736842108</v>
      </c>
      <c r="G37" s="280">
        <f t="shared" si="2"/>
        <v>45756</v>
      </c>
      <c r="H37" s="278">
        <v>5</v>
      </c>
      <c r="I37" s="210">
        <f t="shared" si="3"/>
        <v>50.84</v>
      </c>
      <c r="J37" s="217">
        <f t="shared" si="4"/>
        <v>0.2675789473684211</v>
      </c>
      <c r="K37" s="221">
        <f t="shared" si="5"/>
        <v>2.734375</v>
      </c>
      <c r="L37" s="211">
        <f t="shared" si="6"/>
        <v>14.976788681781887</v>
      </c>
      <c r="M37" s="222">
        <v>43.75</v>
      </c>
    </row>
    <row r="38" spans="1:13" s="8" customFormat="1" ht="15">
      <c r="A38" s="196" t="s">
        <v>3</v>
      </c>
      <c r="B38" s="182">
        <v>1250</v>
      </c>
      <c r="C38" s="289">
        <f>Volume!J38</f>
        <v>239.65</v>
      </c>
      <c r="D38" s="323">
        <v>26.45</v>
      </c>
      <c r="E38" s="209">
        <f t="shared" si="0"/>
        <v>33062.5</v>
      </c>
      <c r="F38" s="214">
        <f t="shared" si="1"/>
        <v>11.036928854579594</v>
      </c>
      <c r="G38" s="280">
        <f t="shared" si="2"/>
        <v>48040.625</v>
      </c>
      <c r="H38" s="278">
        <v>5</v>
      </c>
      <c r="I38" s="210">
        <f t="shared" si="3"/>
        <v>38.4325</v>
      </c>
      <c r="J38" s="217">
        <f t="shared" si="4"/>
        <v>0.16036928854579593</v>
      </c>
      <c r="K38" s="221">
        <f t="shared" si="5"/>
        <v>1.9413674375</v>
      </c>
      <c r="L38" s="211">
        <f t="shared" si="6"/>
        <v>10.633307379247508</v>
      </c>
      <c r="M38" s="222">
        <v>31.061879</v>
      </c>
    </row>
    <row r="39" spans="1:13" s="8" customFormat="1" ht="15">
      <c r="A39" s="196" t="s">
        <v>219</v>
      </c>
      <c r="B39" s="182">
        <v>525</v>
      </c>
      <c r="C39" s="289">
        <f>Volume!J39</f>
        <v>320.2</v>
      </c>
      <c r="D39" s="323">
        <v>65.66</v>
      </c>
      <c r="E39" s="209">
        <f t="shared" si="0"/>
        <v>34471.5</v>
      </c>
      <c r="F39" s="214">
        <f t="shared" si="1"/>
        <v>20.505933791380386</v>
      </c>
      <c r="G39" s="280">
        <f t="shared" si="2"/>
        <v>42876.75</v>
      </c>
      <c r="H39" s="278">
        <v>5</v>
      </c>
      <c r="I39" s="210">
        <f t="shared" si="3"/>
        <v>81.67</v>
      </c>
      <c r="J39" s="217">
        <f t="shared" si="4"/>
        <v>0.25505933791380386</v>
      </c>
      <c r="K39" s="221">
        <f t="shared" si="5"/>
        <v>2.2033485625</v>
      </c>
      <c r="L39" s="211">
        <f t="shared" si="6"/>
        <v>12.068237097278313</v>
      </c>
      <c r="M39" s="222">
        <v>35.253577</v>
      </c>
    </row>
    <row r="40" spans="1:13" s="8" customFormat="1" ht="15">
      <c r="A40" s="196" t="s">
        <v>162</v>
      </c>
      <c r="B40" s="182">
        <v>1200</v>
      </c>
      <c r="C40" s="289">
        <f>Volume!J40</f>
        <v>267.55</v>
      </c>
      <c r="D40" s="323">
        <v>35.84</v>
      </c>
      <c r="E40" s="209">
        <f t="shared" si="0"/>
        <v>43008.00000000001</v>
      </c>
      <c r="F40" s="214">
        <f t="shared" si="1"/>
        <v>13.395626985610168</v>
      </c>
      <c r="G40" s="280">
        <f t="shared" si="2"/>
        <v>59061.00000000001</v>
      </c>
      <c r="H40" s="278">
        <v>5</v>
      </c>
      <c r="I40" s="210">
        <f t="shared" si="3"/>
        <v>49.21750000000001</v>
      </c>
      <c r="J40" s="217">
        <f t="shared" si="4"/>
        <v>0.1839562698561017</v>
      </c>
      <c r="K40" s="221">
        <f t="shared" si="5"/>
        <v>3.3854694375</v>
      </c>
      <c r="L40" s="211">
        <f t="shared" si="6"/>
        <v>18.54297978663076</v>
      </c>
      <c r="M40" s="222">
        <v>54.167511</v>
      </c>
    </row>
    <row r="41" spans="1:13" s="8" customFormat="1" ht="15">
      <c r="A41" s="196" t="s">
        <v>288</v>
      </c>
      <c r="B41" s="182">
        <v>1000</v>
      </c>
      <c r="C41" s="289">
        <f>Volume!J41</f>
        <v>199.85</v>
      </c>
      <c r="D41" s="323">
        <v>26.22</v>
      </c>
      <c r="E41" s="209">
        <f t="shared" si="0"/>
        <v>26220</v>
      </c>
      <c r="F41" s="214">
        <f t="shared" si="1"/>
        <v>13.119839879909934</v>
      </c>
      <c r="G41" s="280">
        <f t="shared" si="2"/>
        <v>36212.5</v>
      </c>
      <c r="H41" s="278">
        <v>5</v>
      </c>
      <c r="I41" s="210">
        <f t="shared" si="3"/>
        <v>36.2125</v>
      </c>
      <c r="J41" s="217">
        <f t="shared" si="4"/>
        <v>0.18119839879909933</v>
      </c>
      <c r="K41" s="221">
        <f t="shared" si="5"/>
        <v>3.8871326875</v>
      </c>
      <c r="L41" s="211">
        <f t="shared" si="6"/>
        <v>21.290702569594295</v>
      </c>
      <c r="M41" s="222">
        <v>62.194123</v>
      </c>
    </row>
    <row r="42" spans="1:13" s="8" customFormat="1" ht="15">
      <c r="A42" s="196" t="s">
        <v>183</v>
      </c>
      <c r="B42" s="182">
        <v>950</v>
      </c>
      <c r="C42" s="289">
        <f>Volume!J42</f>
        <v>254.85</v>
      </c>
      <c r="D42" s="323">
        <v>37.54</v>
      </c>
      <c r="E42" s="209">
        <f t="shared" si="0"/>
        <v>35663</v>
      </c>
      <c r="F42" s="214">
        <f t="shared" si="1"/>
        <v>14.730233470669022</v>
      </c>
      <c r="G42" s="280">
        <f t="shared" si="2"/>
        <v>47768.375</v>
      </c>
      <c r="H42" s="278">
        <v>5</v>
      </c>
      <c r="I42" s="210">
        <f t="shared" si="3"/>
        <v>50.2825</v>
      </c>
      <c r="J42" s="217">
        <f t="shared" si="4"/>
        <v>0.1973023347066902</v>
      </c>
      <c r="K42" s="221">
        <f t="shared" si="5"/>
        <v>2.784402875</v>
      </c>
      <c r="L42" s="211">
        <f t="shared" si="6"/>
        <v>15.250802638197374</v>
      </c>
      <c r="M42" s="222">
        <v>44.550446</v>
      </c>
    </row>
    <row r="43" spans="1:13" s="8" customFormat="1" ht="15">
      <c r="A43" s="196" t="s">
        <v>220</v>
      </c>
      <c r="B43" s="182">
        <v>2700</v>
      </c>
      <c r="C43" s="289">
        <f>Volume!J43</f>
        <v>98.65</v>
      </c>
      <c r="D43" s="323">
        <v>14.27</v>
      </c>
      <c r="E43" s="209">
        <f t="shared" si="0"/>
        <v>38529</v>
      </c>
      <c r="F43" s="214">
        <f t="shared" si="1"/>
        <v>14.465281297516471</v>
      </c>
      <c r="G43" s="280">
        <f t="shared" si="2"/>
        <v>51846.75</v>
      </c>
      <c r="H43" s="278">
        <v>5</v>
      </c>
      <c r="I43" s="210">
        <f t="shared" si="3"/>
        <v>19.2025</v>
      </c>
      <c r="J43" s="217">
        <f t="shared" si="4"/>
        <v>0.1946528129751647</v>
      </c>
      <c r="K43" s="221">
        <f t="shared" si="5"/>
        <v>1.75628475</v>
      </c>
      <c r="L43" s="211">
        <f t="shared" si="6"/>
        <v>9.619567749773214</v>
      </c>
      <c r="M43" s="222">
        <v>28.100556</v>
      </c>
    </row>
    <row r="44" spans="1:13" s="8" customFormat="1" ht="15">
      <c r="A44" s="196" t="s">
        <v>163</v>
      </c>
      <c r="B44" s="182">
        <v>250</v>
      </c>
      <c r="C44" s="289">
        <f>Volume!J44</f>
        <v>3113.3</v>
      </c>
      <c r="D44" s="323">
        <v>345.93</v>
      </c>
      <c r="E44" s="209">
        <f t="shared" si="0"/>
        <v>86482.5</v>
      </c>
      <c r="F44" s="214">
        <f t="shared" si="1"/>
        <v>11.11136093534192</v>
      </c>
      <c r="G44" s="280">
        <f t="shared" si="2"/>
        <v>125398.75</v>
      </c>
      <c r="H44" s="278">
        <v>5</v>
      </c>
      <c r="I44" s="210">
        <f t="shared" si="3"/>
        <v>501.595</v>
      </c>
      <c r="J44" s="217">
        <f t="shared" si="4"/>
        <v>0.1611136093534192</v>
      </c>
      <c r="K44" s="221">
        <f t="shared" si="5"/>
        <v>3.5696378125</v>
      </c>
      <c r="L44" s="211">
        <f t="shared" si="6"/>
        <v>19.551711520296465</v>
      </c>
      <c r="M44" s="222">
        <v>57.114205</v>
      </c>
    </row>
    <row r="45" spans="1:13" s="8" customFormat="1" ht="15">
      <c r="A45" s="196" t="s">
        <v>194</v>
      </c>
      <c r="B45" s="182">
        <v>400</v>
      </c>
      <c r="C45" s="289">
        <f>Volume!J45</f>
        <v>693.25</v>
      </c>
      <c r="D45" s="323">
        <v>74.47</v>
      </c>
      <c r="E45" s="209">
        <f t="shared" si="0"/>
        <v>29788</v>
      </c>
      <c r="F45" s="214">
        <f t="shared" si="1"/>
        <v>10.742156509195816</v>
      </c>
      <c r="G45" s="280">
        <f t="shared" si="2"/>
        <v>44179.87</v>
      </c>
      <c r="H45" s="278">
        <v>5.19</v>
      </c>
      <c r="I45" s="210">
        <f t="shared" si="3"/>
        <v>110.44967500000001</v>
      </c>
      <c r="J45" s="217">
        <f t="shared" si="4"/>
        <v>0.1593215650919582</v>
      </c>
      <c r="K45" s="221">
        <f t="shared" si="5"/>
        <v>1.9054481875</v>
      </c>
      <c r="L45" s="211">
        <f t="shared" si="6"/>
        <v>10.436569544510833</v>
      </c>
      <c r="M45" s="222">
        <v>30.487171</v>
      </c>
    </row>
    <row r="46" spans="1:13" s="8" customFormat="1" ht="15">
      <c r="A46" s="196" t="s">
        <v>221</v>
      </c>
      <c r="B46" s="182">
        <v>2400</v>
      </c>
      <c r="C46" s="289">
        <f>Volume!J46</f>
        <v>134.25</v>
      </c>
      <c r="D46" s="323">
        <v>27.8</v>
      </c>
      <c r="E46" s="209">
        <f t="shared" si="0"/>
        <v>66720</v>
      </c>
      <c r="F46" s="214">
        <f t="shared" si="1"/>
        <v>20.707635009310987</v>
      </c>
      <c r="G46" s="280">
        <f t="shared" si="2"/>
        <v>82830</v>
      </c>
      <c r="H46" s="278">
        <v>5</v>
      </c>
      <c r="I46" s="210">
        <f t="shared" si="3"/>
        <v>34.5125</v>
      </c>
      <c r="J46" s="217">
        <f t="shared" si="4"/>
        <v>0.2570763500931099</v>
      </c>
      <c r="K46" s="221">
        <f t="shared" si="5"/>
        <v>3.3233994375</v>
      </c>
      <c r="L46" s="211">
        <f t="shared" si="6"/>
        <v>18.203008395187304</v>
      </c>
      <c r="M46" s="222">
        <v>53.174391</v>
      </c>
    </row>
    <row r="47" spans="1:13" s="8" customFormat="1" ht="15">
      <c r="A47" s="196" t="s">
        <v>164</v>
      </c>
      <c r="B47" s="182">
        <v>5650</v>
      </c>
      <c r="C47" s="289">
        <f>Volume!J47</f>
        <v>55.5</v>
      </c>
      <c r="D47" s="323">
        <v>10.31</v>
      </c>
      <c r="E47" s="209">
        <f t="shared" si="0"/>
        <v>58251.5</v>
      </c>
      <c r="F47" s="214">
        <f t="shared" si="1"/>
        <v>18.576576576576578</v>
      </c>
      <c r="G47" s="280">
        <f t="shared" si="2"/>
        <v>73930.25</v>
      </c>
      <c r="H47" s="278">
        <v>5</v>
      </c>
      <c r="I47" s="210">
        <f t="shared" si="3"/>
        <v>13.085</v>
      </c>
      <c r="J47" s="217">
        <f t="shared" si="4"/>
        <v>0.23576576576576577</v>
      </c>
      <c r="K47" s="221">
        <f t="shared" si="5"/>
        <v>3.87681475</v>
      </c>
      <c r="L47" s="211">
        <f t="shared" si="6"/>
        <v>21.234188898437512</v>
      </c>
      <c r="M47" s="222">
        <v>62.029036</v>
      </c>
    </row>
    <row r="48" spans="1:13" s="8" customFormat="1" ht="15">
      <c r="A48" s="196" t="s">
        <v>165</v>
      </c>
      <c r="B48" s="182">
        <v>1300</v>
      </c>
      <c r="C48" s="289">
        <f>Volume!J48</f>
        <v>226.65</v>
      </c>
      <c r="D48" s="323">
        <v>27.65</v>
      </c>
      <c r="E48" s="209">
        <f t="shared" si="0"/>
        <v>35945</v>
      </c>
      <c r="F48" s="214">
        <f t="shared" si="1"/>
        <v>12.199426428413854</v>
      </c>
      <c r="G48" s="280">
        <f t="shared" si="2"/>
        <v>50677.25</v>
      </c>
      <c r="H48" s="278">
        <v>5</v>
      </c>
      <c r="I48" s="210">
        <f t="shared" si="3"/>
        <v>38.9825</v>
      </c>
      <c r="J48" s="217">
        <f t="shared" si="4"/>
        <v>0.17199426428413855</v>
      </c>
      <c r="K48" s="221">
        <f t="shared" si="5"/>
        <v>3.060328625</v>
      </c>
      <c r="L48" s="211">
        <f t="shared" si="6"/>
        <v>16.762110212912685</v>
      </c>
      <c r="M48" s="222">
        <v>48.965258</v>
      </c>
    </row>
    <row r="49" spans="1:13" s="8" customFormat="1" ht="15">
      <c r="A49" s="196" t="s">
        <v>89</v>
      </c>
      <c r="B49" s="182">
        <v>1500</v>
      </c>
      <c r="C49" s="289">
        <f>Volume!J49</f>
        <v>277.2</v>
      </c>
      <c r="D49" s="323">
        <v>31.41</v>
      </c>
      <c r="E49" s="209">
        <f t="shared" si="0"/>
        <v>47115</v>
      </c>
      <c r="F49" s="214">
        <f t="shared" si="1"/>
        <v>11.331168831168831</v>
      </c>
      <c r="G49" s="280">
        <f t="shared" si="2"/>
        <v>68487.12</v>
      </c>
      <c r="H49" s="278">
        <v>5.14</v>
      </c>
      <c r="I49" s="210">
        <f t="shared" si="3"/>
        <v>45.65808</v>
      </c>
      <c r="J49" s="217">
        <f t="shared" si="4"/>
        <v>0.1647116883116883</v>
      </c>
      <c r="K49" s="221">
        <f t="shared" si="5"/>
        <v>2.8160874375</v>
      </c>
      <c r="L49" s="211">
        <f t="shared" si="6"/>
        <v>15.424346134256695</v>
      </c>
      <c r="M49" s="222">
        <v>45.057399</v>
      </c>
    </row>
    <row r="50" spans="1:13" s="8" customFormat="1" ht="15">
      <c r="A50" s="196" t="s">
        <v>289</v>
      </c>
      <c r="B50" s="182">
        <v>1000</v>
      </c>
      <c r="C50" s="289">
        <f>Volume!J50</f>
        <v>165.45</v>
      </c>
      <c r="D50" s="323">
        <v>46.36</v>
      </c>
      <c r="E50" s="209">
        <f t="shared" si="0"/>
        <v>46360</v>
      </c>
      <c r="F50" s="214">
        <f t="shared" si="1"/>
        <v>28.020550015110306</v>
      </c>
      <c r="G50" s="280">
        <f t="shared" si="2"/>
        <v>54632.5</v>
      </c>
      <c r="H50" s="278">
        <v>5</v>
      </c>
      <c r="I50" s="210">
        <f t="shared" si="3"/>
        <v>54.6325</v>
      </c>
      <c r="J50" s="217">
        <f t="shared" si="4"/>
        <v>0.33020550015110306</v>
      </c>
      <c r="K50" s="221">
        <f t="shared" si="5"/>
        <v>3.6678045625</v>
      </c>
      <c r="L50" s="211">
        <f t="shared" si="6"/>
        <v>20.08939295401617</v>
      </c>
      <c r="M50" s="222">
        <v>58.684873</v>
      </c>
    </row>
    <row r="51" spans="1:13" s="8" customFormat="1" ht="15">
      <c r="A51" s="196" t="s">
        <v>272</v>
      </c>
      <c r="B51" s="182">
        <v>600</v>
      </c>
      <c r="C51" s="289">
        <f>Volume!J51</f>
        <v>207.9</v>
      </c>
      <c r="D51" s="323">
        <v>45.2</v>
      </c>
      <c r="E51" s="209">
        <f t="shared" si="0"/>
        <v>27120</v>
      </c>
      <c r="F51" s="214">
        <f t="shared" si="1"/>
        <v>21.741221741221743</v>
      </c>
      <c r="G51" s="280">
        <f t="shared" si="2"/>
        <v>33357</v>
      </c>
      <c r="H51" s="278">
        <v>5</v>
      </c>
      <c r="I51" s="210">
        <f t="shared" si="3"/>
        <v>55.595</v>
      </c>
      <c r="J51" s="217">
        <f t="shared" si="4"/>
        <v>0.2674122174122174</v>
      </c>
      <c r="K51" s="221">
        <f t="shared" si="5"/>
        <v>3.15631875</v>
      </c>
      <c r="L51" s="211">
        <f t="shared" si="6"/>
        <v>17.28786978051509</v>
      </c>
      <c r="M51" s="222">
        <v>50.5011</v>
      </c>
    </row>
    <row r="52" spans="1:13" s="8" customFormat="1" ht="15">
      <c r="A52" s="196" t="s">
        <v>222</v>
      </c>
      <c r="B52" s="182">
        <v>300</v>
      </c>
      <c r="C52" s="289">
        <f>Volume!J52</f>
        <v>1179.65</v>
      </c>
      <c r="D52" s="323">
        <v>127.47</v>
      </c>
      <c r="E52" s="209">
        <f t="shared" si="0"/>
        <v>38241</v>
      </c>
      <c r="F52" s="214">
        <f t="shared" si="1"/>
        <v>10.805747467469164</v>
      </c>
      <c r="G52" s="280">
        <f t="shared" si="2"/>
        <v>55935.75</v>
      </c>
      <c r="H52" s="278">
        <v>5</v>
      </c>
      <c r="I52" s="210">
        <f t="shared" si="3"/>
        <v>186.4525</v>
      </c>
      <c r="J52" s="217">
        <f t="shared" si="4"/>
        <v>0.1580574746746916</v>
      </c>
      <c r="K52" s="221">
        <f t="shared" si="5"/>
        <v>2.0622700625</v>
      </c>
      <c r="L52" s="211">
        <f t="shared" si="6"/>
        <v>11.295518328988388</v>
      </c>
      <c r="M52" s="222">
        <v>32.996321</v>
      </c>
    </row>
    <row r="53" spans="1:13" s="8" customFormat="1" ht="15">
      <c r="A53" s="196" t="s">
        <v>234</v>
      </c>
      <c r="B53" s="182">
        <v>1000</v>
      </c>
      <c r="C53" s="289">
        <f>Volume!J53</f>
        <v>379.75</v>
      </c>
      <c r="D53" s="323">
        <v>49.51</v>
      </c>
      <c r="E53" s="209">
        <f t="shared" si="0"/>
        <v>49510</v>
      </c>
      <c r="F53" s="214">
        <f t="shared" si="1"/>
        <v>13.037524687294272</v>
      </c>
      <c r="G53" s="280">
        <f t="shared" si="2"/>
        <v>68497.5</v>
      </c>
      <c r="H53" s="278">
        <v>5</v>
      </c>
      <c r="I53" s="210">
        <f t="shared" si="3"/>
        <v>68.4975</v>
      </c>
      <c r="J53" s="217">
        <f t="shared" si="4"/>
        <v>0.18037524687294273</v>
      </c>
      <c r="K53" s="221">
        <f t="shared" si="5"/>
        <v>3.8332605</v>
      </c>
      <c r="L53" s="211">
        <f t="shared" si="6"/>
        <v>20.99563244643532</v>
      </c>
      <c r="M53" s="222">
        <v>61.332168</v>
      </c>
    </row>
    <row r="54" spans="1:13" s="8" customFormat="1" ht="15">
      <c r="A54" s="196" t="s">
        <v>166</v>
      </c>
      <c r="B54" s="182">
        <v>2950</v>
      </c>
      <c r="C54" s="289">
        <f>Volume!J54</f>
        <v>105.95</v>
      </c>
      <c r="D54" s="323">
        <v>11.35</v>
      </c>
      <c r="E54" s="209">
        <f t="shared" si="0"/>
        <v>33482.5</v>
      </c>
      <c r="F54" s="214">
        <f t="shared" si="1"/>
        <v>10.71260028315243</v>
      </c>
      <c r="G54" s="280">
        <f t="shared" si="2"/>
        <v>49110.125</v>
      </c>
      <c r="H54" s="278">
        <v>5</v>
      </c>
      <c r="I54" s="210">
        <f t="shared" si="3"/>
        <v>16.6475</v>
      </c>
      <c r="J54" s="217">
        <f t="shared" si="4"/>
        <v>0.1571260028315243</v>
      </c>
      <c r="K54" s="221">
        <f t="shared" si="5"/>
        <v>2.3028273125</v>
      </c>
      <c r="L54" s="211">
        <f t="shared" si="6"/>
        <v>12.613104650952483</v>
      </c>
      <c r="M54" s="222">
        <v>36.845237</v>
      </c>
    </row>
    <row r="55" spans="1:13" s="8" customFormat="1" ht="15">
      <c r="A55" s="196" t="s">
        <v>223</v>
      </c>
      <c r="B55" s="182">
        <v>175</v>
      </c>
      <c r="C55" s="289">
        <f>Volume!J55</f>
        <v>2336.7</v>
      </c>
      <c r="D55" s="323">
        <v>303.92</v>
      </c>
      <c r="E55" s="209">
        <f t="shared" si="0"/>
        <v>53186</v>
      </c>
      <c r="F55" s="214">
        <f t="shared" si="1"/>
        <v>13.006376513887108</v>
      </c>
      <c r="G55" s="280">
        <f t="shared" si="2"/>
        <v>73632.125</v>
      </c>
      <c r="H55" s="278">
        <v>5</v>
      </c>
      <c r="I55" s="210">
        <f t="shared" si="3"/>
        <v>420.755</v>
      </c>
      <c r="J55" s="217">
        <f t="shared" si="4"/>
        <v>0.18006376513887107</v>
      </c>
      <c r="K55" s="221">
        <f t="shared" si="5"/>
        <v>2.0373401875</v>
      </c>
      <c r="L55" s="211">
        <f t="shared" si="6"/>
        <v>11.158971780055547</v>
      </c>
      <c r="M55" s="222">
        <v>32.597443</v>
      </c>
    </row>
    <row r="56" spans="1:13" s="8" customFormat="1" ht="15">
      <c r="A56" s="196" t="s">
        <v>290</v>
      </c>
      <c r="B56" s="182">
        <v>750</v>
      </c>
      <c r="C56" s="289">
        <f>Volume!J56</f>
        <v>138.05</v>
      </c>
      <c r="D56" s="323">
        <v>16.61</v>
      </c>
      <c r="E56" s="209">
        <f t="shared" si="0"/>
        <v>12457.5</v>
      </c>
      <c r="F56" s="214">
        <f t="shared" si="1"/>
        <v>12.031872509960158</v>
      </c>
      <c r="G56" s="280">
        <f t="shared" si="2"/>
        <v>17634.375</v>
      </c>
      <c r="H56" s="278">
        <v>5</v>
      </c>
      <c r="I56" s="210">
        <f t="shared" si="3"/>
        <v>23.5125</v>
      </c>
      <c r="J56" s="217">
        <f t="shared" si="4"/>
        <v>0.17031872509960158</v>
      </c>
      <c r="K56" s="221">
        <f t="shared" si="5"/>
        <v>3.58289025</v>
      </c>
      <c r="L56" s="211">
        <f t="shared" si="6"/>
        <v>19.62429810990324</v>
      </c>
      <c r="M56" s="222">
        <v>57.326244</v>
      </c>
    </row>
    <row r="57" spans="1:13" s="8" customFormat="1" ht="15">
      <c r="A57" s="196" t="s">
        <v>291</v>
      </c>
      <c r="B57" s="182">
        <v>1400</v>
      </c>
      <c r="C57" s="289">
        <f>Volume!J57</f>
        <v>123</v>
      </c>
      <c r="D57" s="323">
        <v>13.58</v>
      </c>
      <c r="E57" s="209">
        <f t="shared" si="0"/>
        <v>19012</v>
      </c>
      <c r="F57" s="214">
        <f t="shared" si="1"/>
        <v>11.040650406504065</v>
      </c>
      <c r="G57" s="280">
        <f t="shared" si="2"/>
        <v>27622</v>
      </c>
      <c r="H57" s="278">
        <v>5</v>
      </c>
      <c r="I57" s="210">
        <f t="shared" si="3"/>
        <v>19.73</v>
      </c>
      <c r="J57" s="217">
        <f t="shared" si="4"/>
        <v>0.16040650406504064</v>
      </c>
      <c r="K57" s="221">
        <f t="shared" si="5"/>
        <v>2.8057205</v>
      </c>
      <c r="L57" s="211">
        <f t="shared" si="6"/>
        <v>15.367564079046735</v>
      </c>
      <c r="M57" s="222">
        <v>44.891528</v>
      </c>
    </row>
    <row r="58" spans="1:13" s="8" customFormat="1" ht="15">
      <c r="A58" s="196" t="s">
        <v>195</v>
      </c>
      <c r="B58" s="182">
        <v>2062</v>
      </c>
      <c r="C58" s="289">
        <f>Volume!J58</f>
        <v>125.65</v>
      </c>
      <c r="D58" s="323">
        <v>16</v>
      </c>
      <c r="E58" s="209">
        <f t="shared" si="0"/>
        <v>32992</v>
      </c>
      <c r="F58" s="214">
        <f t="shared" si="1"/>
        <v>12.733784321528052</v>
      </c>
      <c r="G58" s="280">
        <f t="shared" si="2"/>
        <v>45946.515</v>
      </c>
      <c r="H58" s="278">
        <v>5</v>
      </c>
      <c r="I58" s="210">
        <f t="shared" si="3"/>
        <v>22.2825</v>
      </c>
      <c r="J58" s="217">
        <f t="shared" si="4"/>
        <v>0.1773378432152805</v>
      </c>
      <c r="K58" s="221">
        <f t="shared" si="5"/>
        <v>2.3555141875</v>
      </c>
      <c r="L58" s="211">
        <f t="shared" si="6"/>
        <v>12.901682550172033</v>
      </c>
      <c r="M58" s="222">
        <v>37.688227</v>
      </c>
    </row>
    <row r="59" spans="1:13" s="8" customFormat="1" ht="15">
      <c r="A59" s="196" t="s">
        <v>292</v>
      </c>
      <c r="B59" s="182">
        <v>1400</v>
      </c>
      <c r="C59" s="289">
        <f>Volume!J59</f>
        <v>122.05</v>
      </c>
      <c r="D59" s="323">
        <v>20.43</v>
      </c>
      <c r="E59" s="209">
        <f t="shared" si="0"/>
        <v>28602</v>
      </c>
      <c r="F59" s="214">
        <f t="shared" si="1"/>
        <v>16.739041376485048</v>
      </c>
      <c r="G59" s="280">
        <f t="shared" si="2"/>
        <v>37145.5</v>
      </c>
      <c r="H59" s="278">
        <v>5</v>
      </c>
      <c r="I59" s="210">
        <f t="shared" si="3"/>
        <v>26.5325</v>
      </c>
      <c r="J59" s="217">
        <f t="shared" si="4"/>
        <v>0.21739041376485047</v>
      </c>
      <c r="K59" s="221">
        <f t="shared" si="5"/>
        <v>3.7203594375</v>
      </c>
      <c r="L59" s="211">
        <f t="shared" si="6"/>
        <v>20.37724785945981</v>
      </c>
      <c r="M59" s="222">
        <v>59.525751</v>
      </c>
    </row>
    <row r="60" spans="1:13" s="8" customFormat="1" ht="15">
      <c r="A60" s="196" t="s">
        <v>197</v>
      </c>
      <c r="B60" s="182">
        <v>325</v>
      </c>
      <c r="C60" s="289">
        <f>Volume!J60</f>
        <v>663.75</v>
      </c>
      <c r="D60" s="323">
        <v>71.94</v>
      </c>
      <c r="E60" s="209">
        <f t="shared" si="0"/>
        <v>23380.5</v>
      </c>
      <c r="F60" s="214">
        <f t="shared" si="1"/>
        <v>10.838418079096044</v>
      </c>
      <c r="G60" s="280">
        <f t="shared" si="2"/>
        <v>34166.4375</v>
      </c>
      <c r="H60" s="278">
        <v>5</v>
      </c>
      <c r="I60" s="210">
        <f t="shared" si="3"/>
        <v>105.1275</v>
      </c>
      <c r="J60" s="217">
        <f t="shared" si="4"/>
        <v>0.15838418079096045</v>
      </c>
      <c r="K60" s="221">
        <f t="shared" si="5"/>
        <v>2.3277544375</v>
      </c>
      <c r="L60" s="211">
        <f t="shared" si="6"/>
        <v>12.749636137514994</v>
      </c>
      <c r="M60" s="222">
        <v>37.244071</v>
      </c>
    </row>
    <row r="61" spans="1:13" s="8" customFormat="1" ht="15">
      <c r="A61" s="196" t="s">
        <v>4</v>
      </c>
      <c r="B61" s="182">
        <v>150</v>
      </c>
      <c r="C61" s="289">
        <f>Volume!J61</f>
        <v>1605.95</v>
      </c>
      <c r="D61" s="323">
        <v>173.37</v>
      </c>
      <c r="E61" s="209">
        <f t="shared" si="0"/>
        <v>26005.5</v>
      </c>
      <c r="F61" s="214">
        <f t="shared" si="1"/>
        <v>10.795479311311063</v>
      </c>
      <c r="G61" s="280">
        <f t="shared" si="2"/>
        <v>38050.125</v>
      </c>
      <c r="H61" s="278">
        <v>5</v>
      </c>
      <c r="I61" s="210">
        <f t="shared" si="3"/>
        <v>253.6675</v>
      </c>
      <c r="J61" s="217">
        <f t="shared" si="4"/>
        <v>0.15795479311311061</v>
      </c>
      <c r="K61" s="221">
        <f t="shared" si="5"/>
        <v>1.7617470625</v>
      </c>
      <c r="L61" s="211">
        <f t="shared" si="6"/>
        <v>9.649486067497138</v>
      </c>
      <c r="M61" s="222">
        <v>28.187953</v>
      </c>
    </row>
    <row r="62" spans="1:13" s="8" customFormat="1" ht="15">
      <c r="A62" s="196" t="s">
        <v>79</v>
      </c>
      <c r="B62" s="182">
        <v>200</v>
      </c>
      <c r="C62" s="289">
        <f>Volume!J62</f>
        <v>975.9</v>
      </c>
      <c r="D62" s="323">
        <v>102.75</v>
      </c>
      <c r="E62" s="209">
        <f t="shared" si="0"/>
        <v>20550</v>
      </c>
      <c r="F62" s="214">
        <f t="shared" si="1"/>
        <v>10.528742699047033</v>
      </c>
      <c r="G62" s="280">
        <f t="shared" si="2"/>
        <v>30309</v>
      </c>
      <c r="H62" s="278">
        <v>5</v>
      </c>
      <c r="I62" s="210">
        <f t="shared" si="3"/>
        <v>151.545</v>
      </c>
      <c r="J62" s="217">
        <f t="shared" si="4"/>
        <v>0.15528742699047032</v>
      </c>
      <c r="K62" s="221">
        <f t="shared" si="5"/>
        <v>2.22627875</v>
      </c>
      <c r="L62" s="211">
        <f t="shared" si="6"/>
        <v>12.193830906694044</v>
      </c>
      <c r="M62" s="222">
        <v>35.62046</v>
      </c>
    </row>
    <row r="63" spans="1:13" s="8" customFormat="1" ht="15">
      <c r="A63" s="196" t="s">
        <v>196</v>
      </c>
      <c r="B63" s="182">
        <v>400</v>
      </c>
      <c r="C63" s="289">
        <f>Volume!J63</f>
        <v>687.2</v>
      </c>
      <c r="D63" s="323">
        <v>75.49</v>
      </c>
      <c r="E63" s="209">
        <f t="shared" si="0"/>
        <v>30195.999999999996</v>
      </c>
      <c r="F63" s="214">
        <f t="shared" si="1"/>
        <v>10.985157159487775</v>
      </c>
      <c r="G63" s="280">
        <f t="shared" si="2"/>
        <v>43940</v>
      </c>
      <c r="H63" s="278">
        <v>5</v>
      </c>
      <c r="I63" s="210">
        <f t="shared" si="3"/>
        <v>109.85</v>
      </c>
      <c r="J63" s="217">
        <f t="shared" si="4"/>
        <v>0.15985157159487776</v>
      </c>
      <c r="K63" s="221">
        <f t="shared" si="5"/>
        <v>2.1254700625</v>
      </c>
      <c r="L63" s="211">
        <f t="shared" si="6"/>
        <v>11.641678985331652</v>
      </c>
      <c r="M63" s="222">
        <v>34.007521</v>
      </c>
    </row>
    <row r="64" spans="1:13" s="8" customFormat="1" ht="15">
      <c r="A64" s="196" t="s">
        <v>5</v>
      </c>
      <c r="B64" s="182">
        <v>1595</v>
      </c>
      <c r="C64" s="289">
        <f>Volume!J64</f>
        <v>143.6</v>
      </c>
      <c r="D64" s="323">
        <v>26.59</v>
      </c>
      <c r="E64" s="209">
        <f t="shared" si="0"/>
        <v>42411.05</v>
      </c>
      <c r="F64" s="214">
        <f t="shared" si="1"/>
        <v>18.516713091922007</v>
      </c>
      <c r="G64" s="280">
        <f t="shared" si="2"/>
        <v>53863.15</v>
      </c>
      <c r="H64" s="278">
        <v>5</v>
      </c>
      <c r="I64" s="210">
        <f t="shared" si="3"/>
        <v>33.77</v>
      </c>
      <c r="J64" s="217">
        <f t="shared" si="4"/>
        <v>0.2351671309192201</v>
      </c>
      <c r="K64" s="221">
        <f t="shared" si="5"/>
        <v>2.23026625</v>
      </c>
      <c r="L64" s="211">
        <f t="shared" si="6"/>
        <v>12.215671343674563</v>
      </c>
      <c r="M64" s="222">
        <v>35.68426</v>
      </c>
    </row>
    <row r="65" spans="1:13" s="8" customFormat="1" ht="15">
      <c r="A65" s="196" t="s">
        <v>198</v>
      </c>
      <c r="B65" s="182">
        <v>1000</v>
      </c>
      <c r="C65" s="289">
        <f>Volume!J65</f>
        <v>185.45</v>
      </c>
      <c r="D65" s="323">
        <v>20.47</v>
      </c>
      <c r="E65" s="209">
        <f t="shared" si="0"/>
        <v>20470</v>
      </c>
      <c r="F65" s="214">
        <f t="shared" si="1"/>
        <v>11.038015637638178</v>
      </c>
      <c r="G65" s="280">
        <f t="shared" si="2"/>
        <v>29742.5</v>
      </c>
      <c r="H65" s="278">
        <v>5</v>
      </c>
      <c r="I65" s="210">
        <f t="shared" si="3"/>
        <v>29.7425</v>
      </c>
      <c r="J65" s="217">
        <f t="shared" si="4"/>
        <v>0.16038015637638178</v>
      </c>
      <c r="K65" s="221">
        <f t="shared" si="5"/>
        <v>1.8298765</v>
      </c>
      <c r="L65" s="211">
        <f t="shared" si="6"/>
        <v>10.02264636498602</v>
      </c>
      <c r="M65" s="222">
        <v>29.278024</v>
      </c>
    </row>
    <row r="66" spans="1:13" s="8" customFormat="1" ht="15">
      <c r="A66" s="196" t="s">
        <v>199</v>
      </c>
      <c r="B66" s="182">
        <v>1300</v>
      </c>
      <c r="C66" s="289">
        <f>Volume!J66</f>
        <v>275.15</v>
      </c>
      <c r="D66" s="323">
        <v>30.8</v>
      </c>
      <c r="E66" s="209">
        <f t="shared" si="0"/>
        <v>40040</v>
      </c>
      <c r="F66" s="214">
        <f t="shared" si="1"/>
        <v>11.193894239505726</v>
      </c>
      <c r="G66" s="280">
        <f t="shared" si="2"/>
        <v>57924.75</v>
      </c>
      <c r="H66" s="278">
        <v>5</v>
      </c>
      <c r="I66" s="210">
        <f t="shared" si="3"/>
        <v>44.5575</v>
      </c>
      <c r="J66" s="217">
        <f t="shared" si="4"/>
        <v>0.16193894239505724</v>
      </c>
      <c r="K66" s="221">
        <f t="shared" si="5"/>
        <v>2.786359875</v>
      </c>
      <c r="L66" s="211">
        <f t="shared" si="6"/>
        <v>15.26152156864775</v>
      </c>
      <c r="M66" s="222">
        <v>44.581758</v>
      </c>
    </row>
    <row r="67" spans="1:13" s="8" customFormat="1" ht="15">
      <c r="A67" s="196" t="s">
        <v>293</v>
      </c>
      <c r="B67" s="182">
        <v>300</v>
      </c>
      <c r="C67" s="289">
        <f>Volume!J67</f>
        <v>613.65</v>
      </c>
      <c r="D67" s="323">
        <v>92.97</v>
      </c>
      <c r="E67" s="209">
        <f t="shared" si="0"/>
        <v>27891</v>
      </c>
      <c r="F67" s="214">
        <f t="shared" si="1"/>
        <v>15.15032999266683</v>
      </c>
      <c r="G67" s="280">
        <f t="shared" si="2"/>
        <v>37095.75</v>
      </c>
      <c r="H67" s="278">
        <v>5</v>
      </c>
      <c r="I67" s="210">
        <f t="shared" si="3"/>
        <v>123.6525</v>
      </c>
      <c r="J67" s="217">
        <f t="shared" si="4"/>
        <v>0.20150329992666832</v>
      </c>
      <c r="K67" s="221">
        <f t="shared" si="5"/>
        <v>4.6985885</v>
      </c>
      <c r="L67" s="211">
        <f t="shared" si="6"/>
        <v>25.73522909884362</v>
      </c>
      <c r="M67" s="222">
        <v>75.177416</v>
      </c>
    </row>
    <row r="68" spans="1:13" s="8" customFormat="1" ht="15">
      <c r="A68" s="196" t="s">
        <v>43</v>
      </c>
      <c r="B68" s="182">
        <v>150</v>
      </c>
      <c r="C68" s="289">
        <f>Volume!J68</f>
        <v>1960.85</v>
      </c>
      <c r="D68" s="323">
        <v>211.98</v>
      </c>
      <c r="E68" s="209">
        <f t="shared" si="0"/>
        <v>31797</v>
      </c>
      <c r="F68" s="214">
        <f t="shared" si="1"/>
        <v>10.810617844302216</v>
      </c>
      <c r="G68" s="280">
        <f t="shared" si="2"/>
        <v>46503.375</v>
      </c>
      <c r="H68" s="278">
        <v>5</v>
      </c>
      <c r="I68" s="210">
        <f t="shared" si="3"/>
        <v>310.0225</v>
      </c>
      <c r="J68" s="217">
        <f t="shared" si="4"/>
        <v>0.15810617844302216</v>
      </c>
      <c r="K68" s="221">
        <f t="shared" si="5"/>
        <v>4.464366125</v>
      </c>
      <c r="L68" s="211">
        <f t="shared" si="6"/>
        <v>24.45234031624428</v>
      </c>
      <c r="M68" s="222">
        <v>71.429858</v>
      </c>
    </row>
    <row r="69" spans="1:13" s="8" customFormat="1" ht="15">
      <c r="A69" s="196" t="s">
        <v>200</v>
      </c>
      <c r="B69" s="182">
        <v>350</v>
      </c>
      <c r="C69" s="289">
        <f>Volume!J69</f>
        <v>875.8</v>
      </c>
      <c r="D69" s="323">
        <v>110.18</v>
      </c>
      <c r="E69" s="209">
        <f aca="true" t="shared" si="7" ref="E69:E132">D69*B69</f>
        <v>38563</v>
      </c>
      <c r="F69" s="214">
        <f aca="true" t="shared" si="8" ref="F69:F132">D69/C69*100</f>
        <v>12.580497830554924</v>
      </c>
      <c r="G69" s="280">
        <f aca="true" t="shared" si="9" ref="G69:G132">(B69*C69)*H69%+E69</f>
        <v>53889.5</v>
      </c>
      <c r="H69" s="278">
        <v>5</v>
      </c>
      <c r="I69" s="210">
        <f aca="true" t="shared" si="10" ref="I69:I132">G69/B69</f>
        <v>153.97</v>
      </c>
      <c r="J69" s="217">
        <f aca="true" t="shared" si="11" ref="J69:J132">I69/C69</f>
        <v>0.17580497830554923</v>
      </c>
      <c r="K69" s="221">
        <f aca="true" t="shared" si="12" ref="K69:K132">M69/16</f>
        <v>2.2001055625</v>
      </c>
      <c r="L69" s="211">
        <f aca="true" t="shared" si="13" ref="L69:L132">K69*SQRT(30)</f>
        <v>12.050474454738422</v>
      </c>
      <c r="M69" s="222">
        <v>35.201689</v>
      </c>
    </row>
    <row r="70" spans="1:13" s="8" customFormat="1" ht="15">
      <c r="A70" s="196" t="s">
        <v>141</v>
      </c>
      <c r="B70" s="182">
        <v>2400</v>
      </c>
      <c r="C70" s="289">
        <f>Volume!J70</f>
        <v>86.35</v>
      </c>
      <c r="D70" s="323">
        <v>18.9</v>
      </c>
      <c r="E70" s="209">
        <f t="shared" si="7"/>
        <v>45360</v>
      </c>
      <c r="F70" s="214">
        <f t="shared" si="8"/>
        <v>21.887666473653734</v>
      </c>
      <c r="G70" s="280">
        <f t="shared" si="9"/>
        <v>55784.172</v>
      </c>
      <c r="H70" s="278">
        <v>5.03</v>
      </c>
      <c r="I70" s="210">
        <f t="shared" si="10"/>
        <v>23.243405</v>
      </c>
      <c r="J70" s="217">
        <f t="shared" si="11"/>
        <v>0.26917666473653734</v>
      </c>
      <c r="K70" s="221">
        <f t="shared" si="12"/>
        <v>2.9210525625</v>
      </c>
      <c r="L70" s="211">
        <f t="shared" si="13"/>
        <v>15.999263801395191</v>
      </c>
      <c r="M70" s="222">
        <v>46.736841</v>
      </c>
    </row>
    <row r="71" spans="1:13" s="8" customFormat="1" ht="15">
      <c r="A71" s="196" t="s">
        <v>184</v>
      </c>
      <c r="B71" s="182">
        <v>2950</v>
      </c>
      <c r="C71" s="289">
        <f>Volume!J71</f>
        <v>94.3</v>
      </c>
      <c r="D71" s="323">
        <v>18.2</v>
      </c>
      <c r="E71" s="209">
        <f t="shared" si="7"/>
        <v>53690</v>
      </c>
      <c r="F71" s="214">
        <f t="shared" si="8"/>
        <v>19.300106044538705</v>
      </c>
      <c r="G71" s="280">
        <f t="shared" si="9"/>
        <v>67599.25</v>
      </c>
      <c r="H71" s="278">
        <v>5</v>
      </c>
      <c r="I71" s="210">
        <f t="shared" si="10"/>
        <v>22.915</v>
      </c>
      <c r="J71" s="217">
        <f t="shared" si="11"/>
        <v>0.24300106044538705</v>
      </c>
      <c r="K71" s="221">
        <f t="shared" si="12"/>
        <v>2.7331500625</v>
      </c>
      <c r="L71" s="211">
        <f t="shared" si="13"/>
        <v>14.970079422779046</v>
      </c>
      <c r="M71" s="222">
        <v>43.730401</v>
      </c>
    </row>
    <row r="72" spans="1:13" s="8" customFormat="1" ht="15">
      <c r="A72" s="196" t="s">
        <v>175</v>
      </c>
      <c r="B72" s="182">
        <v>7875</v>
      </c>
      <c r="C72" s="289">
        <f>Volume!J72</f>
        <v>30.25</v>
      </c>
      <c r="D72" s="323">
        <v>9.19</v>
      </c>
      <c r="E72" s="209">
        <f t="shared" si="7"/>
        <v>72371.25</v>
      </c>
      <c r="F72" s="214">
        <f t="shared" si="8"/>
        <v>30.380165289256194</v>
      </c>
      <c r="G72" s="280">
        <f t="shared" si="9"/>
        <v>84282.1875</v>
      </c>
      <c r="H72" s="278">
        <v>5</v>
      </c>
      <c r="I72" s="210">
        <f t="shared" si="10"/>
        <v>10.7025</v>
      </c>
      <c r="J72" s="217">
        <f t="shared" si="11"/>
        <v>0.353801652892562</v>
      </c>
      <c r="K72" s="221">
        <f t="shared" si="12"/>
        <v>5.377921625</v>
      </c>
      <c r="L72" s="211">
        <f t="shared" si="13"/>
        <v>29.456089865073388</v>
      </c>
      <c r="M72" s="222">
        <v>86.046746</v>
      </c>
    </row>
    <row r="73" spans="1:13" s="8" customFormat="1" ht="15">
      <c r="A73" s="196" t="s">
        <v>142</v>
      </c>
      <c r="B73" s="182">
        <v>1750</v>
      </c>
      <c r="C73" s="289">
        <f>Volume!J73</f>
        <v>144.65</v>
      </c>
      <c r="D73" s="323">
        <v>15.5</v>
      </c>
      <c r="E73" s="209">
        <f t="shared" si="7"/>
        <v>27125</v>
      </c>
      <c r="F73" s="214">
        <f t="shared" si="8"/>
        <v>10.715520221223644</v>
      </c>
      <c r="G73" s="280">
        <f t="shared" si="9"/>
        <v>39781.875</v>
      </c>
      <c r="H73" s="278">
        <v>5</v>
      </c>
      <c r="I73" s="210">
        <f t="shared" si="10"/>
        <v>22.7325</v>
      </c>
      <c r="J73" s="217">
        <f t="shared" si="11"/>
        <v>0.15715520221223644</v>
      </c>
      <c r="K73" s="221">
        <f t="shared" si="12"/>
        <v>2.415574125</v>
      </c>
      <c r="L73" s="211">
        <f t="shared" si="13"/>
        <v>13.230644375883038</v>
      </c>
      <c r="M73" s="222">
        <v>38.649186</v>
      </c>
    </row>
    <row r="74" spans="1:13" s="8" customFormat="1" ht="15">
      <c r="A74" s="196" t="s">
        <v>176</v>
      </c>
      <c r="B74" s="182">
        <v>1450</v>
      </c>
      <c r="C74" s="289">
        <f>Volume!J74</f>
        <v>191.85</v>
      </c>
      <c r="D74" s="323">
        <v>31.46</v>
      </c>
      <c r="E74" s="209">
        <f t="shared" si="7"/>
        <v>45617</v>
      </c>
      <c r="F74" s="214">
        <f t="shared" si="8"/>
        <v>16.39822778212145</v>
      </c>
      <c r="G74" s="280">
        <f t="shared" si="9"/>
        <v>60555.40025</v>
      </c>
      <c r="H74" s="278">
        <v>5.37</v>
      </c>
      <c r="I74" s="210">
        <f t="shared" si="10"/>
        <v>41.762344999999996</v>
      </c>
      <c r="J74" s="217">
        <f t="shared" si="11"/>
        <v>0.21768227782121446</v>
      </c>
      <c r="K74" s="221">
        <f t="shared" si="12"/>
        <v>3.5445255625</v>
      </c>
      <c r="L74" s="211">
        <f t="shared" si="13"/>
        <v>19.414166062349377</v>
      </c>
      <c r="M74" s="222">
        <v>56.712409</v>
      </c>
    </row>
    <row r="75" spans="1:13" s="8" customFormat="1" ht="15">
      <c r="A75" s="196" t="s">
        <v>167</v>
      </c>
      <c r="B75" s="182">
        <v>3850</v>
      </c>
      <c r="C75" s="289">
        <f>Volume!J75</f>
        <v>46.65</v>
      </c>
      <c r="D75" s="323">
        <v>10.71</v>
      </c>
      <c r="E75" s="209">
        <f t="shared" si="7"/>
        <v>41233.5</v>
      </c>
      <c r="F75" s="214">
        <f t="shared" si="8"/>
        <v>22.958199356913187</v>
      </c>
      <c r="G75" s="280">
        <f t="shared" si="9"/>
        <v>50213.625</v>
      </c>
      <c r="H75" s="278">
        <v>5</v>
      </c>
      <c r="I75" s="210">
        <f t="shared" si="10"/>
        <v>13.0425</v>
      </c>
      <c r="J75" s="217">
        <f t="shared" si="11"/>
        <v>0.2795819935691318</v>
      </c>
      <c r="K75" s="221">
        <f t="shared" si="12"/>
        <v>5.949306125</v>
      </c>
      <c r="L75" s="211">
        <f t="shared" si="13"/>
        <v>32.58569166166149</v>
      </c>
      <c r="M75" s="222">
        <v>95.188898</v>
      </c>
    </row>
    <row r="76" spans="1:13" s="8" customFormat="1" ht="15">
      <c r="A76" s="196" t="s">
        <v>201</v>
      </c>
      <c r="B76" s="182">
        <v>100</v>
      </c>
      <c r="C76" s="289">
        <f>Volume!J76</f>
        <v>2187</v>
      </c>
      <c r="D76" s="323">
        <v>239.33</v>
      </c>
      <c r="E76" s="209">
        <f t="shared" si="7"/>
        <v>23933</v>
      </c>
      <c r="F76" s="214">
        <f t="shared" si="8"/>
        <v>10.943301326017375</v>
      </c>
      <c r="G76" s="280">
        <f t="shared" si="9"/>
        <v>34868</v>
      </c>
      <c r="H76" s="278">
        <v>5</v>
      </c>
      <c r="I76" s="210">
        <f t="shared" si="10"/>
        <v>348.68</v>
      </c>
      <c r="J76" s="217">
        <f t="shared" si="11"/>
        <v>0.15943301326017376</v>
      </c>
      <c r="K76" s="221">
        <f t="shared" si="12"/>
        <v>1.705001625</v>
      </c>
      <c r="L76" s="211">
        <f t="shared" si="13"/>
        <v>9.338678505954642</v>
      </c>
      <c r="M76" s="222">
        <v>27.280026</v>
      </c>
    </row>
    <row r="77" spans="1:13" s="8" customFormat="1" ht="15">
      <c r="A77" s="196" t="s">
        <v>143</v>
      </c>
      <c r="B77" s="182">
        <v>2950</v>
      </c>
      <c r="C77" s="289">
        <f>Volume!J77</f>
        <v>105.9</v>
      </c>
      <c r="D77" s="323">
        <v>13.06</v>
      </c>
      <c r="E77" s="209">
        <f t="shared" si="7"/>
        <v>38527</v>
      </c>
      <c r="F77" s="214">
        <f t="shared" si="8"/>
        <v>12.332389046270066</v>
      </c>
      <c r="G77" s="280">
        <f t="shared" si="9"/>
        <v>54147.25</v>
      </c>
      <c r="H77" s="278">
        <v>5</v>
      </c>
      <c r="I77" s="210">
        <f t="shared" si="10"/>
        <v>18.355</v>
      </c>
      <c r="J77" s="217">
        <f t="shared" si="11"/>
        <v>0.17332389046270066</v>
      </c>
      <c r="K77" s="221">
        <f t="shared" si="12"/>
        <v>3.3683841875</v>
      </c>
      <c r="L77" s="211">
        <f t="shared" si="13"/>
        <v>18.449400018374607</v>
      </c>
      <c r="M77" s="222">
        <v>53.894147</v>
      </c>
    </row>
    <row r="78" spans="1:13" s="8" customFormat="1" ht="15">
      <c r="A78" s="196" t="s">
        <v>90</v>
      </c>
      <c r="B78" s="182">
        <v>600</v>
      </c>
      <c r="C78" s="289">
        <f>Volume!J78</f>
        <v>418.05</v>
      </c>
      <c r="D78" s="323">
        <v>49.32</v>
      </c>
      <c r="E78" s="209">
        <f t="shared" si="7"/>
        <v>29592</v>
      </c>
      <c r="F78" s="214">
        <f t="shared" si="8"/>
        <v>11.797631862217438</v>
      </c>
      <c r="G78" s="280">
        <f t="shared" si="9"/>
        <v>42133.5</v>
      </c>
      <c r="H78" s="278">
        <v>5</v>
      </c>
      <c r="I78" s="210">
        <f t="shared" si="10"/>
        <v>70.2225</v>
      </c>
      <c r="J78" s="217">
        <f t="shared" si="11"/>
        <v>0.16797631862217438</v>
      </c>
      <c r="K78" s="221">
        <f t="shared" si="12"/>
        <v>2.717332125</v>
      </c>
      <c r="L78" s="211">
        <f t="shared" si="13"/>
        <v>14.883441010959478</v>
      </c>
      <c r="M78" s="222">
        <v>43.477314</v>
      </c>
    </row>
    <row r="79" spans="1:13" s="8" customFormat="1" ht="15">
      <c r="A79" s="196" t="s">
        <v>35</v>
      </c>
      <c r="B79" s="182">
        <v>1100</v>
      </c>
      <c r="C79" s="289">
        <f>Volume!J79</f>
        <v>260.35</v>
      </c>
      <c r="D79" s="323">
        <v>28.07</v>
      </c>
      <c r="E79" s="209">
        <f t="shared" si="7"/>
        <v>30877</v>
      </c>
      <c r="F79" s="214">
        <f t="shared" si="8"/>
        <v>10.781640099865566</v>
      </c>
      <c r="G79" s="280">
        <f t="shared" si="9"/>
        <v>45196.25</v>
      </c>
      <c r="H79" s="278">
        <v>5</v>
      </c>
      <c r="I79" s="210">
        <f t="shared" si="10"/>
        <v>41.0875</v>
      </c>
      <c r="J79" s="217">
        <f t="shared" si="11"/>
        <v>0.15781640099865563</v>
      </c>
      <c r="K79" s="221">
        <f t="shared" si="12"/>
        <v>2.1980665</v>
      </c>
      <c r="L79" s="211">
        <f t="shared" si="13"/>
        <v>12.039306049464292</v>
      </c>
      <c r="M79" s="222">
        <v>35.169064</v>
      </c>
    </row>
    <row r="80" spans="1:13" s="8" customFormat="1" ht="15">
      <c r="A80" s="196" t="s">
        <v>6</v>
      </c>
      <c r="B80" s="182">
        <v>1125</v>
      </c>
      <c r="C80" s="289">
        <f>Volume!J80</f>
        <v>165.2</v>
      </c>
      <c r="D80" s="323">
        <v>36.88</v>
      </c>
      <c r="E80" s="209">
        <f t="shared" si="7"/>
        <v>41490</v>
      </c>
      <c r="F80" s="214">
        <f t="shared" si="8"/>
        <v>22.32445520581114</v>
      </c>
      <c r="G80" s="280">
        <f t="shared" si="9"/>
        <v>50782.5</v>
      </c>
      <c r="H80" s="278">
        <v>5</v>
      </c>
      <c r="I80" s="210">
        <f t="shared" si="10"/>
        <v>45.14</v>
      </c>
      <c r="J80" s="217">
        <f t="shared" si="11"/>
        <v>0.2732445520581114</v>
      </c>
      <c r="K80" s="221">
        <f t="shared" si="12"/>
        <v>2.0523466875</v>
      </c>
      <c r="L80" s="211">
        <f t="shared" si="13"/>
        <v>11.24116576564756</v>
      </c>
      <c r="M80" s="222">
        <v>32.837547</v>
      </c>
    </row>
    <row r="81" spans="1:13" s="8" customFormat="1" ht="15">
      <c r="A81" s="196" t="s">
        <v>177</v>
      </c>
      <c r="B81" s="182">
        <v>500</v>
      </c>
      <c r="C81" s="289">
        <f>Volume!J81</f>
        <v>344.85</v>
      </c>
      <c r="D81" s="323">
        <v>67.03</v>
      </c>
      <c r="E81" s="209">
        <f t="shared" si="7"/>
        <v>33515</v>
      </c>
      <c r="F81" s="214">
        <f t="shared" si="8"/>
        <v>19.437436566623166</v>
      </c>
      <c r="G81" s="280">
        <f t="shared" si="9"/>
        <v>42136.25</v>
      </c>
      <c r="H81" s="278">
        <v>5</v>
      </c>
      <c r="I81" s="210">
        <f t="shared" si="10"/>
        <v>84.2725</v>
      </c>
      <c r="J81" s="217">
        <f t="shared" si="11"/>
        <v>0.24437436566623166</v>
      </c>
      <c r="K81" s="221">
        <f t="shared" si="12"/>
        <v>3.12957075</v>
      </c>
      <c r="L81" s="211">
        <f t="shared" si="13"/>
        <v>17.14136495083361</v>
      </c>
      <c r="M81" s="222">
        <v>50.073132</v>
      </c>
    </row>
    <row r="82" spans="1:13" s="8" customFormat="1" ht="15">
      <c r="A82" s="196" t="s">
        <v>168</v>
      </c>
      <c r="B82" s="182">
        <v>300</v>
      </c>
      <c r="C82" s="289">
        <f>Volume!J82</f>
        <v>644.6</v>
      </c>
      <c r="D82" s="323">
        <v>98.44</v>
      </c>
      <c r="E82" s="209">
        <f t="shared" si="7"/>
        <v>29532</v>
      </c>
      <c r="F82" s="214">
        <f t="shared" si="8"/>
        <v>15.271486192987899</v>
      </c>
      <c r="G82" s="280">
        <f t="shared" si="9"/>
        <v>39201</v>
      </c>
      <c r="H82" s="278">
        <v>5</v>
      </c>
      <c r="I82" s="210">
        <f t="shared" si="10"/>
        <v>130.67</v>
      </c>
      <c r="J82" s="217">
        <f t="shared" si="11"/>
        <v>0.20271486192987898</v>
      </c>
      <c r="K82" s="221">
        <f t="shared" si="12"/>
        <v>3.2207673125</v>
      </c>
      <c r="L82" s="211">
        <f t="shared" si="13"/>
        <v>17.640869095315406</v>
      </c>
      <c r="M82" s="222">
        <v>51.532277</v>
      </c>
    </row>
    <row r="83" spans="1:13" s="8" customFormat="1" ht="15">
      <c r="A83" s="196" t="s">
        <v>132</v>
      </c>
      <c r="B83" s="182">
        <v>400</v>
      </c>
      <c r="C83" s="289">
        <f>Volume!J83</f>
        <v>624.2</v>
      </c>
      <c r="D83" s="323">
        <v>91.68</v>
      </c>
      <c r="E83" s="209">
        <f t="shared" si="7"/>
        <v>36672</v>
      </c>
      <c r="F83" s="214">
        <f t="shared" si="8"/>
        <v>14.68760012816405</v>
      </c>
      <c r="G83" s="280">
        <f t="shared" si="9"/>
        <v>49156</v>
      </c>
      <c r="H83" s="278">
        <v>5</v>
      </c>
      <c r="I83" s="210">
        <f t="shared" si="10"/>
        <v>122.89</v>
      </c>
      <c r="J83" s="217">
        <f t="shared" si="11"/>
        <v>0.19687600128164048</v>
      </c>
      <c r="K83" s="221">
        <f t="shared" si="12"/>
        <v>2.7598474375</v>
      </c>
      <c r="L83" s="211">
        <f t="shared" si="13"/>
        <v>15.11630696791579</v>
      </c>
      <c r="M83" s="222">
        <v>44.157559</v>
      </c>
    </row>
    <row r="84" spans="1:13" s="8" customFormat="1" ht="15">
      <c r="A84" s="196" t="s">
        <v>144</v>
      </c>
      <c r="B84" s="182">
        <v>125</v>
      </c>
      <c r="C84" s="289">
        <f>Volume!J84</f>
        <v>2390.3</v>
      </c>
      <c r="D84" s="323">
        <v>275.72</v>
      </c>
      <c r="E84" s="209">
        <f t="shared" si="7"/>
        <v>34465</v>
      </c>
      <c r="F84" s="214">
        <f t="shared" si="8"/>
        <v>11.534953771493118</v>
      </c>
      <c r="G84" s="280">
        <f t="shared" si="9"/>
        <v>49404.375</v>
      </c>
      <c r="H84" s="278">
        <v>5</v>
      </c>
      <c r="I84" s="210">
        <f t="shared" si="10"/>
        <v>395.235</v>
      </c>
      <c r="J84" s="217">
        <f t="shared" si="11"/>
        <v>0.16534953771493116</v>
      </c>
      <c r="K84" s="221">
        <f t="shared" si="12"/>
        <v>2.3703136875</v>
      </c>
      <c r="L84" s="211">
        <f t="shared" si="13"/>
        <v>12.982742750070011</v>
      </c>
      <c r="M84" s="222">
        <v>37.925019</v>
      </c>
    </row>
    <row r="85" spans="1:13" s="8" customFormat="1" ht="15">
      <c r="A85" s="196" t="s">
        <v>294</v>
      </c>
      <c r="B85" s="182">
        <v>300</v>
      </c>
      <c r="C85" s="289">
        <f>Volume!J85</f>
        <v>593.95</v>
      </c>
      <c r="D85" s="323">
        <v>79.55</v>
      </c>
      <c r="E85" s="209">
        <f t="shared" si="7"/>
        <v>23865</v>
      </c>
      <c r="F85" s="214">
        <f t="shared" si="8"/>
        <v>13.393383281420993</v>
      </c>
      <c r="G85" s="280">
        <f t="shared" si="9"/>
        <v>32774.25</v>
      </c>
      <c r="H85" s="278">
        <v>5</v>
      </c>
      <c r="I85" s="210">
        <f t="shared" si="10"/>
        <v>109.2475</v>
      </c>
      <c r="J85" s="217">
        <f t="shared" si="11"/>
        <v>0.18393383281420994</v>
      </c>
      <c r="K85" s="221">
        <f t="shared" si="12"/>
        <v>3.211991625</v>
      </c>
      <c r="L85" s="211">
        <f t="shared" si="13"/>
        <v>17.592802675301744</v>
      </c>
      <c r="M85" s="222">
        <v>51.391866</v>
      </c>
    </row>
    <row r="86" spans="1:13" s="8" customFormat="1" ht="15">
      <c r="A86" s="196" t="s">
        <v>133</v>
      </c>
      <c r="B86" s="182">
        <v>6250</v>
      </c>
      <c r="C86" s="289">
        <f>Volume!J86</f>
        <v>30.8</v>
      </c>
      <c r="D86" s="323">
        <v>4.05</v>
      </c>
      <c r="E86" s="209">
        <f t="shared" si="7"/>
        <v>25312.5</v>
      </c>
      <c r="F86" s="214">
        <f t="shared" si="8"/>
        <v>13.14935064935065</v>
      </c>
      <c r="G86" s="280">
        <f t="shared" si="9"/>
        <v>34937.5</v>
      </c>
      <c r="H86" s="278">
        <v>5</v>
      </c>
      <c r="I86" s="210">
        <f t="shared" si="10"/>
        <v>5.59</v>
      </c>
      <c r="J86" s="217">
        <f t="shared" si="11"/>
        <v>0.18149350649350648</v>
      </c>
      <c r="K86" s="221">
        <f t="shared" si="12"/>
        <v>2.590064625</v>
      </c>
      <c r="L86" s="211">
        <f t="shared" si="13"/>
        <v>14.186368205086591</v>
      </c>
      <c r="M86" s="222">
        <v>41.441034</v>
      </c>
    </row>
    <row r="87" spans="1:13" s="8" customFormat="1" ht="15">
      <c r="A87" s="196" t="s">
        <v>169</v>
      </c>
      <c r="B87" s="182">
        <v>2000</v>
      </c>
      <c r="C87" s="289">
        <f>Volume!J87</f>
        <v>130.25</v>
      </c>
      <c r="D87" s="323">
        <v>13.78</v>
      </c>
      <c r="E87" s="209">
        <f t="shared" si="7"/>
        <v>27560</v>
      </c>
      <c r="F87" s="214">
        <f t="shared" si="8"/>
        <v>10.57965451055662</v>
      </c>
      <c r="G87" s="280">
        <f t="shared" si="9"/>
        <v>40585</v>
      </c>
      <c r="H87" s="278">
        <v>5</v>
      </c>
      <c r="I87" s="210">
        <f t="shared" si="10"/>
        <v>20.2925</v>
      </c>
      <c r="J87" s="217">
        <f t="shared" si="11"/>
        <v>0.15579654510556623</v>
      </c>
      <c r="K87" s="221">
        <f t="shared" si="12"/>
        <v>2.516205375</v>
      </c>
      <c r="L87" s="211">
        <f t="shared" si="13"/>
        <v>13.781824432032456</v>
      </c>
      <c r="M87" s="222">
        <v>40.259286</v>
      </c>
    </row>
    <row r="88" spans="1:13" s="8" customFormat="1" ht="15">
      <c r="A88" s="196" t="s">
        <v>295</v>
      </c>
      <c r="B88" s="182">
        <v>550</v>
      </c>
      <c r="C88" s="289">
        <f>Volume!J88</f>
        <v>486.55</v>
      </c>
      <c r="D88" s="323">
        <v>70.43</v>
      </c>
      <c r="E88" s="209">
        <f t="shared" si="7"/>
        <v>38736.50000000001</v>
      </c>
      <c r="F88" s="214">
        <f t="shared" si="8"/>
        <v>14.475387935463981</v>
      </c>
      <c r="G88" s="280">
        <f t="shared" si="9"/>
        <v>52116.62500000001</v>
      </c>
      <c r="H88" s="278">
        <v>5</v>
      </c>
      <c r="I88" s="210">
        <f t="shared" si="10"/>
        <v>94.75750000000001</v>
      </c>
      <c r="J88" s="217">
        <f t="shared" si="11"/>
        <v>0.1947538793546398</v>
      </c>
      <c r="K88" s="221">
        <f t="shared" si="12"/>
        <v>3.1670299375</v>
      </c>
      <c r="L88" s="211">
        <f t="shared" si="13"/>
        <v>17.346537370629264</v>
      </c>
      <c r="M88" s="222">
        <v>50.672479</v>
      </c>
    </row>
    <row r="89" spans="1:13" s="8" customFormat="1" ht="15">
      <c r="A89" s="196" t="s">
        <v>296</v>
      </c>
      <c r="B89" s="182">
        <v>550</v>
      </c>
      <c r="C89" s="289">
        <f>Volume!J89</f>
        <v>437.95</v>
      </c>
      <c r="D89" s="323">
        <v>60.12</v>
      </c>
      <c r="E89" s="209">
        <f t="shared" si="7"/>
        <v>33066</v>
      </c>
      <c r="F89" s="214">
        <f t="shared" si="8"/>
        <v>13.727594474255051</v>
      </c>
      <c r="G89" s="280">
        <f t="shared" si="9"/>
        <v>45109.625</v>
      </c>
      <c r="H89" s="278">
        <v>5</v>
      </c>
      <c r="I89" s="210">
        <f t="shared" si="10"/>
        <v>82.0175</v>
      </c>
      <c r="J89" s="217">
        <f t="shared" si="11"/>
        <v>0.18727594474255052</v>
      </c>
      <c r="K89" s="221">
        <f t="shared" si="12"/>
        <v>2.4742461875</v>
      </c>
      <c r="L89" s="211">
        <f t="shared" si="13"/>
        <v>13.552004497149067</v>
      </c>
      <c r="M89" s="222">
        <v>39.587939</v>
      </c>
    </row>
    <row r="90" spans="1:13" s="8" customFormat="1" ht="15">
      <c r="A90" s="196" t="s">
        <v>178</v>
      </c>
      <c r="B90" s="182">
        <v>1250</v>
      </c>
      <c r="C90" s="289">
        <f>Volume!J90</f>
        <v>174.55</v>
      </c>
      <c r="D90" s="323">
        <v>21.77</v>
      </c>
      <c r="E90" s="209">
        <f t="shared" si="7"/>
        <v>27212.5</v>
      </c>
      <c r="F90" s="214">
        <f t="shared" si="8"/>
        <v>12.47207103981667</v>
      </c>
      <c r="G90" s="280">
        <f t="shared" si="9"/>
        <v>38121.875</v>
      </c>
      <c r="H90" s="278">
        <v>5</v>
      </c>
      <c r="I90" s="210">
        <f t="shared" si="10"/>
        <v>30.4975</v>
      </c>
      <c r="J90" s="217">
        <f t="shared" si="11"/>
        <v>0.1747207103981667</v>
      </c>
      <c r="K90" s="221">
        <f t="shared" si="12"/>
        <v>4.1667584375</v>
      </c>
      <c r="L90" s="211">
        <f t="shared" si="13"/>
        <v>22.8222758789373</v>
      </c>
      <c r="M90" s="222">
        <v>66.668135</v>
      </c>
    </row>
    <row r="91" spans="1:13" s="8" customFormat="1" ht="15">
      <c r="A91" s="196" t="s">
        <v>145</v>
      </c>
      <c r="B91" s="182">
        <v>1700</v>
      </c>
      <c r="C91" s="289">
        <f>Volume!J91</f>
        <v>150.5</v>
      </c>
      <c r="D91" s="323">
        <v>16.31</v>
      </c>
      <c r="E91" s="209">
        <f t="shared" si="7"/>
        <v>27726.999999999996</v>
      </c>
      <c r="F91" s="214">
        <f t="shared" si="8"/>
        <v>10.837209302325581</v>
      </c>
      <c r="G91" s="280">
        <f t="shared" si="9"/>
        <v>43538.53</v>
      </c>
      <c r="H91" s="278">
        <v>6.18</v>
      </c>
      <c r="I91" s="210">
        <f t="shared" si="10"/>
        <v>25.6109</v>
      </c>
      <c r="J91" s="217">
        <f t="shared" si="11"/>
        <v>0.1701720930232558</v>
      </c>
      <c r="K91" s="221">
        <f t="shared" si="12"/>
        <v>1.834402375</v>
      </c>
      <c r="L91" s="211">
        <f t="shared" si="13"/>
        <v>10.047435603285509</v>
      </c>
      <c r="M91" s="222">
        <v>29.350438</v>
      </c>
    </row>
    <row r="92" spans="1:13" s="8" customFormat="1" ht="15">
      <c r="A92" s="196" t="s">
        <v>273</v>
      </c>
      <c r="B92" s="182">
        <v>850</v>
      </c>
      <c r="C92" s="289">
        <f>Volume!J92</f>
        <v>190.15</v>
      </c>
      <c r="D92" s="323">
        <v>35.59</v>
      </c>
      <c r="E92" s="209">
        <f t="shared" si="7"/>
        <v>30251.500000000004</v>
      </c>
      <c r="F92" s="214">
        <f t="shared" si="8"/>
        <v>18.716802524322905</v>
      </c>
      <c r="G92" s="280">
        <f t="shared" si="9"/>
        <v>38332.875</v>
      </c>
      <c r="H92" s="278">
        <v>5</v>
      </c>
      <c r="I92" s="210">
        <f t="shared" si="10"/>
        <v>45.0975</v>
      </c>
      <c r="J92" s="217">
        <f t="shared" si="11"/>
        <v>0.237168025243229</v>
      </c>
      <c r="K92" s="221">
        <f t="shared" si="12"/>
        <v>3.50082375</v>
      </c>
      <c r="L92" s="211">
        <f t="shared" si="13"/>
        <v>19.17480137724826</v>
      </c>
      <c r="M92" s="222">
        <v>56.01318</v>
      </c>
    </row>
    <row r="93" spans="1:13" s="8" customFormat="1" ht="15">
      <c r="A93" s="196" t="s">
        <v>210</v>
      </c>
      <c r="B93" s="182">
        <v>200</v>
      </c>
      <c r="C93" s="289">
        <f>Volume!J93</f>
        <v>1564.05</v>
      </c>
      <c r="D93" s="323">
        <v>172.05</v>
      </c>
      <c r="E93" s="209">
        <f t="shared" si="7"/>
        <v>34410</v>
      </c>
      <c r="F93" s="214">
        <f t="shared" si="8"/>
        <v>11.00028771458713</v>
      </c>
      <c r="G93" s="280">
        <f t="shared" si="9"/>
        <v>50050.5</v>
      </c>
      <c r="H93" s="278">
        <v>5</v>
      </c>
      <c r="I93" s="210">
        <f t="shared" si="10"/>
        <v>250.2525</v>
      </c>
      <c r="J93" s="217">
        <f t="shared" si="11"/>
        <v>0.1600028771458713</v>
      </c>
      <c r="K93" s="221">
        <f t="shared" si="12"/>
        <v>1.819710875</v>
      </c>
      <c r="L93" s="211">
        <f t="shared" si="13"/>
        <v>9.966966943749636</v>
      </c>
      <c r="M93" s="222">
        <v>29.115374</v>
      </c>
    </row>
    <row r="94" spans="1:13" s="8" customFormat="1" ht="15">
      <c r="A94" s="196" t="s">
        <v>297</v>
      </c>
      <c r="B94" s="182">
        <v>350</v>
      </c>
      <c r="C94" s="289">
        <f>Volume!J94</f>
        <v>620.65</v>
      </c>
      <c r="D94" s="323">
        <v>90.77</v>
      </c>
      <c r="E94" s="209">
        <f t="shared" si="7"/>
        <v>31769.5</v>
      </c>
      <c r="F94" s="214">
        <f t="shared" si="8"/>
        <v>14.624989929912187</v>
      </c>
      <c r="G94" s="280">
        <f t="shared" si="9"/>
        <v>42630.875</v>
      </c>
      <c r="H94" s="278">
        <v>5</v>
      </c>
      <c r="I94" s="210">
        <f t="shared" si="10"/>
        <v>121.8025</v>
      </c>
      <c r="J94" s="217">
        <f t="shared" si="11"/>
        <v>0.1962498992991219</v>
      </c>
      <c r="K94" s="221">
        <f t="shared" si="12"/>
        <v>1.9198255625</v>
      </c>
      <c r="L94" s="211">
        <f t="shared" si="13"/>
        <v>10.515317670562942</v>
      </c>
      <c r="M94" s="222">
        <v>30.717209</v>
      </c>
    </row>
    <row r="95" spans="1:13" s="8" customFormat="1" ht="15">
      <c r="A95" s="196" t="s">
        <v>7</v>
      </c>
      <c r="B95" s="182">
        <v>625</v>
      </c>
      <c r="C95" s="289">
        <f>Volume!J95</f>
        <v>847.95</v>
      </c>
      <c r="D95" s="323">
        <v>92.61</v>
      </c>
      <c r="E95" s="209">
        <f t="shared" si="7"/>
        <v>57881.25</v>
      </c>
      <c r="F95" s="214">
        <f t="shared" si="8"/>
        <v>10.921634530337872</v>
      </c>
      <c r="G95" s="280">
        <f t="shared" si="9"/>
        <v>84379.6875</v>
      </c>
      <c r="H95" s="278">
        <v>5</v>
      </c>
      <c r="I95" s="210">
        <f t="shared" si="10"/>
        <v>135.0075</v>
      </c>
      <c r="J95" s="217">
        <f t="shared" si="11"/>
        <v>0.15921634530337872</v>
      </c>
      <c r="K95" s="221">
        <f t="shared" si="12"/>
        <v>2.7548575</v>
      </c>
      <c r="L95" s="211">
        <f t="shared" si="13"/>
        <v>15.088975954622882</v>
      </c>
      <c r="M95" s="222">
        <v>44.07772</v>
      </c>
    </row>
    <row r="96" spans="1:13" s="8" customFormat="1" ht="15">
      <c r="A96" s="196" t="s">
        <v>170</v>
      </c>
      <c r="B96" s="182">
        <v>600</v>
      </c>
      <c r="C96" s="289">
        <f>Volume!J96</f>
        <v>486.9</v>
      </c>
      <c r="D96" s="323">
        <v>53.3</v>
      </c>
      <c r="E96" s="209">
        <f t="shared" si="7"/>
        <v>31980</v>
      </c>
      <c r="F96" s="214">
        <f t="shared" si="8"/>
        <v>10.946806325734237</v>
      </c>
      <c r="G96" s="280">
        <f t="shared" si="9"/>
        <v>46587</v>
      </c>
      <c r="H96" s="278">
        <v>5</v>
      </c>
      <c r="I96" s="210">
        <f t="shared" si="10"/>
        <v>77.645</v>
      </c>
      <c r="J96" s="217">
        <f t="shared" si="11"/>
        <v>0.15946806325734236</v>
      </c>
      <c r="K96" s="221">
        <f t="shared" si="12"/>
        <v>2.6387093125</v>
      </c>
      <c r="L96" s="211">
        <f t="shared" si="13"/>
        <v>14.452806131551986</v>
      </c>
      <c r="M96" s="222">
        <v>42.219349</v>
      </c>
    </row>
    <row r="97" spans="1:13" s="8" customFormat="1" ht="15">
      <c r="A97" s="196" t="s">
        <v>224</v>
      </c>
      <c r="B97" s="182">
        <v>400</v>
      </c>
      <c r="C97" s="289">
        <f>Volume!J97</f>
        <v>887.05</v>
      </c>
      <c r="D97" s="323">
        <v>94.84</v>
      </c>
      <c r="E97" s="209">
        <f t="shared" si="7"/>
        <v>37936</v>
      </c>
      <c r="F97" s="214">
        <f t="shared" si="8"/>
        <v>10.691618285327772</v>
      </c>
      <c r="G97" s="280">
        <f t="shared" si="9"/>
        <v>55677</v>
      </c>
      <c r="H97" s="278">
        <v>5</v>
      </c>
      <c r="I97" s="210">
        <f t="shared" si="10"/>
        <v>139.1925</v>
      </c>
      <c r="J97" s="217">
        <f t="shared" si="11"/>
        <v>0.1569161828532777</v>
      </c>
      <c r="K97" s="221">
        <f t="shared" si="12"/>
        <v>2.312487875</v>
      </c>
      <c r="L97" s="211">
        <f t="shared" si="13"/>
        <v>12.66601773094687</v>
      </c>
      <c r="M97" s="222">
        <v>36.999806</v>
      </c>
    </row>
    <row r="98" spans="1:13" s="8" customFormat="1" ht="15">
      <c r="A98" s="196" t="s">
        <v>207</v>
      </c>
      <c r="B98" s="182">
        <v>1250</v>
      </c>
      <c r="C98" s="289">
        <f>Volume!J98</f>
        <v>189.05</v>
      </c>
      <c r="D98" s="323">
        <v>26.82</v>
      </c>
      <c r="E98" s="209">
        <f t="shared" si="7"/>
        <v>33525</v>
      </c>
      <c r="F98" s="214">
        <f t="shared" si="8"/>
        <v>14.18672308912986</v>
      </c>
      <c r="G98" s="280">
        <f t="shared" si="9"/>
        <v>45340.625</v>
      </c>
      <c r="H98" s="278">
        <v>5</v>
      </c>
      <c r="I98" s="210">
        <f t="shared" si="10"/>
        <v>36.2725</v>
      </c>
      <c r="J98" s="217">
        <f t="shared" si="11"/>
        <v>0.1918672308912986</v>
      </c>
      <c r="K98" s="221">
        <f t="shared" si="12"/>
        <v>3.1526863125</v>
      </c>
      <c r="L98" s="211">
        <f t="shared" si="13"/>
        <v>17.267974100940314</v>
      </c>
      <c r="M98" s="222">
        <v>50.442981</v>
      </c>
    </row>
    <row r="99" spans="1:13" s="7" customFormat="1" ht="15">
      <c r="A99" s="196" t="s">
        <v>298</v>
      </c>
      <c r="B99" s="182">
        <v>250</v>
      </c>
      <c r="C99" s="289">
        <f>Volume!J99</f>
        <v>784.1</v>
      </c>
      <c r="D99" s="323">
        <v>113.56</v>
      </c>
      <c r="E99" s="209">
        <f t="shared" si="7"/>
        <v>28390</v>
      </c>
      <c r="F99" s="214">
        <f t="shared" si="8"/>
        <v>14.482846575691877</v>
      </c>
      <c r="G99" s="280">
        <f t="shared" si="9"/>
        <v>38191.25</v>
      </c>
      <c r="H99" s="278">
        <v>5</v>
      </c>
      <c r="I99" s="210">
        <f t="shared" si="10"/>
        <v>152.765</v>
      </c>
      <c r="J99" s="217">
        <f t="shared" si="11"/>
        <v>0.19482846575691873</v>
      </c>
      <c r="K99" s="221">
        <f t="shared" si="12"/>
        <v>2.348426625</v>
      </c>
      <c r="L99" s="211">
        <f t="shared" si="13"/>
        <v>12.862862371582258</v>
      </c>
      <c r="M99" s="222">
        <v>37.574826</v>
      </c>
    </row>
    <row r="100" spans="1:13" s="7" customFormat="1" ht="15">
      <c r="A100" s="196" t="s">
        <v>278</v>
      </c>
      <c r="B100" s="182">
        <v>800</v>
      </c>
      <c r="C100" s="289">
        <f>Volume!J100</f>
        <v>278.6</v>
      </c>
      <c r="D100" s="323">
        <v>47.43</v>
      </c>
      <c r="E100" s="209">
        <f t="shared" si="7"/>
        <v>37944</v>
      </c>
      <c r="F100" s="214">
        <f t="shared" si="8"/>
        <v>17.02440775305097</v>
      </c>
      <c r="G100" s="280">
        <f t="shared" si="9"/>
        <v>49088</v>
      </c>
      <c r="H100" s="278">
        <v>5</v>
      </c>
      <c r="I100" s="210">
        <f t="shared" si="10"/>
        <v>61.36</v>
      </c>
      <c r="J100" s="217">
        <f t="shared" si="11"/>
        <v>0.22024407753050967</v>
      </c>
      <c r="K100" s="221">
        <f t="shared" si="12"/>
        <v>4.251761</v>
      </c>
      <c r="L100" s="211">
        <f t="shared" si="13"/>
        <v>23.287854088207226</v>
      </c>
      <c r="M100" s="206">
        <v>68.028176</v>
      </c>
    </row>
    <row r="101" spans="1:13" s="7" customFormat="1" ht="15">
      <c r="A101" s="196" t="s">
        <v>146</v>
      </c>
      <c r="B101" s="182">
        <v>8900</v>
      </c>
      <c r="C101" s="289">
        <f>Volume!J101</f>
        <v>37.8</v>
      </c>
      <c r="D101" s="323">
        <v>4.36</v>
      </c>
      <c r="E101" s="209">
        <f t="shared" si="7"/>
        <v>38804</v>
      </c>
      <c r="F101" s="214">
        <f t="shared" si="8"/>
        <v>11.534391534391537</v>
      </c>
      <c r="G101" s="280">
        <f t="shared" si="9"/>
        <v>55625</v>
      </c>
      <c r="H101" s="278">
        <v>5</v>
      </c>
      <c r="I101" s="210">
        <f t="shared" si="10"/>
        <v>6.25</v>
      </c>
      <c r="J101" s="217">
        <f t="shared" si="11"/>
        <v>0.16534391534391535</v>
      </c>
      <c r="K101" s="221">
        <f t="shared" si="12"/>
        <v>2.374969</v>
      </c>
      <c r="L101" s="211">
        <f t="shared" si="13"/>
        <v>13.008240946754869</v>
      </c>
      <c r="M101" s="206">
        <v>37.999504</v>
      </c>
    </row>
    <row r="102" spans="1:13" s="8" customFormat="1" ht="15">
      <c r="A102" s="196" t="s">
        <v>8</v>
      </c>
      <c r="B102" s="182">
        <v>1600</v>
      </c>
      <c r="C102" s="289">
        <f>Volume!J102</f>
        <v>139</v>
      </c>
      <c r="D102" s="323">
        <v>20.34</v>
      </c>
      <c r="E102" s="209">
        <f t="shared" si="7"/>
        <v>32544</v>
      </c>
      <c r="F102" s="214">
        <f t="shared" si="8"/>
        <v>14.633093525179856</v>
      </c>
      <c r="G102" s="280">
        <f t="shared" si="9"/>
        <v>43664</v>
      </c>
      <c r="H102" s="278">
        <v>5</v>
      </c>
      <c r="I102" s="210">
        <f t="shared" si="10"/>
        <v>27.29</v>
      </c>
      <c r="J102" s="217">
        <f t="shared" si="11"/>
        <v>0.19633093525179857</v>
      </c>
      <c r="K102" s="221">
        <f t="shared" si="12"/>
        <v>3.08584175</v>
      </c>
      <c r="L102" s="211">
        <f t="shared" si="13"/>
        <v>16.901851353662174</v>
      </c>
      <c r="M102" s="222">
        <v>49.373468</v>
      </c>
    </row>
    <row r="103" spans="1:13" s="7" customFormat="1" ht="15">
      <c r="A103" s="196" t="s">
        <v>299</v>
      </c>
      <c r="B103" s="182">
        <v>1000</v>
      </c>
      <c r="C103" s="289">
        <f>Volume!J103</f>
        <v>193</v>
      </c>
      <c r="D103" s="323">
        <v>27.12</v>
      </c>
      <c r="E103" s="209">
        <f t="shared" si="7"/>
        <v>27120</v>
      </c>
      <c r="F103" s="214">
        <f t="shared" si="8"/>
        <v>14.05181347150259</v>
      </c>
      <c r="G103" s="280">
        <f t="shared" si="9"/>
        <v>36770</v>
      </c>
      <c r="H103" s="278">
        <v>5</v>
      </c>
      <c r="I103" s="210">
        <f t="shared" si="10"/>
        <v>36.77</v>
      </c>
      <c r="J103" s="217">
        <f t="shared" si="11"/>
        <v>0.19051813471502593</v>
      </c>
      <c r="K103" s="221">
        <f t="shared" si="12"/>
        <v>3.7245764375</v>
      </c>
      <c r="L103" s="211">
        <f t="shared" si="13"/>
        <v>20.400345319709807</v>
      </c>
      <c r="M103" s="222">
        <v>59.593223</v>
      </c>
    </row>
    <row r="104" spans="1:13" s="7" customFormat="1" ht="15">
      <c r="A104" s="196" t="s">
        <v>179</v>
      </c>
      <c r="B104" s="182">
        <v>14000</v>
      </c>
      <c r="C104" s="289">
        <f>Volume!J104</f>
        <v>16.8</v>
      </c>
      <c r="D104" s="323">
        <v>3.54</v>
      </c>
      <c r="E104" s="209">
        <f t="shared" si="7"/>
        <v>49560</v>
      </c>
      <c r="F104" s="214">
        <f t="shared" si="8"/>
        <v>21.071428571428573</v>
      </c>
      <c r="G104" s="280">
        <f t="shared" si="9"/>
        <v>61320</v>
      </c>
      <c r="H104" s="278">
        <v>5</v>
      </c>
      <c r="I104" s="210">
        <f t="shared" si="10"/>
        <v>4.38</v>
      </c>
      <c r="J104" s="217">
        <f t="shared" si="11"/>
        <v>0.2607142857142857</v>
      </c>
      <c r="K104" s="221">
        <f t="shared" si="12"/>
        <v>4.830423125</v>
      </c>
      <c r="L104" s="211">
        <f t="shared" si="13"/>
        <v>26.45731707857097</v>
      </c>
      <c r="M104" s="206">
        <v>77.28677</v>
      </c>
    </row>
    <row r="105" spans="1:13" s="7" customFormat="1" ht="15">
      <c r="A105" s="196" t="s">
        <v>202</v>
      </c>
      <c r="B105" s="182">
        <v>1150</v>
      </c>
      <c r="C105" s="289">
        <f>Volume!J105</f>
        <v>223.35</v>
      </c>
      <c r="D105" s="323">
        <v>35.21</v>
      </c>
      <c r="E105" s="209">
        <f t="shared" si="7"/>
        <v>40491.5</v>
      </c>
      <c r="F105" s="214">
        <f t="shared" si="8"/>
        <v>15.76449518692635</v>
      </c>
      <c r="G105" s="280">
        <f t="shared" si="9"/>
        <v>53334.125</v>
      </c>
      <c r="H105" s="278">
        <v>5</v>
      </c>
      <c r="I105" s="210">
        <f t="shared" si="10"/>
        <v>46.3775</v>
      </c>
      <c r="J105" s="217">
        <f t="shared" si="11"/>
        <v>0.2076449518692635</v>
      </c>
      <c r="K105" s="221">
        <f t="shared" si="12"/>
        <v>2.0171535</v>
      </c>
      <c r="L105" s="211">
        <f t="shared" si="13"/>
        <v>11.04840473900497</v>
      </c>
      <c r="M105" s="222">
        <v>32.274456</v>
      </c>
    </row>
    <row r="106" spans="1:13" s="7" customFormat="1" ht="15">
      <c r="A106" s="196" t="s">
        <v>171</v>
      </c>
      <c r="B106" s="182">
        <v>1100</v>
      </c>
      <c r="C106" s="289">
        <f>Volume!J106</f>
        <v>325.15</v>
      </c>
      <c r="D106" s="323">
        <v>61.27</v>
      </c>
      <c r="E106" s="209">
        <f t="shared" si="7"/>
        <v>67397</v>
      </c>
      <c r="F106" s="214">
        <f t="shared" si="8"/>
        <v>18.843610641242506</v>
      </c>
      <c r="G106" s="280">
        <f t="shared" si="9"/>
        <v>85280.25</v>
      </c>
      <c r="H106" s="278">
        <v>5</v>
      </c>
      <c r="I106" s="210">
        <f t="shared" si="10"/>
        <v>77.5275</v>
      </c>
      <c r="J106" s="217">
        <f t="shared" si="11"/>
        <v>0.23843610641242508</v>
      </c>
      <c r="K106" s="221">
        <f t="shared" si="12"/>
        <v>5.126053</v>
      </c>
      <c r="L106" s="211">
        <f t="shared" si="13"/>
        <v>28.076548590670292</v>
      </c>
      <c r="M106" s="222">
        <v>82.016848</v>
      </c>
    </row>
    <row r="107" spans="1:13" s="7" customFormat="1" ht="15">
      <c r="A107" s="196" t="s">
        <v>147</v>
      </c>
      <c r="B107" s="182">
        <v>5900</v>
      </c>
      <c r="C107" s="289">
        <f>Volume!J107</f>
        <v>56.1</v>
      </c>
      <c r="D107" s="323">
        <v>7.09</v>
      </c>
      <c r="E107" s="209">
        <f t="shared" si="7"/>
        <v>41831</v>
      </c>
      <c r="F107" s="214">
        <f t="shared" si="8"/>
        <v>12.638146167557931</v>
      </c>
      <c r="G107" s="280">
        <f t="shared" si="9"/>
        <v>58380.5</v>
      </c>
      <c r="H107" s="278">
        <v>5</v>
      </c>
      <c r="I107" s="210">
        <f t="shared" si="10"/>
        <v>9.895</v>
      </c>
      <c r="J107" s="217">
        <f t="shared" si="11"/>
        <v>0.1763814616755793</v>
      </c>
      <c r="K107" s="221">
        <f t="shared" si="12"/>
        <v>2.434076625</v>
      </c>
      <c r="L107" s="211">
        <f t="shared" si="13"/>
        <v>13.331986742085432</v>
      </c>
      <c r="M107" s="206">
        <v>38.945226</v>
      </c>
    </row>
    <row r="108" spans="1:13" s="8" customFormat="1" ht="15">
      <c r="A108" s="196" t="s">
        <v>148</v>
      </c>
      <c r="B108" s="182">
        <v>1045</v>
      </c>
      <c r="C108" s="289">
        <f>Volume!J108</f>
        <v>239.3</v>
      </c>
      <c r="D108" s="323">
        <v>27.05</v>
      </c>
      <c r="E108" s="209">
        <f t="shared" si="7"/>
        <v>28267.25</v>
      </c>
      <c r="F108" s="214">
        <f t="shared" si="8"/>
        <v>11.303802758044295</v>
      </c>
      <c r="G108" s="280">
        <f t="shared" si="9"/>
        <v>40770.675</v>
      </c>
      <c r="H108" s="278">
        <v>5</v>
      </c>
      <c r="I108" s="210">
        <f t="shared" si="10"/>
        <v>39.015</v>
      </c>
      <c r="J108" s="217">
        <f t="shared" si="11"/>
        <v>0.16303802758044295</v>
      </c>
      <c r="K108" s="221">
        <f t="shared" si="12"/>
        <v>2.707522625</v>
      </c>
      <c r="L108" s="211">
        <f t="shared" si="13"/>
        <v>14.82971216668101</v>
      </c>
      <c r="M108" s="222">
        <v>43.320362</v>
      </c>
    </row>
    <row r="109" spans="1:13" s="7" customFormat="1" ht="15">
      <c r="A109" s="196" t="s">
        <v>122</v>
      </c>
      <c r="B109" s="182">
        <v>1625</v>
      </c>
      <c r="C109" s="289">
        <f>Volume!J109</f>
        <v>142.5</v>
      </c>
      <c r="D109" s="191">
        <v>15.4</v>
      </c>
      <c r="E109" s="209">
        <f t="shared" si="7"/>
        <v>25025</v>
      </c>
      <c r="F109" s="214">
        <f t="shared" si="8"/>
        <v>10.807017543859649</v>
      </c>
      <c r="G109" s="280">
        <f t="shared" si="9"/>
        <v>36603.125</v>
      </c>
      <c r="H109" s="278">
        <v>5</v>
      </c>
      <c r="I109" s="210">
        <f t="shared" si="10"/>
        <v>22.525</v>
      </c>
      <c r="J109" s="217">
        <f t="shared" si="11"/>
        <v>0.15807017543859647</v>
      </c>
      <c r="K109" s="221">
        <f t="shared" si="12"/>
        <v>2.459864</v>
      </c>
      <c r="L109" s="211">
        <f t="shared" si="13"/>
        <v>13.47323001194888</v>
      </c>
      <c r="M109" s="206">
        <v>39.357824</v>
      </c>
    </row>
    <row r="110" spans="1:13" s="7" customFormat="1" ht="15">
      <c r="A110" s="196" t="s">
        <v>36</v>
      </c>
      <c r="B110" s="182">
        <v>225</v>
      </c>
      <c r="C110" s="289">
        <f>Volume!J110</f>
        <v>817.8</v>
      </c>
      <c r="D110" s="323">
        <v>90.08</v>
      </c>
      <c r="E110" s="209">
        <f t="shared" si="7"/>
        <v>20268</v>
      </c>
      <c r="F110" s="214">
        <f t="shared" si="8"/>
        <v>11.014918072878455</v>
      </c>
      <c r="G110" s="280">
        <f t="shared" si="9"/>
        <v>29468.25</v>
      </c>
      <c r="H110" s="278">
        <v>5</v>
      </c>
      <c r="I110" s="210">
        <f t="shared" si="10"/>
        <v>130.97</v>
      </c>
      <c r="J110" s="217">
        <f t="shared" si="11"/>
        <v>0.16014918072878456</v>
      </c>
      <c r="K110" s="221">
        <f t="shared" si="12"/>
        <v>2.0521785</v>
      </c>
      <c r="L110" s="211">
        <f t="shared" si="13"/>
        <v>11.240244564771157</v>
      </c>
      <c r="M110" s="206">
        <v>32.834856</v>
      </c>
    </row>
    <row r="111" spans="1:13" s="7" customFormat="1" ht="15">
      <c r="A111" s="196" t="s">
        <v>172</v>
      </c>
      <c r="B111" s="182">
        <v>1050</v>
      </c>
      <c r="C111" s="289">
        <f>Volume!J111</f>
        <v>251.1</v>
      </c>
      <c r="D111" s="323">
        <v>37.24</v>
      </c>
      <c r="E111" s="209">
        <f t="shared" si="7"/>
        <v>39102</v>
      </c>
      <c r="F111" s="214">
        <f t="shared" si="8"/>
        <v>14.830744723217842</v>
      </c>
      <c r="G111" s="280">
        <f t="shared" si="9"/>
        <v>52284.75</v>
      </c>
      <c r="H111" s="278">
        <v>5</v>
      </c>
      <c r="I111" s="210">
        <f t="shared" si="10"/>
        <v>49.795</v>
      </c>
      <c r="J111" s="217">
        <f t="shared" si="11"/>
        <v>0.1983074472321784</v>
      </c>
      <c r="K111" s="221">
        <f t="shared" si="12"/>
        <v>1.997347125</v>
      </c>
      <c r="L111" s="211">
        <f t="shared" si="13"/>
        <v>10.939920755305907</v>
      </c>
      <c r="M111" s="206">
        <v>31.957554</v>
      </c>
    </row>
    <row r="112" spans="1:13" s="8" customFormat="1" ht="15">
      <c r="A112" s="196" t="s">
        <v>80</v>
      </c>
      <c r="B112" s="182">
        <v>1200</v>
      </c>
      <c r="C112" s="289">
        <f>Volume!J112</f>
        <v>187.05</v>
      </c>
      <c r="D112" s="323">
        <v>30.05</v>
      </c>
      <c r="E112" s="209">
        <f t="shared" si="7"/>
        <v>36060</v>
      </c>
      <c r="F112" s="214">
        <f t="shared" si="8"/>
        <v>16.06522320235231</v>
      </c>
      <c r="G112" s="280">
        <f t="shared" si="9"/>
        <v>49909.182</v>
      </c>
      <c r="H112" s="278">
        <v>6.17</v>
      </c>
      <c r="I112" s="210">
        <f t="shared" si="10"/>
        <v>41.590985</v>
      </c>
      <c r="J112" s="217">
        <f t="shared" si="11"/>
        <v>0.22235223202352314</v>
      </c>
      <c r="K112" s="221">
        <f t="shared" si="12"/>
        <v>2.7736788125</v>
      </c>
      <c r="L112" s="211">
        <f t="shared" si="13"/>
        <v>15.192064528803922</v>
      </c>
      <c r="M112" s="222">
        <v>44.378861</v>
      </c>
    </row>
    <row r="113" spans="1:13" s="8" customFormat="1" ht="15">
      <c r="A113" s="196" t="s">
        <v>275</v>
      </c>
      <c r="B113" s="182">
        <v>700</v>
      </c>
      <c r="C113" s="289">
        <f>Volume!J113</f>
        <v>296.5</v>
      </c>
      <c r="D113" s="323">
        <v>58.63</v>
      </c>
      <c r="E113" s="209">
        <f t="shared" si="7"/>
        <v>41041</v>
      </c>
      <c r="F113" s="214">
        <f t="shared" si="8"/>
        <v>19.774030354131536</v>
      </c>
      <c r="G113" s="280">
        <f t="shared" si="9"/>
        <v>51418.5</v>
      </c>
      <c r="H113" s="278">
        <v>5</v>
      </c>
      <c r="I113" s="210">
        <f t="shared" si="10"/>
        <v>73.455</v>
      </c>
      <c r="J113" s="217">
        <f t="shared" si="11"/>
        <v>0.24774030354131535</v>
      </c>
      <c r="K113" s="221">
        <f t="shared" si="12"/>
        <v>4.01060875</v>
      </c>
      <c r="L113" s="211">
        <f t="shared" si="13"/>
        <v>21.967008817025974</v>
      </c>
      <c r="M113" s="222">
        <v>64.16974</v>
      </c>
    </row>
    <row r="114" spans="1:13" s="7" customFormat="1" ht="15">
      <c r="A114" s="196" t="s">
        <v>225</v>
      </c>
      <c r="B114" s="182">
        <v>650</v>
      </c>
      <c r="C114" s="289">
        <f>Volume!J114</f>
        <v>428.8</v>
      </c>
      <c r="D114" s="323">
        <v>50.14</v>
      </c>
      <c r="E114" s="209">
        <f t="shared" si="7"/>
        <v>32591</v>
      </c>
      <c r="F114" s="214">
        <f t="shared" si="8"/>
        <v>11.693097014925373</v>
      </c>
      <c r="G114" s="280">
        <f t="shared" si="9"/>
        <v>46527</v>
      </c>
      <c r="H114" s="278">
        <v>5</v>
      </c>
      <c r="I114" s="210">
        <f t="shared" si="10"/>
        <v>71.58</v>
      </c>
      <c r="J114" s="217">
        <f t="shared" si="11"/>
        <v>0.16693097014925373</v>
      </c>
      <c r="K114" s="221">
        <f t="shared" si="12"/>
        <v>1.8793898125</v>
      </c>
      <c r="L114" s="211">
        <f t="shared" si="13"/>
        <v>10.293841946516546</v>
      </c>
      <c r="M114" s="222">
        <v>30.070237</v>
      </c>
    </row>
    <row r="115" spans="1:13" s="7" customFormat="1" ht="15">
      <c r="A115" s="196" t="s">
        <v>404</v>
      </c>
      <c r="B115" s="182">
        <v>2400</v>
      </c>
      <c r="C115" s="289">
        <f>Volume!J115</f>
        <v>117.4</v>
      </c>
      <c r="D115" s="323">
        <v>21.64</v>
      </c>
      <c r="E115" s="209">
        <f t="shared" si="7"/>
        <v>51936</v>
      </c>
      <c r="F115" s="214">
        <f t="shared" si="8"/>
        <v>18.432708688245313</v>
      </c>
      <c r="G115" s="280">
        <f t="shared" si="9"/>
        <v>66024</v>
      </c>
      <c r="H115" s="278">
        <v>5</v>
      </c>
      <c r="I115" s="210">
        <f t="shared" si="10"/>
        <v>27.51</v>
      </c>
      <c r="J115" s="217">
        <f t="shared" si="11"/>
        <v>0.23432708688245316</v>
      </c>
      <c r="K115" s="221">
        <f t="shared" si="12"/>
        <v>1.633125</v>
      </c>
      <c r="L115" s="211">
        <f t="shared" si="13"/>
        <v>8.944994017256244</v>
      </c>
      <c r="M115" s="222">
        <v>26.13</v>
      </c>
    </row>
    <row r="116" spans="1:13" s="7" customFormat="1" ht="15">
      <c r="A116" s="196" t="s">
        <v>81</v>
      </c>
      <c r="B116" s="182">
        <v>600</v>
      </c>
      <c r="C116" s="289">
        <f>Volume!J116</f>
        <v>449</v>
      </c>
      <c r="D116" s="323">
        <v>55.7</v>
      </c>
      <c r="E116" s="209">
        <f t="shared" si="7"/>
        <v>33420</v>
      </c>
      <c r="F116" s="214">
        <f t="shared" si="8"/>
        <v>12.405345211581292</v>
      </c>
      <c r="G116" s="280">
        <f t="shared" si="9"/>
        <v>46890</v>
      </c>
      <c r="H116" s="278">
        <v>5</v>
      </c>
      <c r="I116" s="210">
        <f t="shared" si="10"/>
        <v>78.15</v>
      </c>
      <c r="J116" s="217">
        <f t="shared" si="11"/>
        <v>0.17405345211581294</v>
      </c>
      <c r="K116" s="221">
        <f t="shared" si="12"/>
        <v>2.51191575</v>
      </c>
      <c r="L116" s="211">
        <f t="shared" si="13"/>
        <v>13.758329188275075</v>
      </c>
      <c r="M116" s="222">
        <v>40.190652</v>
      </c>
    </row>
    <row r="117" spans="1:13" s="7" customFormat="1" ht="15">
      <c r="A117" s="196" t="s">
        <v>226</v>
      </c>
      <c r="B117" s="182">
        <v>1400</v>
      </c>
      <c r="C117" s="289">
        <f>Volume!J117</f>
        <v>198.8</v>
      </c>
      <c r="D117" s="323">
        <v>33.68</v>
      </c>
      <c r="E117" s="209">
        <f t="shared" si="7"/>
        <v>47152</v>
      </c>
      <c r="F117" s="214">
        <f t="shared" si="8"/>
        <v>16.941649899396378</v>
      </c>
      <c r="G117" s="280">
        <f t="shared" si="9"/>
        <v>61068</v>
      </c>
      <c r="H117" s="278">
        <v>5</v>
      </c>
      <c r="I117" s="210">
        <f t="shared" si="10"/>
        <v>43.62</v>
      </c>
      <c r="J117" s="217">
        <f t="shared" si="11"/>
        <v>0.21941649899396376</v>
      </c>
      <c r="K117" s="221">
        <f t="shared" si="12"/>
        <v>5.248554375</v>
      </c>
      <c r="L117" s="211">
        <f t="shared" si="13"/>
        <v>28.74751625479929</v>
      </c>
      <c r="M117" s="222">
        <v>83.97687</v>
      </c>
    </row>
    <row r="118" spans="1:13" s="8" customFormat="1" ht="15">
      <c r="A118" s="196" t="s">
        <v>300</v>
      </c>
      <c r="B118" s="182">
        <v>1100</v>
      </c>
      <c r="C118" s="289">
        <f>Volume!J118</f>
        <v>369.5</v>
      </c>
      <c r="D118" s="323">
        <v>71.88</v>
      </c>
      <c r="E118" s="209">
        <f t="shared" si="7"/>
        <v>79068</v>
      </c>
      <c r="F118" s="214">
        <f t="shared" si="8"/>
        <v>19.45331529093369</v>
      </c>
      <c r="G118" s="280">
        <f t="shared" si="9"/>
        <v>99390.5</v>
      </c>
      <c r="H118" s="278">
        <v>5</v>
      </c>
      <c r="I118" s="210">
        <f t="shared" si="10"/>
        <v>90.355</v>
      </c>
      <c r="J118" s="217">
        <f t="shared" si="11"/>
        <v>0.24453315290933694</v>
      </c>
      <c r="K118" s="221">
        <f t="shared" si="12"/>
        <v>3.8582565</v>
      </c>
      <c r="L118" s="211">
        <f t="shared" si="13"/>
        <v>21.13254117690931</v>
      </c>
      <c r="M118" s="222">
        <v>61.732104</v>
      </c>
    </row>
    <row r="119" spans="1:13" s="8" customFormat="1" ht="15">
      <c r="A119" s="196" t="s">
        <v>227</v>
      </c>
      <c r="B119" s="182">
        <v>300</v>
      </c>
      <c r="C119" s="289">
        <f>Volume!J119</f>
        <v>831.8</v>
      </c>
      <c r="D119" s="323">
        <v>111.55</v>
      </c>
      <c r="E119" s="209">
        <f t="shared" si="7"/>
        <v>33465</v>
      </c>
      <c r="F119" s="214">
        <f t="shared" si="8"/>
        <v>13.41067564318346</v>
      </c>
      <c r="G119" s="280">
        <f t="shared" si="9"/>
        <v>45942</v>
      </c>
      <c r="H119" s="278">
        <v>5</v>
      </c>
      <c r="I119" s="210">
        <f t="shared" si="10"/>
        <v>153.14</v>
      </c>
      <c r="J119" s="217">
        <f t="shared" si="11"/>
        <v>0.18410675643183458</v>
      </c>
      <c r="K119" s="221">
        <f t="shared" si="12"/>
        <v>3.464519875</v>
      </c>
      <c r="L119" s="211">
        <f t="shared" si="13"/>
        <v>18.975956864624784</v>
      </c>
      <c r="M119" s="222">
        <v>55.432318</v>
      </c>
    </row>
    <row r="120" spans="1:13" s="8" customFormat="1" ht="15">
      <c r="A120" s="196" t="s">
        <v>228</v>
      </c>
      <c r="B120" s="182">
        <v>800</v>
      </c>
      <c r="C120" s="289">
        <f>Volume!J120</f>
        <v>351.6</v>
      </c>
      <c r="D120" s="323">
        <v>38.1</v>
      </c>
      <c r="E120" s="209">
        <f t="shared" si="7"/>
        <v>30480</v>
      </c>
      <c r="F120" s="214">
        <f t="shared" si="8"/>
        <v>10.836177474402731</v>
      </c>
      <c r="G120" s="280">
        <f t="shared" si="9"/>
        <v>44544</v>
      </c>
      <c r="H120" s="278">
        <v>5</v>
      </c>
      <c r="I120" s="210">
        <f t="shared" si="10"/>
        <v>55.68</v>
      </c>
      <c r="J120" s="217">
        <f t="shared" si="11"/>
        <v>0.1583617747440273</v>
      </c>
      <c r="K120" s="221">
        <f t="shared" si="12"/>
        <v>1.9583809375</v>
      </c>
      <c r="L120" s="211">
        <f t="shared" si="13"/>
        <v>10.726494156568648</v>
      </c>
      <c r="M120" s="222">
        <v>31.334095</v>
      </c>
    </row>
    <row r="121" spans="1:13" s="8" customFormat="1" ht="15">
      <c r="A121" s="196" t="s">
        <v>235</v>
      </c>
      <c r="B121" s="182">
        <v>700</v>
      </c>
      <c r="C121" s="289">
        <f>Volume!J121</f>
        <v>427.15</v>
      </c>
      <c r="D121" s="323">
        <v>57.09</v>
      </c>
      <c r="E121" s="209">
        <f t="shared" si="7"/>
        <v>39963</v>
      </c>
      <c r="F121" s="214">
        <f t="shared" si="8"/>
        <v>13.36532833899099</v>
      </c>
      <c r="G121" s="280">
        <f t="shared" si="9"/>
        <v>54913.25</v>
      </c>
      <c r="H121" s="278">
        <v>5</v>
      </c>
      <c r="I121" s="210">
        <f t="shared" si="10"/>
        <v>78.4475</v>
      </c>
      <c r="J121" s="217">
        <f t="shared" si="11"/>
        <v>0.18365328338990988</v>
      </c>
      <c r="K121" s="221">
        <f t="shared" si="12"/>
        <v>3.2285920625</v>
      </c>
      <c r="L121" s="211">
        <f t="shared" si="13"/>
        <v>17.683727016133794</v>
      </c>
      <c r="M121" s="222">
        <v>51.657473</v>
      </c>
    </row>
    <row r="122" spans="1:13" s="8" customFormat="1" ht="15">
      <c r="A122" s="196" t="s">
        <v>98</v>
      </c>
      <c r="B122" s="182">
        <v>550</v>
      </c>
      <c r="C122" s="289">
        <f>Volume!J122</f>
        <v>503.2</v>
      </c>
      <c r="D122" s="323">
        <v>54.82</v>
      </c>
      <c r="E122" s="209">
        <f t="shared" si="7"/>
        <v>30151</v>
      </c>
      <c r="F122" s="214">
        <f t="shared" si="8"/>
        <v>10.894276629570747</v>
      </c>
      <c r="G122" s="280">
        <f t="shared" si="9"/>
        <v>43989</v>
      </c>
      <c r="H122" s="278">
        <v>5</v>
      </c>
      <c r="I122" s="210">
        <f t="shared" si="10"/>
        <v>79.98</v>
      </c>
      <c r="J122" s="217">
        <f t="shared" si="11"/>
        <v>0.15894276629570747</v>
      </c>
      <c r="K122" s="221">
        <f t="shared" si="12"/>
        <v>2.1281904375</v>
      </c>
      <c r="L122" s="211">
        <f t="shared" si="13"/>
        <v>11.656579092855383</v>
      </c>
      <c r="M122" s="222">
        <v>34.051047</v>
      </c>
    </row>
    <row r="123" spans="1:13" s="8" customFormat="1" ht="15">
      <c r="A123" s="196" t="s">
        <v>149</v>
      </c>
      <c r="B123" s="182">
        <v>550</v>
      </c>
      <c r="C123" s="289">
        <f>Volume!J123</f>
        <v>655.15</v>
      </c>
      <c r="D123" s="323">
        <v>89.58</v>
      </c>
      <c r="E123" s="209">
        <f t="shared" si="7"/>
        <v>49269</v>
      </c>
      <c r="F123" s="214">
        <f t="shared" si="8"/>
        <v>13.673204609631382</v>
      </c>
      <c r="G123" s="280">
        <f t="shared" si="9"/>
        <v>67285.625</v>
      </c>
      <c r="H123" s="278">
        <v>5</v>
      </c>
      <c r="I123" s="210">
        <f t="shared" si="10"/>
        <v>122.3375</v>
      </c>
      <c r="J123" s="217">
        <f t="shared" si="11"/>
        <v>0.18673204609631383</v>
      </c>
      <c r="K123" s="221">
        <f t="shared" si="12"/>
        <v>2.62415325</v>
      </c>
      <c r="L123" s="211">
        <f t="shared" si="13"/>
        <v>14.373079293754936</v>
      </c>
      <c r="M123" s="222">
        <v>41.986452</v>
      </c>
    </row>
    <row r="124" spans="1:13" s="8" customFormat="1" ht="15">
      <c r="A124" s="196" t="s">
        <v>203</v>
      </c>
      <c r="B124" s="182">
        <v>150</v>
      </c>
      <c r="C124" s="289">
        <f>Volume!J124</f>
        <v>1405.45</v>
      </c>
      <c r="D124" s="323">
        <v>152.39</v>
      </c>
      <c r="E124" s="209">
        <f t="shared" si="7"/>
        <v>22858.499999999996</v>
      </c>
      <c r="F124" s="214">
        <f t="shared" si="8"/>
        <v>10.842790565299369</v>
      </c>
      <c r="G124" s="280">
        <f t="shared" si="9"/>
        <v>33399.375</v>
      </c>
      <c r="H124" s="278">
        <v>5</v>
      </c>
      <c r="I124" s="210">
        <f t="shared" si="10"/>
        <v>222.6625</v>
      </c>
      <c r="J124" s="217">
        <f t="shared" si="11"/>
        <v>0.1584279056529937</v>
      </c>
      <c r="K124" s="221">
        <f t="shared" si="12"/>
        <v>1.562628125</v>
      </c>
      <c r="L124" s="211">
        <f t="shared" si="13"/>
        <v>8.558866730545024</v>
      </c>
      <c r="M124" s="222">
        <v>25.00205</v>
      </c>
    </row>
    <row r="125" spans="1:13" s="8" customFormat="1" ht="15">
      <c r="A125" s="196" t="s">
        <v>301</v>
      </c>
      <c r="B125" s="182">
        <v>500</v>
      </c>
      <c r="C125" s="289">
        <f>Volume!J125</f>
        <v>290.95</v>
      </c>
      <c r="D125" s="323">
        <v>113.22</v>
      </c>
      <c r="E125" s="209">
        <f t="shared" si="7"/>
        <v>56610</v>
      </c>
      <c r="F125" s="214">
        <f t="shared" si="8"/>
        <v>38.913902732428255</v>
      </c>
      <c r="G125" s="280">
        <f t="shared" si="9"/>
        <v>63883.75</v>
      </c>
      <c r="H125" s="278">
        <v>5</v>
      </c>
      <c r="I125" s="210">
        <f t="shared" si="10"/>
        <v>127.7675</v>
      </c>
      <c r="J125" s="217">
        <f t="shared" si="11"/>
        <v>0.43913902732428256</v>
      </c>
      <c r="K125" s="221">
        <f t="shared" si="12"/>
        <v>4.4539804375</v>
      </c>
      <c r="L125" s="211">
        <f t="shared" si="13"/>
        <v>24.39545556305479</v>
      </c>
      <c r="M125" s="222">
        <v>71.263687</v>
      </c>
    </row>
    <row r="126" spans="1:13" s="8" customFormat="1" ht="15">
      <c r="A126" s="196" t="s">
        <v>217</v>
      </c>
      <c r="B126" s="182">
        <v>3350</v>
      </c>
      <c r="C126" s="289">
        <f>Volume!J126</f>
        <v>67.9</v>
      </c>
      <c r="D126" s="323">
        <v>7.4</v>
      </c>
      <c r="E126" s="209">
        <f t="shared" si="7"/>
        <v>24790</v>
      </c>
      <c r="F126" s="214">
        <f t="shared" si="8"/>
        <v>10.89837997054492</v>
      </c>
      <c r="G126" s="280">
        <f t="shared" si="9"/>
        <v>36163.25</v>
      </c>
      <c r="H126" s="278">
        <v>5</v>
      </c>
      <c r="I126" s="210">
        <f t="shared" si="10"/>
        <v>10.795</v>
      </c>
      <c r="J126" s="217">
        <f t="shared" si="11"/>
        <v>0.15898379970544918</v>
      </c>
      <c r="K126" s="221">
        <f t="shared" si="12"/>
        <v>1.2383084375</v>
      </c>
      <c r="L126" s="211">
        <f t="shared" si="13"/>
        <v>6.7824946436772615</v>
      </c>
      <c r="M126" s="222">
        <v>19.812935</v>
      </c>
    </row>
    <row r="127" spans="1:13" s="8" customFormat="1" ht="15">
      <c r="A127" s="196" t="s">
        <v>236</v>
      </c>
      <c r="B127" s="182">
        <v>2700</v>
      </c>
      <c r="C127" s="289">
        <f>Volume!J127</f>
        <v>114.35</v>
      </c>
      <c r="D127" s="323">
        <v>18.61</v>
      </c>
      <c r="E127" s="209">
        <f t="shared" si="7"/>
        <v>50247</v>
      </c>
      <c r="F127" s="214">
        <f t="shared" si="8"/>
        <v>16.274595540008747</v>
      </c>
      <c r="G127" s="280">
        <f t="shared" si="9"/>
        <v>65684.25</v>
      </c>
      <c r="H127" s="278">
        <v>5</v>
      </c>
      <c r="I127" s="210">
        <f t="shared" si="10"/>
        <v>24.3275</v>
      </c>
      <c r="J127" s="217">
        <f t="shared" si="11"/>
        <v>0.21274595540008748</v>
      </c>
      <c r="K127" s="221">
        <f t="shared" si="12"/>
        <v>2.516185375</v>
      </c>
      <c r="L127" s="211">
        <f t="shared" si="13"/>
        <v>13.781714887520955</v>
      </c>
      <c r="M127" s="222">
        <v>40.258966</v>
      </c>
    </row>
    <row r="128" spans="1:13" s="8" customFormat="1" ht="15">
      <c r="A128" s="196" t="s">
        <v>204</v>
      </c>
      <c r="B128" s="182">
        <v>600</v>
      </c>
      <c r="C128" s="289">
        <f>Volume!J128</f>
        <v>449.05</v>
      </c>
      <c r="D128" s="323">
        <v>49.65</v>
      </c>
      <c r="E128" s="209">
        <f t="shared" si="7"/>
        <v>29790</v>
      </c>
      <c r="F128" s="214">
        <f t="shared" si="8"/>
        <v>11.056675203206769</v>
      </c>
      <c r="G128" s="280">
        <f t="shared" si="9"/>
        <v>43261.5</v>
      </c>
      <c r="H128" s="278">
        <v>5</v>
      </c>
      <c r="I128" s="210">
        <f t="shared" si="10"/>
        <v>72.1025</v>
      </c>
      <c r="J128" s="217">
        <f t="shared" si="11"/>
        <v>0.16056675203206772</v>
      </c>
      <c r="K128" s="221">
        <f t="shared" si="12"/>
        <v>2.9258460625</v>
      </c>
      <c r="L128" s="211">
        <f t="shared" si="13"/>
        <v>16.0255188821892</v>
      </c>
      <c r="M128" s="222">
        <v>46.813537</v>
      </c>
    </row>
    <row r="129" spans="1:13" s="7" customFormat="1" ht="15">
      <c r="A129" s="196" t="s">
        <v>205</v>
      </c>
      <c r="B129" s="182">
        <v>250</v>
      </c>
      <c r="C129" s="289">
        <f>Volume!J129</f>
        <v>1069.15</v>
      </c>
      <c r="D129" s="323">
        <v>128.32</v>
      </c>
      <c r="E129" s="209">
        <f t="shared" si="7"/>
        <v>32080</v>
      </c>
      <c r="F129" s="214">
        <f t="shared" si="8"/>
        <v>12.002057709395313</v>
      </c>
      <c r="G129" s="280">
        <f t="shared" si="9"/>
        <v>45444.375</v>
      </c>
      <c r="H129" s="278">
        <v>5</v>
      </c>
      <c r="I129" s="210">
        <f t="shared" si="10"/>
        <v>181.7775</v>
      </c>
      <c r="J129" s="217">
        <f t="shared" si="11"/>
        <v>0.17002057709395313</v>
      </c>
      <c r="K129" s="221">
        <f t="shared" si="12"/>
        <v>2.6430249375</v>
      </c>
      <c r="L129" s="211">
        <f t="shared" si="13"/>
        <v>14.476443783174318</v>
      </c>
      <c r="M129" s="222">
        <v>42.288399</v>
      </c>
    </row>
    <row r="130" spans="1:13" s="7" customFormat="1" ht="15">
      <c r="A130" s="196" t="s">
        <v>37</v>
      </c>
      <c r="B130" s="182">
        <v>1600</v>
      </c>
      <c r="C130" s="289">
        <f>Volume!J130</f>
        <v>178.05</v>
      </c>
      <c r="D130" s="323">
        <v>30.94</v>
      </c>
      <c r="E130" s="209">
        <f t="shared" si="7"/>
        <v>49504</v>
      </c>
      <c r="F130" s="214">
        <f t="shared" si="8"/>
        <v>17.37714125245717</v>
      </c>
      <c r="G130" s="280">
        <f t="shared" si="9"/>
        <v>63748</v>
      </c>
      <c r="H130" s="278">
        <v>5</v>
      </c>
      <c r="I130" s="210">
        <f t="shared" si="10"/>
        <v>39.8425</v>
      </c>
      <c r="J130" s="217">
        <f t="shared" si="11"/>
        <v>0.22377141252457175</v>
      </c>
      <c r="K130" s="221">
        <f t="shared" si="12"/>
        <v>2.044305875</v>
      </c>
      <c r="L130" s="211">
        <f t="shared" si="13"/>
        <v>11.197124421778364</v>
      </c>
      <c r="M130" s="222">
        <v>32.708894</v>
      </c>
    </row>
    <row r="131" spans="1:13" s="7" customFormat="1" ht="15">
      <c r="A131" s="196" t="s">
        <v>302</v>
      </c>
      <c r="B131" s="182">
        <v>150</v>
      </c>
      <c r="C131" s="289">
        <f>Volume!J131</f>
        <v>1948.8</v>
      </c>
      <c r="D131" s="323">
        <v>302.41</v>
      </c>
      <c r="E131" s="209">
        <f t="shared" si="7"/>
        <v>45361.50000000001</v>
      </c>
      <c r="F131" s="214">
        <f t="shared" si="8"/>
        <v>15.517754515599345</v>
      </c>
      <c r="G131" s="280">
        <f t="shared" si="9"/>
        <v>59977.50000000001</v>
      </c>
      <c r="H131" s="278">
        <v>5</v>
      </c>
      <c r="I131" s="210">
        <f t="shared" si="10"/>
        <v>399.85</v>
      </c>
      <c r="J131" s="217">
        <f t="shared" si="11"/>
        <v>0.20517754515599346</v>
      </c>
      <c r="K131" s="221">
        <f t="shared" si="12"/>
        <v>5.0662755625</v>
      </c>
      <c r="L131" s="211">
        <f t="shared" si="13"/>
        <v>27.749134081184245</v>
      </c>
      <c r="M131" s="222">
        <v>81.060409</v>
      </c>
    </row>
    <row r="132" spans="1:13" s="7" customFormat="1" ht="15">
      <c r="A132" s="196" t="s">
        <v>229</v>
      </c>
      <c r="B132" s="182">
        <v>375</v>
      </c>
      <c r="C132" s="289">
        <f>Volume!J132</f>
        <v>1134.9</v>
      </c>
      <c r="D132" s="323">
        <v>135.51</v>
      </c>
      <c r="E132" s="209">
        <f t="shared" si="7"/>
        <v>50816.25</v>
      </c>
      <c r="F132" s="214">
        <f t="shared" si="8"/>
        <v>11.940259053661114</v>
      </c>
      <c r="G132" s="280">
        <f t="shared" si="9"/>
        <v>86310.2475</v>
      </c>
      <c r="H132" s="278">
        <v>8.34</v>
      </c>
      <c r="I132" s="210">
        <f t="shared" si="10"/>
        <v>230.16066</v>
      </c>
      <c r="J132" s="217">
        <f t="shared" si="11"/>
        <v>0.20280259053661115</v>
      </c>
      <c r="K132" s="221">
        <f t="shared" si="12"/>
        <v>3.1018835625</v>
      </c>
      <c r="L132" s="211">
        <f t="shared" si="13"/>
        <v>16.989715979357356</v>
      </c>
      <c r="M132" s="222">
        <v>49.630137</v>
      </c>
    </row>
    <row r="133" spans="1:13" s="7" customFormat="1" ht="15">
      <c r="A133" s="196" t="s">
        <v>277</v>
      </c>
      <c r="B133" s="182">
        <v>350</v>
      </c>
      <c r="C133" s="289">
        <f>Volume!J133</f>
        <v>788.1</v>
      </c>
      <c r="D133" s="323">
        <v>138.54</v>
      </c>
      <c r="E133" s="209">
        <f aca="true" t="shared" si="14" ref="E133:E159">D133*B133</f>
        <v>48489</v>
      </c>
      <c r="F133" s="214">
        <f aca="true" t="shared" si="15" ref="F133:F159">D133/C133*100</f>
        <v>17.578987438142367</v>
      </c>
      <c r="G133" s="280">
        <f aca="true" t="shared" si="16" ref="G133:G159">(B133*C133)*H133%+E133</f>
        <v>62280.75</v>
      </c>
      <c r="H133" s="278">
        <v>5</v>
      </c>
      <c r="I133" s="210">
        <f aca="true" t="shared" si="17" ref="I133:I159">G133/B133</f>
        <v>177.945</v>
      </c>
      <c r="J133" s="217">
        <f aca="true" t="shared" si="18" ref="J133:J159">I133/C133</f>
        <v>0.22578987438142367</v>
      </c>
      <c r="K133" s="221">
        <f aca="true" t="shared" si="19" ref="K133:K159">M133/16</f>
        <v>3.6691494375</v>
      </c>
      <c r="L133" s="211">
        <f aca="true" t="shared" si="20" ref="L133:L159">K133*SQRT(30)</f>
        <v>20.096759137761417</v>
      </c>
      <c r="M133" s="222">
        <v>58.706391</v>
      </c>
    </row>
    <row r="134" spans="1:13" s="7" customFormat="1" ht="15">
      <c r="A134" s="196" t="s">
        <v>180</v>
      </c>
      <c r="B134" s="182">
        <v>1500</v>
      </c>
      <c r="C134" s="289">
        <f>Volume!J134</f>
        <v>160.05</v>
      </c>
      <c r="D134" s="323">
        <v>28.62</v>
      </c>
      <c r="E134" s="209">
        <f t="shared" si="14"/>
        <v>42930</v>
      </c>
      <c r="F134" s="214">
        <f t="shared" si="15"/>
        <v>17.881911902530458</v>
      </c>
      <c r="G134" s="280">
        <f t="shared" si="16"/>
        <v>54933.75</v>
      </c>
      <c r="H134" s="278">
        <v>5</v>
      </c>
      <c r="I134" s="210">
        <f t="shared" si="17"/>
        <v>36.6225</v>
      </c>
      <c r="J134" s="217">
        <f t="shared" si="18"/>
        <v>0.22881911902530458</v>
      </c>
      <c r="K134" s="221">
        <f t="shared" si="19"/>
        <v>3.384001375</v>
      </c>
      <c r="L134" s="211">
        <f t="shared" si="20"/>
        <v>18.534938877159988</v>
      </c>
      <c r="M134" s="222">
        <v>54.144022</v>
      </c>
    </row>
    <row r="135" spans="1:13" s="8" customFormat="1" ht="15">
      <c r="A135" s="196" t="s">
        <v>181</v>
      </c>
      <c r="B135" s="182">
        <v>850</v>
      </c>
      <c r="C135" s="289">
        <f>Volume!J135</f>
        <v>328.65</v>
      </c>
      <c r="D135" s="323">
        <v>51.19</v>
      </c>
      <c r="E135" s="209">
        <f t="shared" si="14"/>
        <v>43511.5</v>
      </c>
      <c r="F135" s="214">
        <f t="shared" si="15"/>
        <v>15.57584055986612</v>
      </c>
      <c r="G135" s="280">
        <f t="shared" si="16"/>
        <v>57479.125</v>
      </c>
      <c r="H135" s="278">
        <v>5</v>
      </c>
      <c r="I135" s="210">
        <f t="shared" si="17"/>
        <v>67.6225</v>
      </c>
      <c r="J135" s="217">
        <f t="shared" si="18"/>
        <v>0.2057584055986612</v>
      </c>
      <c r="K135" s="221">
        <f t="shared" si="19"/>
        <v>3.422765625</v>
      </c>
      <c r="L135" s="211">
        <f t="shared" si="20"/>
        <v>18.747259418657684</v>
      </c>
      <c r="M135" s="222">
        <v>54.76425</v>
      </c>
    </row>
    <row r="136" spans="1:13" s="7" customFormat="1" ht="15">
      <c r="A136" s="196" t="s">
        <v>150</v>
      </c>
      <c r="B136" s="182">
        <v>875</v>
      </c>
      <c r="C136" s="289">
        <f>Volume!J136</f>
        <v>500</v>
      </c>
      <c r="D136" s="323">
        <v>65.1</v>
      </c>
      <c r="E136" s="209">
        <f t="shared" si="14"/>
        <v>56962.49999999999</v>
      </c>
      <c r="F136" s="214">
        <f t="shared" si="15"/>
        <v>13.019999999999998</v>
      </c>
      <c r="G136" s="280">
        <f t="shared" si="16"/>
        <v>78837.5</v>
      </c>
      <c r="H136" s="278">
        <v>5</v>
      </c>
      <c r="I136" s="210">
        <f t="shared" si="17"/>
        <v>90.1</v>
      </c>
      <c r="J136" s="217">
        <f t="shared" si="18"/>
        <v>0.1802</v>
      </c>
      <c r="K136" s="221">
        <f t="shared" si="19"/>
        <v>2.970833875</v>
      </c>
      <c r="L136" s="211">
        <f t="shared" si="20"/>
        <v>16.271927279379828</v>
      </c>
      <c r="M136" s="222">
        <v>47.533342</v>
      </c>
    </row>
    <row r="137" spans="1:13" s="8" customFormat="1" ht="15">
      <c r="A137" s="196" t="s">
        <v>151</v>
      </c>
      <c r="B137" s="182">
        <v>225</v>
      </c>
      <c r="C137" s="289">
        <f>Volume!J137</f>
        <v>953.6</v>
      </c>
      <c r="D137" s="323">
        <v>106.09</v>
      </c>
      <c r="E137" s="209">
        <f t="shared" si="14"/>
        <v>23870.25</v>
      </c>
      <c r="F137" s="214">
        <f t="shared" si="15"/>
        <v>11.125209731543624</v>
      </c>
      <c r="G137" s="280">
        <f t="shared" si="16"/>
        <v>34598.25</v>
      </c>
      <c r="H137" s="278">
        <v>5</v>
      </c>
      <c r="I137" s="210">
        <f t="shared" si="17"/>
        <v>153.77</v>
      </c>
      <c r="J137" s="217">
        <f t="shared" si="18"/>
        <v>0.16125209731543624</v>
      </c>
      <c r="K137" s="221">
        <f t="shared" si="19"/>
        <v>1.796147375</v>
      </c>
      <c r="L137" s="211">
        <f t="shared" si="20"/>
        <v>9.837904338911907</v>
      </c>
      <c r="M137" s="222">
        <v>28.738358</v>
      </c>
    </row>
    <row r="138" spans="1:13" s="8" customFormat="1" ht="15">
      <c r="A138" s="196" t="s">
        <v>215</v>
      </c>
      <c r="B138" s="182">
        <v>125</v>
      </c>
      <c r="C138" s="289">
        <f>Volume!J138</f>
        <v>1549.9</v>
      </c>
      <c r="D138" s="323">
        <v>228.17</v>
      </c>
      <c r="E138" s="209">
        <f t="shared" si="14"/>
        <v>28521.25</v>
      </c>
      <c r="F138" s="214">
        <f t="shared" si="15"/>
        <v>14.721594941609133</v>
      </c>
      <c r="G138" s="280">
        <f t="shared" si="16"/>
        <v>38208.125</v>
      </c>
      <c r="H138" s="278">
        <v>5</v>
      </c>
      <c r="I138" s="210">
        <f t="shared" si="17"/>
        <v>305.665</v>
      </c>
      <c r="J138" s="217">
        <f t="shared" si="18"/>
        <v>0.19721594941609136</v>
      </c>
      <c r="K138" s="221">
        <f t="shared" si="19"/>
        <v>3.8444254375</v>
      </c>
      <c r="L138" s="211">
        <f t="shared" si="20"/>
        <v>21.056785327654172</v>
      </c>
      <c r="M138" s="222">
        <v>61.510807</v>
      </c>
    </row>
    <row r="139" spans="1:13" s="8" customFormat="1" ht="15">
      <c r="A139" s="196" t="s">
        <v>230</v>
      </c>
      <c r="B139" s="182">
        <v>200</v>
      </c>
      <c r="C139" s="289">
        <f>Volume!J139</f>
        <v>1051.1</v>
      </c>
      <c r="D139" s="323">
        <v>190.8</v>
      </c>
      <c r="E139" s="209">
        <f t="shared" si="14"/>
        <v>38160</v>
      </c>
      <c r="F139" s="214">
        <f t="shared" si="15"/>
        <v>18.15241175910951</v>
      </c>
      <c r="G139" s="280">
        <f t="shared" si="16"/>
        <v>48671</v>
      </c>
      <c r="H139" s="278">
        <v>5</v>
      </c>
      <c r="I139" s="210">
        <f t="shared" si="17"/>
        <v>243.355</v>
      </c>
      <c r="J139" s="217">
        <f t="shared" si="18"/>
        <v>0.23152411759109506</v>
      </c>
      <c r="K139" s="221">
        <f t="shared" si="19"/>
        <v>2.4607636875</v>
      </c>
      <c r="L139" s="211">
        <f t="shared" si="20"/>
        <v>13.478157803333435</v>
      </c>
      <c r="M139" s="222">
        <v>39.372219</v>
      </c>
    </row>
    <row r="140" spans="1:13" s="7" customFormat="1" ht="15">
      <c r="A140" s="196" t="s">
        <v>91</v>
      </c>
      <c r="B140" s="182">
        <v>3800</v>
      </c>
      <c r="C140" s="289">
        <f>Volume!J140</f>
        <v>69.45</v>
      </c>
      <c r="D140" s="323">
        <v>9.92</v>
      </c>
      <c r="E140" s="209">
        <f t="shared" si="14"/>
        <v>37696</v>
      </c>
      <c r="F140" s="214">
        <f t="shared" si="15"/>
        <v>14.283657307415407</v>
      </c>
      <c r="G140" s="280">
        <f t="shared" si="16"/>
        <v>50891.5</v>
      </c>
      <c r="H140" s="278">
        <v>5</v>
      </c>
      <c r="I140" s="210">
        <f t="shared" si="17"/>
        <v>13.3925</v>
      </c>
      <c r="J140" s="217">
        <f t="shared" si="18"/>
        <v>0.19283657307415406</v>
      </c>
      <c r="K140" s="221">
        <f t="shared" si="19"/>
        <v>3.15655025</v>
      </c>
      <c r="L140" s="211">
        <f t="shared" si="20"/>
        <v>17.289137758235714</v>
      </c>
      <c r="M140" s="222">
        <v>50.504804</v>
      </c>
    </row>
    <row r="141" spans="1:13" s="7" customFormat="1" ht="15">
      <c r="A141" s="196" t="s">
        <v>152</v>
      </c>
      <c r="B141" s="182">
        <v>1350</v>
      </c>
      <c r="C141" s="289">
        <f>Volume!J141</f>
        <v>219.9</v>
      </c>
      <c r="D141" s="323">
        <v>24.01</v>
      </c>
      <c r="E141" s="209">
        <f t="shared" si="14"/>
        <v>32413.500000000004</v>
      </c>
      <c r="F141" s="214">
        <f t="shared" si="15"/>
        <v>10.918599363346976</v>
      </c>
      <c r="G141" s="280">
        <f t="shared" si="16"/>
        <v>47256.75</v>
      </c>
      <c r="H141" s="278">
        <v>5</v>
      </c>
      <c r="I141" s="210">
        <f t="shared" si="17"/>
        <v>35.005</v>
      </c>
      <c r="J141" s="217">
        <f t="shared" si="18"/>
        <v>0.15918599363346977</v>
      </c>
      <c r="K141" s="221">
        <f t="shared" si="19"/>
        <v>1.588664125</v>
      </c>
      <c r="L141" s="211">
        <f t="shared" si="20"/>
        <v>8.701471775617069</v>
      </c>
      <c r="M141" s="222">
        <v>25.418626</v>
      </c>
    </row>
    <row r="142" spans="1:13" s="8" customFormat="1" ht="15">
      <c r="A142" s="196" t="s">
        <v>208</v>
      </c>
      <c r="B142" s="182">
        <v>412</v>
      </c>
      <c r="C142" s="289">
        <f>Volume!J142</f>
        <v>823.35</v>
      </c>
      <c r="D142" s="323">
        <v>90.69</v>
      </c>
      <c r="E142" s="209">
        <f t="shared" si="14"/>
        <v>37364.28</v>
      </c>
      <c r="F142" s="214">
        <f t="shared" si="15"/>
        <v>11.014756786299872</v>
      </c>
      <c r="G142" s="280">
        <f t="shared" si="16"/>
        <v>54325.29</v>
      </c>
      <c r="H142" s="278">
        <v>5</v>
      </c>
      <c r="I142" s="210">
        <f t="shared" si="17"/>
        <v>131.85750000000002</v>
      </c>
      <c r="J142" s="217">
        <f t="shared" si="18"/>
        <v>0.16014756786299875</v>
      </c>
      <c r="K142" s="221">
        <f t="shared" si="19"/>
        <v>2.4501476875</v>
      </c>
      <c r="L142" s="211">
        <f t="shared" si="20"/>
        <v>13.420011576628685</v>
      </c>
      <c r="M142" s="222">
        <v>39.202363</v>
      </c>
    </row>
    <row r="143" spans="1:13" s="7" customFormat="1" ht="15">
      <c r="A143" s="196" t="s">
        <v>231</v>
      </c>
      <c r="B143" s="182">
        <v>400</v>
      </c>
      <c r="C143" s="289">
        <f>Volume!J143</f>
        <v>554.85</v>
      </c>
      <c r="D143" s="323">
        <v>62.21</v>
      </c>
      <c r="E143" s="209">
        <f t="shared" si="14"/>
        <v>24884</v>
      </c>
      <c r="F143" s="214">
        <f t="shared" si="15"/>
        <v>11.21203928989817</v>
      </c>
      <c r="G143" s="280">
        <f t="shared" si="16"/>
        <v>35981</v>
      </c>
      <c r="H143" s="278">
        <v>5</v>
      </c>
      <c r="I143" s="210">
        <f t="shared" si="17"/>
        <v>89.9525</v>
      </c>
      <c r="J143" s="217">
        <f t="shared" si="18"/>
        <v>0.1621203928989817</v>
      </c>
      <c r="K143" s="221">
        <f t="shared" si="19"/>
        <v>2.229290125</v>
      </c>
      <c r="L143" s="211">
        <f t="shared" si="20"/>
        <v>12.210324886860114</v>
      </c>
      <c r="M143" s="222">
        <v>35.668642</v>
      </c>
    </row>
    <row r="144" spans="1:13" s="8" customFormat="1" ht="15">
      <c r="A144" s="196" t="s">
        <v>185</v>
      </c>
      <c r="B144" s="182">
        <v>675</v>
      </c>
      <c r="C144" s="289">
        <f>Volume!J144</f>
        <v>469</v>
      </c>
      <c r="D144" s="323">
        <v>57.12</v>
      </c>
      <c r="E144" s="209">
        <f t="shared" si="14"/>
        <v>38556</v>
      </c>
      <c r="F144" s="214">
        <f t="shared" si="15"/>
        <v>12.17910447761194</v>
      </c>
      <c r="G144" s="280">
        <f t="shared" si="16"/>
        <v>54384.75</v>
      </c>
      <c r="H144" s="278">
        <v>5</v>
      </c>
      <c r="I144" s="210">
        <f t="shared" si="17"/>
        <v>80.57</v>
      </c>
      <c r="J144" s="217">
        <f t="shared" si="18"/>
        <v>0.1717910447761194</v>
      </c>
      <c r="K144" s="221">
        <f t="shared" si="19"/>
        <v>2.3935184375</v>
      </c>
      <c r="L144" s="211">
        <f t="shared" si="20"/>
        <v>13.109840400232692</v>
      </c>
      <c r="M144" s="222">
        <v>38.296295</v>
      </c>
    </row>
    <row r="145" spans="1:13" s="7" customFormat="1" ht="15">
      <c r="A145" s="196" t="s">
        <v>206</v>
      </c>
      <c r="B145" s="182">
        <v>275</v>
      </c>
      <c r="C145" s="289">
        <f>Volume!J145</f>
        <v>636.65</v>
      </c>
      <c r="D145" s="323">
        <v>141.86</v>
      </c>
      <c r="E145" s="209">
        <f t="shared" si="14"/>
        <v>39011.50000000001</v>
      </c>
      <c r="F145" s="214">
        <f t="shared" si="15"/>
        <v>22.282258697871676</v>
      </c>
      <c r="G145" s="280">
        <f t="shared" si="16"/>
        <v>47765.43750000001</v>
      </c>
      <c r="H145" s="278">
        <v>5</v>
      </c>
      <c r="I145" s="210">
        <f t="shared" si="17"/>
        <v>173.69250000000002</v>
      </c>
      <c r="J145" s="217">
        <f t="shared" si="18"/>
        <v>0.27282258697871675</v>
      </c>
      <c r="K145" s="221">
        <f t="shared" si="19"/>
        <v>1.6223405</v>
      </c>
      <c r="L145" s="211">
        <f t="shared" si="20"/>
        <v>8.885924878042099</v>
      </c>
      <c r="M145" s="222">
        <v>25.957448</v>
      </c>
    </row>
    <row r="146" spans="1:13" s="7" customFormat="1" ht="15">
      <c r="A146" s="196" t="s">
        <v>118</v>
      </c>
      <c r="B146" s="182">
        <v>250</v>
      </c>
      <c r="C146" s="289">
        <f>Volume!J146</f>
        <v>1264.15</v>
      </c>
      <c r="D146" s="323">
        <v>138.82</v>
      </c>
      <c r="E146" s="209">
        <f t="shared" si="14"/>
        <v>34705</v>
      </c>
      <c r="F146" s="214">
        <f t="shared" si="15"/>
        <v>10.981291777083415</v>
      </c>
      <c r="G146" s="280">
        <f t="shared" si="16"/>
        <v>50506.875</v>
      </c>
      <c r="H146" s="278">
        <v>5</v>
      </c>
      <c r="I146" s="210">
        <f t="shared" si="17"/>
        <v>202.0275</v>
      </c>
      <c r="J146" s="217">
        <f t="shared" si="18"/>
        <v>0.15981291777083415</v>
      </c>
      <c r="K146" s="221">
        <f t="shared" si="19"/>
        <v>2.07079775</v>
      </c>
      <c r="L146" s="211">
        <f t="shared" si="20"/>
        <v>11.342226397059436</v>
      </c>
      <c r="M146" s="222">
        <v>33.132764</v>
      </c>
    </row>
    <row r="147" spans="1:13" s="7" customFormat="1" ht="15">
      <c r="A147" s="196" t="s">
        <v>232</v>
      </c>
      <c r="B147" s="182">
        <v>411</v>
      </c>
      <c r="C147" s="289">
        <f>Volume!J147</f>
        <v>881.4</v>
      </c>
      <c r="D147" s="323">
        <v>125.8</v>
      </c>
      <c r="E147" s="209">
        <f t="shared" si="14"/>
        <v>51703.799999999996</v>
      </c>
      <c r="F147" s="214">
        <f t="shared" si="15"/>
        <v>14.272747901066484</v>
      </c>
      <c r="G147" s="280">
        <f t="shared" si="16"/>
        <v>69816.56999999999</v>
      </c>
      <c r="H147" s="278">
        <v>5</v>
      </c>
      <c r="I147" s="210">
        <f t="shared" si="17"/>
        <v>169.86999999999998</v>
      </c>
      <c r="J147" s="217">
        <f t="shared" si="18"/>
        <v>0.19272747901066484</v>
      </c>
      <c r="K147" s="221">
        <f t="shared" si="19"/>
        <v>3.570430625</v>
      </c>
      <c r="L147" s="211">
        <f t="shared" si="20"/>
        <v>19.55605393319769</v>
      </c>
      <c r="M147" s="222">
        <v>57.12689</v>
      </c>
    </row>
    <row r="148" spans="1:13" s="7" customFormat="1" ht="15">
      <c r="A148" s="196" t="s">
        <v>303</v>
      </c>
      <c r="B148" s="182">
        <v>3850</v>
      </c>
      <c r="C148" s="289">
        <f>Volume!J148</f>
        <v>43.25</v>
      </c>
      <c r="D148" s="323">
        <v>14.56</v>
      </c>
      <c r="E148" s="209">
        <f t="shared" si="14"/>
        <v>56056</v>
      </c>
      <c r="F148" s="214">
        <f t="shared" si="15"/>
        <v>33.664739884393065</v>
      </c>
      <c r="G148" s="280">
        <f t="shared" si="16"/>
        <v>64381.625</v>
      </c>
      <c r="H148" s="278">
        <v>5</v>
      </c>
      <c r="I148" s="210">
        <f t="shared" si="17"/>
        <v>16.7225</v>
      </c>
      <c r="J148" s="217">
        <f t="shared" si="18"/>
        <v>0.3866473988439306</v>
      </c>
      <c r="K148" s="221">
        <f t="shared" si="19"/>
        <v>3.0576005625</v>
      </c>
      <c r="L148" s="211">
        <f t="shared" si="20"/>
        <v>16.747167999217343</v>
      </c>
      <c r="M148" s="222">
        <v>48.921609</v>
      </c>
    </row>
    <row r="149" spans="1:13" s="7" customFormat="1" ht="15">
      <c r="A149" s="196" t="s">
        <v>304</v>
      </c>
      <c r="B149" s="182">
        <v>10450</v>
      </c>
      <c r="C149" s="289">
        <f>Volume!J149</f>
        <v>22.65</v>
      </c>
      <c r="D149" s="323">
        <v>4.04</v>
      </c>
      <c r="E149" s="209">
        <f t="shared" si="14"/>
        <v>42218</v>
      </c>
      <c r="F149" s="214">
        <f t="shared" si="15"/>
        <v>17.83664459161148</v>
      </c>
      <c r="G149" s="280">
        <f t="shared" si="16"/>
        <v>54052.625</v>
      </c>
      <c r="H149" s="278">
        <v>5</v>
      </c>
      <c r="I149" s="210">
        <f t="shared" si="17"/>
        <v>5.1725</v>
      </c>
      <c r="J149" s="217">
        <f t="shared" si="18"/>
        <v>0.22836644591611482</v>
      </c>
      <c r="K149" s="221">
        <f t="shared" si="19"/>
        <v>3.3860664375</v>
      </c>
      <c r="L149" s="211">
        <f t="shared" si="20"/>
        <v>18.546249690299067</v>
      </c>
      <c r="M149" s="222">
        <v>54.177063</v>
      </c>
    </row>
    <row r="150" spans="1:13" s="8" customFormat="1" ht="15">
      <c r="A150" s="196" t="s">
        <v>173</v>
      </c>
      <c r="B150" s="182">
        <v>2950</v>
      </c>
      <c r="C150" s="289">
        <f>Volume!J150</f>
        <v>63.95</v>
      </c>
      <c r="D150" s="323">
        <v>8.5</v>
      </c>
      <c r="E150" s="209">
        <f t="shared" si="14"/>
        <v>25075</v>
      </c>
      <c r="F150" s="214">
        <f t="shared" si="15"/>
        <v>13.291634089132135</v>
      </c>
      <c r="G150" s="280">
        <f t="shared" si="16"/>
        <v>34507.625</v>
      </c>
      <c r="H150" s="278">
        <v>5</v>
      </c>
      <c r="I150" s="210">
        <f t="shared" si="17"/>
        <v>11.6975</v>
      </c>
      <c r="J150" s="217">
        <f t="shared" si="18"/>
        <v>0.18291634089132133</v>
      </c>
      <c r="K150" s="221">
        <f t="shared" si="19"/>
        <v>2.736723</v>
      </c>
      <c r="L150" s="211">
        <f t="shared" si="20"/>
        <v>14.989649207432107</v>
      </c>
      <c r="M150" s="222">
        <v>43.787568</v>
      </c>
    </row>
    <row r="151" spans="1:13" s="7" customFormat="1" ht="15">
      <c r="A151" s="196" t="s">
        <v>305</v>
      </c>
      <c r="B151" s="182">
        <v>200</v>
      </c>
      <c r="C151" s="289">
        <f>Volume!J151</f>
        <v>946.9</v>
      </c>
      <c r="D151" s="323">
        <v>129.33</v>
      </c>
      <c r="E151" s="209">
        <f t="shared" si="14"/>
        <v>25866.000000000004</v>
      </c>
      <c r="F151" s="214">
        <f t="shared" si="15"/>
        <v>13.658253247439015</v>
      </c>
      <c r="G151" s="280">
        <f t="shared" si="16"/>
        <v>35335</v>
      </c>
      <c r="H151" s="278">
        <v>5</v>
      </c>
      <c r="I151" s="210">
        <f t="shared" si="17"/>
        <v>176.675</v>
      </c>
      <c r="J151" s="217">
        <f t="shared" si="18"/>
        <v>0.18658253247439013</v>
      </c>
      <c r="K151" s="221">
        <f t="shared" si="19"/>
        <v>2.5993168125</v>
      </c>
      <c r="L151" s="211">
        <f t="shared" si="20"/>
        <v>14.237044523086764</v>
      </c>
      <c r="M151" s="222">
        <v>41.589069</v>
      </c>
    </row>
    <row r="152" spans="1:13" s="7" customFormat="1" ht="15">
      <c r="A152" s="196" t="s">
        <v>82</v>
      </c>
      <c r="B152" s="182">
        <v>2100</v>
      </c>
      <c r="C152" s="289">
        <f>Volume!J152</f>
        <v>101.05</v>
      </c>
      <c r="D152" s="323">
        <v>11.75</v>
      </c>
      <c r="E152" s="209">
        <f t="shared" si="14"/>
        <v>24675</v>
      </c>
      <c r="F152" s="214">
        <f t="shared" si="15"/>
        <v>11.627906976744185</v>
      </c>
      <c r="G152" s="280">
        <f t="shared" si="16"/>
        <v>35285.25</v>
      </c>
      <c r="H152" s="278">
        <v>5</v>
      </c>
      <c r="I152" s="210">
        <f t="shared" si="17"/>
        <v>16.8025</v>
      </c>
      <c r="J152" s="217">
        <f t="shared" si="18"/>
        <v>0.16627906976744186</v>
      </c>
      <c r="K152" s="221">
        <f t="shared" si="19"/>
        <v>3.184963</v>
      </c>
      <c r="L152" s="211">
        <f t="shared" si="20"/>
        <v>17.444760799193265</v>
      </c>
      <c r="M152" s="222">
        <v>50.959408</v>
      </c>
    </row>
    <row r="153" spans="1:13" s="8" customFormat="1" ht="15">
      <c r="A153" s="196" t="s">
        <v>153</v>
      </c>
      <c r="B153" s="182">
        <v>450</v>
      </c>
      <c r="C153" s="289">
        <f>Volume!J153</f>
        <v>487.65</v>
      </c>
      <c r="D153" s="323">
        <v>84.45</v>
      </c>
      <c r="E153" s="209">
        <f t="shared" si="14"/>
        <v>38002.5</v>
      </c>
      <c r="F153" s="214">
        <f t="shared" si="15"/>
        <v>17.317748385112274</v>
      </c>
      <c r="G153" s="280">
        <f t="shared" si="16"/>
        <v>48974.625</v>
      </c>
      <c r="H153" s="278">
        <v>5</v>
      </c>
      <c r="I153" s="210">
        <f t="shared" si="17"/>
        <v>108.8325</v>
      </c>
      <c r="J153" s="217">
        <f t="shared" si="18"/>
        <v>0.22317748385112274</v>
      </c>
      <c r="K153" s="221">
        <f t="shared" si="19"/>
        <v>2.238566375</v>
      </c>
      <c r="L153" s="211">
        <f t="shared" si="20"/>
        <v>12.261133000600688</v>
      </c>
      <c r="M153" s="222">
        <v>35.817062</v>
      </c>
    </row>
    <row r="154" spans="1:13" s="7" customFormat="1" ht="15">
      <c r="A154" s="196" t="s">
        <v>154</v>
      </c>
      <c r="B154" s="182">
        <v>6900</v>
      </c>
      <c r="C154" s="289">
        <f>Volume!J154</f>
        <v>43.55</v>
      </c>
      <c r="D154" s="323">
        <v>5.57</v>
      </c>
      <c r="E154" s="209">
        <f t="shared" si="14"/>
        <v>38433</v>
      </c>
      <c r="F154" s="214">
        <f t="shared" si="15"/>
        <v>12.789896670493686</v>
      </c>
      <c r="G154" s="280">
        <f t="shared" si="16"/>
        <v>53457.75</v>
      </c>
      <c r="H154" s="278">
        <v>5</v>
      </c>
      <c r="I154" s="210">
        <f t="shared" si="17"/>
        <v>7.7475</v>
      </c>
      <c r="J154" s="217">
        <f t="shared" si="18"/>
        <v>0.17789896670493685</v>
      </c>
      <c r="K154" s="221">
        <f t="shared" si="19"/>
        <v>2.8847229375</v>
      </c>
      <c r="L154" s="211">
        <f t="shared" si="20"/>
        <v>15.800278250213154</v>
      </c>
      <c r="M154" s="222">
        <v>46.155567</v>
      </c>
    </row>
    <row r="155" spans="1:13" s="7" customFormat="1" ht="15">
      <c r="A155" s="196" t="s">
        <v>306</v>
      </c>
      <c r="B155" s="182">
        <v>1800</v>
      </c>
      <c r="C155" s="289">
        <f>Volume!J155</f>
        <v>97.95</v>
      </c>
      <c r="D155" s="323">
        <v>26.72</v>
      </c>
      <c r="E155" s="209">
        <f t="shared" si="14"/>
        <v>48096</v>
      </c>
      <c r="F155" s="214">
        <f t="shared" si="15"/>
        <v>27.27922409392547</v>
      </c>
      <c r="G155" s="280">
        <f t="shared" si="16"/>
        <v>56911.5</v>
      </c>
      <c r="H155" s="278">
        <v>5</v>
      </c>
      <c r="I155" s="210">
        <f t="shared" si="17"/>
        <v>31.6175</v>
      </c>
      <c r="J155" s="217">
        <f t="shared" si="18"/>
        <v>0.3227922409392547</v>
      </c>
      <c r="K155" s="221">
        <f t="shared" si="19"/>
        <v>3.3780660625</v>
      </c>
      <c r="L155" s="211">
        <f t="shared" si="20"/>
        <v>18.50242983173906</v>
      </c>
      <c r="M155" s="222">
        <v>54.049057</v>
      </c>
    </row>
    <row r="156" spans="1:13" s="8" customFormat="1" ht="15">
      <c r="A156" s="196" t="s">
        <v>155</v>
      </c>
      <c r="B156" s="182">
        <v>525</v>
      </c>
      <c r="C156" s="289">
        <f>Volume!J156</f>
        <v>393.1</v>
      </c>
      <c r="D156" s="323">
        <v>69.17</v>
      </c>
      <c r="E156" s="209">
        <f t="shared" si="14"/>
        <v>36314.25</v>
      </c>
      <c r="F156" s="214">
        <f t="shared" si="15"/>
        <v>17.596031544136352</v>
      </c>
      <c r="G156" s="280">
        <f t="shared" si="16"/>
        <v>46633.125</v>
      </c>
      <c r="H156" s="278">
        <v>5</v>
      </c>
      <c r="I156" s="210">
        <f t="shared" si="17"/>
        <v>88.825</v>
      </c>
      <c r="J156" s="217">
        <f t="shared" si="18"/>
        <v>0.22596031544136352</v>
      </c>
      <c r="K156" s="221">
        <f t="shared" si="19"/>
        <v>2.8725259375</v>
      </c>
      <c r="L156" s="211">
        <f t="shared" si="20"/>
        <v>15.733472529874248</v>
      </c>
      <c r="M156" s="222">
        <v>45.960415</v>
      </c>
    </row>
    <row r="157" spans="1:13" s="7" customFormat="1" ht="15">
      <c r="A157" s="196" t="s">
        <v>38</v>
      </c>
      <c r="B157" s="182">
        <v>600</v>
      </c>
      <c r="C157" s="289">
        <f>Volume!J157</f>
        <v>604.55</v>
      </c>
      <c r="D157" s="323">
        <v>68.59</v>
      </c>
      <c r="E157" s="209">
        <f t="shared" si="14"/>
        <v>41154</v>
      </c>
      <c r="F157" s="214">
        <f t="shared" si="15"/>
        <v>11.345628980233233</v>
      </c>
      <c r="G157" s="280">
        <f t="shared" si="16"/>
        <v>59290.5</v>
      </c>
      <c r="H157" s="278">
        <v>5</v>
      </c>
      <c r="I157" s="210">
        <f t="shared" si="17"/>
        <v>98.8175</v>
      </c>
      <c r="J157" s="217">
        <f t="shared" si="18"/>
        <v>0.16345628980233232</v>
      </c>
      <c r="K157" s="221">
        <f t="shared" si="19"/>
        <v>2.2368231875</v>
      </c>
      <c r="L157" s="211">
        <f t="shared" si="20"/>
        <v>12.251585169443578</v>
      </c>
      <c r="M157" s="222">
        <v>35.789171</v>
      </c>
    </row>
    <row r="158" spans="1:13" s="8" customFormat="1" ht="15">
      <c r="A158" s="196" t="s">
        <v>156</v>
      </c>
      <c r="B158" s="182">
        <v>600</v>
      </c>
      <c r="C158" s="289">
        <f>Volume!J158</f>
        <v>355.05</v>
      </c>
      <c r="D158" s="323">
        <v>36.78</v>
      </c>
      <c r="E158" s="209">
        <f t="shared" si="14"/>
        <v>22068</v>
      </c>
      <c r="F158" s="214">
        <f t="shared" si="15"/>
        <v>10.359104351499788</v>
      </c>
      <c r="G158" s="280">
        <f t="shared" si="16"/>
        <v>32719.5</v>
      </c>
      <c r="H158" s="278">
        <v>5</v>
      </c>
      <c r="I158" s="210">
        <f t="shared" si="17"/>
        <v>54.5325</v>
      </c>
      <c r="J158" s="217">
        <f t="shared" si="18"/>
        <v>0.1535910435149979</v>
      </c>
      <c r="K158" s="221">
        <f t="shared" si="19"/>
        <v>2.1191735</v>
      </c>
      <c r="L158" s="211">
        <f t="shared" si="20"/>
        <v>11.607191292171741</v>
      </c>
      <c r="M158" s="222">
        <v>33.906776</v>
      </c>
    </row>
    <row r="159" spans="1:13" s="7" customFormat="1" ht="15">
      <c r="A159" s="196" t="s">
        <v>211</v>
      </c>
      <c r="B159" s="182">
        <v>700</v>
      </c>
      <c r="C159" s="289">
        <f>Volume!J159</f>
        <v>238.35</v>
      </c>
      <c r="D159" s="323">
        <v>36.02</v>
      </c>
      <c r="E159" s="209">
        <f t="shared" si="14"/>
        <v>25214.000000000004</v>
      </c>
      <c r="F159" s="214">
        <f t="shared" si="15"/>
        <v>15.112229913992032</v>
      </c>
      <c r="G159" s="280">
        <f t="shared" si="16"/>
        <v>33556.25</v>
      </c>
      <c r="H159" s="278">
        <v>5</v>
      </c>
      <c r="I159" s="210">
        <f t="shared" si="17"/>
        <v>47.9375</v>
      </c>
      <c r="J159" s="217">
        <f t="shared" si="18"/>
        <v>0.2011222991399203</v>
      </c>
      <c r="K159" s="221">
        <f t="shared" si="19"/>
        <v>3.3919564375</v>
      </c>
      <c r="L159" s="211">
        <f t="shared" si="20"/>
        <v>18.578510548936123</v>
      </c>
      <c r="M159" s="222">
        <v>54.271303</v>
      </c>
    </row>
    <row r="160" spans="3:13" ht="14.25">
      <c r="C160" s="2"/>
      <c r="D160" s="112"/>
      <c r="H160" s="278"/>
      <c r="M160" s="71"/>
    </row>
    <row r="161" spans="3:13" ht="14.25">
      <c r="C161" s="2"/>
      <c r="D161" s="113"/>
      <c r="F161" s="67"/>
      <c r="H161" s="278"/>
      <c r="M161" s="71"/>
    </row>
    <row r="162" spans="3:13" ht="12.75">
      <c r="C162" s="2"/>
      <c r="D162" s="114"/>
      <c r="M162" s="71"/>
    </row>
    <row r="163" spans="3:13" ht="12.75">
      <c r="C163" s="2"/>
      <c r="D163" s="114"/>
      <c r="M163" s="1"/>
    </row>
    <row r="164" spans="3:13" ht="12.75">
      <c r="C164" s="2"/>
      <c r="D164" s="114"/>
      <c r="M164" s="1"/>
    </row>
    <row r="165" spans="3:13" ht="12.75">
      <c r="C165" s="2"/>
      <c r="D165" s="114"/>
      <c r="M165" s="1"/>
    </row>
    <row r="166" spans="3:13" ht="12.75">
      <c r="C166" s="2"/>
      <c r="D166" s="114"/>
      <c r="M166" s="1"/>
    </row>
    <row r="167" spans="3:13" ht="12.75">
      <c r="C167" s="2"/>
      <c r="D167" s="114"/>
      <c r="E167" s="2"/>
      <c r="F167" s="5"/>
      <c r="M167" s="1"/>
    </row>
    <row r="168" spans="3:13" ht="12.75">
      <c r="C168" s="2"/>
      <c r="D168" s="114"/>
      <c r="M168" s="1"/>
    </row>
    <row r="169" spans="3:13" ht="12.75">
      <c r="C169" s="2"/>
      <c r="D169" s="113"/>
      <c r="M169" s="1"/>
    </row>
    <row r="170" spans="3:13" ht="12.75">
      <c r="C170" s="2"/>
      <c r="D170" s="113"/>
      <c r="M170" s="1"/>
    </row>
    <row r="171" spans="3:13" ht="12.75">
      <c r="C171" s="2"/>
      <c r="D171" s="113"/>
      <c r="M171" s="1"/>
    </row>
    <row r="172" spans="3:13" ht="12.75">
      <c r="C172" s="2"/>
      <c r="D172" s="113"/>
      <c r="M172" s="1"/>
    </row>
    <row r="173" spans="3:13" ht="12.75">
      <c r="C173" s="2"/>
      <c r="D173" s="113"/>
      <c r="M173" s="1"/>
    </row>
    <row r="174" spans="1:13" ht="12.75">
      <c r="A174" s="76"/>
      <c r="C174" s="2"/>
      <c r="D174" s="113"/>
      <c r="M174" s="1"/>
    </row>
    <row r="175" spans="3:13" ht="12.75">
      <c r="C175" s="2"/>
      <c r="D175" s="113"/>
      <c r="M175" s="1"/>
    </row>
    <row r="176" spans="3:13" ht="12.75">
      <c r="C176" s="2"/>
      <c r="D176" s="113"/>
      <c r="M176" s="1"/>
    </row>
    <row r="177" spans="3:13" ht="12.75">
      <c r="C177" s="2"/>
      <c r="D177" s="113"/>
      <c r="M177" s="1"/>
    </row>
    <row r="178" spans="3:13" ht="12.75">
      <c r="C178" s="2"/>
      <c r="D178" s="113"/>
      <c r="M178" s="1"/>
    </row>
    <row r="179" spans="3:13" ht="12.75">
      <c r="C179" s="2"/>
      <c r="D179" s="113"/>
      <c r="M179" s="1"/>
    </row>
    <row r="180" spans="3:13" ht="12.75">
      <c r="C180" s="2"/>
      <c r="D180" s="113"/>
      <c r="M180" s="1"/>
    </row>
    <row r="181" spans="3:13" ht="12.75">
      <c r="C181" s="2"/>
      <c r="D181" s="113"/>
      <c r="M181" s="1"/>
    </row>
    <row r="182" spans="3:13" ht="12.75">
      <c r="C182" s="2"/>
      <c r="D182" s="113"/>
      <c r="M182" s="1"/>
    </row>
    <row r="183" spans="3:13" ht="12.75">
      <c r="C183" s="2"/>
      <c r="D183" s="113"/>
      <c r="M183" s="1"/>
    </row>
    <row r="184" spans="3:13" ht="12.75">
      <c r="C184" s="2"/>
      <c r="D184" s="113"/>
      <c r="M184" s="1"/>
    </row>
    <row r="185" spans="3:13" ht="12.75">
      <c r="C185" s="2"/>
      <c r="D185" s="113"/>
      <c r="M185" s="1"/>
    </row>
    <row r="186" spans="3:13" ht="12.75">
      <c r="C186" s="2"/>
      <c r="D186" s="113"/>
      <c r="M186" s="1"/>
    </row>
    <row r="187" spans="3:13" ht="12.75">
      <c r="C187" s="2"/>
      <c r="D187" s="113"/>
      <c r="M187" s="1"/>
    </row>
    <row r="188" spans="3:13" ht="12.75">
      <c r="C188" s="2"/>
      <c r="D188" s="113"/>
      <c r="M188" s="1"/>
    </row>
    <row r="189" spans="3:13" ht="12.75">
      <c r="C189" s="2"/>
      <c r="D189" s="113"/>
      <c r="M189" s="1"/>
    </row>
    <row r="190" spans="3:13" ht="12.75">
      <c r="C190" s="2"/>
      <c r="D190" s="113"/>
      <c r="M190" s="1"/>
    </row>
    <row r="191" spans="3:13" ht="12.75">
      <c r="C191" s="2"/>
      <c r="M191" s="1"/>
    </row>
    <row r="192" spans="3:13" ht="12.75">
      <c r="C192" s="2"/>
      <c r="M192" s="1"/>
    </row>
    <row r="193" ht="12.75">
      <c r="M193" s="1"/>
    </row>
    <row r="194" ht="12.75">
      <c r="M194" s="1"/>
    </row>
    <row r="195" ht="12.75">
      <c r="M195" s="1"/>
    </row>
    <row r="196" ht="12.75">
      <c r="M196" s="1"/>
    </row>
    <row r="197" ht="12.75">
      <c r="M197" s="1"/>
    </row>
    <row r="198" ht="12.75">
      <c r="M198" s="1"/>
    </row>
    <row r="199" ht="12.75">
      <c r="M199" s="1"/>
    </row>
    <row r="200" ht="12.75">
      <c r="M200" s="1"/>
    </row>
    <row r="201" ht="12.75">
      <c r="M201" s="1"/>
    </row>
    <row r="202" ht="12.75">
      <c r="M202" s="1"/>
    </row>
    <row r="203" ht="12.75">
      <c r="M203" s="1"/>
    </row>
    <row r="204" ht="12.75">
      <c r="M204" s="1"/>
    </row>
    <row r="205" ht="12.75">
      <c r="M205" s="1"/>
    </row>
    <row r="206" ht="12.75">
      <c r="M206" s="1"/>
    </row>
    <row r="207" ht="12.75">
      <c r="M207" s="1"/>
    </row>
    <row r="208" ht="12.75">
      <c r="M208" s="1"/>
    </row>
    <row r="209" ht="12.75">
      <c r="M209" s="1"/>
    </row>
    <row r="210" ht="12.75">
      <c r="M210" s="1"/>
    </row>
    <row r="211" ht="12.75">
      <c r="M211" s="1"/>
    </row>
    <row r="212" ht="12.75">
      <c r="M212" s="1"/>
    </row>
    <row r="213" ht="12.75">
      <c r="M213" s="1"/>
    </row>
    <row r="214" ht="12.75">
      <c r="M214" s="1"/>
    </row>
    <row r="215" ht="12.75">
      <c r="M215" s="1"/>
    </row>
    <row r="216" ht="12.75">
      <c r="M216" s="1"/>
    </row>
    <row r="217" ht="12.75">
      <c r="M217" s="1"/>
    </row>
    <row r="218" ht="12.75">
      <c r="M218" s="1"/>
    </row>
    <row r="219" ht="12.75">
      <c r="M219" s="1"/>
    </row>
    <row r="220" ht="12.75">
      <c r="M220" s="1"/>
    </row>
    <row r="221" ht="12.75">
      <c r="M221" s="1"/>
    </row>
    <row r="222" ht="12.75">
      <c r="M222" s="1"/>
    </row>
    <row r="223" ht="12.75">
      <c r="M223" s="1"/>
    </row>
    <row r="224" ht="12.75">
      <c r="M224" s="1"/>
    </row>
    <row r="225" ht="12.75">
      <c r="M225" s="1"/>
    </row>
    <row r="226" ht="12.75">
      <c r="M226" s="1"/>
    </row>
    <row r="227" ht="12.75">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5"/>
    </row>
    <row r="292" ht="12.75">
      <c r="M292" s="5"/>
    </row>
    <row r="293" ht="12.75">
      <c r="M293" s="5"/>
    </row>
    <row r="294" ht="12.75">
      <c r="M294" s="5"/>
    </row>
    <row r="295" ht="12.75">
      <c r="M295" s="5"/>
    </row>
    <row r="296" ht="12.75">
      <c r="M296" s="5"/>
    </row>
    <row r="297" ht="12.75">
      <c r="M297" s="5"/>
    </row>
    <row r="298" ht="12.75">
      <c r="M298" s="5"/>
    </row>
    <row r="299" ht="12.75">
      <c r="M299" s="5"/>
    </row>
    <row r="300" ht="12.75">
      <c r="M300" s="5"/>
    </row>
    <row r="301" ht="12.75">
      <c r="M301" s="5"/>
    </row>
    <row r="302" ht="12.75">
      <c r="M302" s="5"/>
    </row>
    <row r="303" ht="12.75">
      <c r="M303" s="5"/>
    </row>
    <row r="304" ht="12.75">
      <c r="M304" s="5"/>
    </row>
    <row r="305" ht="12.75">
      <c r="M305" s="5"/>
    </row>
    <row r="306" ht="12.75">
      <c r="M306" s="5"/>
    </row>
    <row r="307" ht="12.75">
      <c r="M307" s="5"/>
    </row>
    <row r="308" ht="12.75">
      <c r="M308" s="5"/>
    </row>
    <row r="309" ht="12.75">
      <c r="M309" s="5"/>
    </row>
    <row r="310" ht="12.75">
      <c r="M310" s="5"/>
    </row>
    <row r="311" ht="12.75">
      <c r="M311" s="5"/>
    </row>
    <row r="312" ht="12.75">
      <c r="M312" s="5"/>
    </row>
    <row r="313" ht="12.75">
      <c r="M313" s="5"/>
    </row>
    <row r="314" ht="12.75">
      <c r="M314" s="5"/>
    </row>
    <row r="315" ht="12.75">
      <c r="M315" s="5"/>
    </row>
    <row r="316" ht="12.75">
      <c r="M316" s="5"/>
    </row>
    <row r="317" ht="12.75">
      <c r="M317" s="5"/>
    </row>
    <row r="318" ht="12.75">
      <c r="M318" s="5"/>
    </row>
    <row r="319" ht="12.75">
      <c r="M319" s="5"/>
    </row>
    <row r="320" ht="12.75">
      <c r="M320" s="5"/>
    </row>
    <row r="321" ht="12.75">
      <c r="M321" s="5"/>
    </row>
    <row r="322" ht="12.75">
      <c r="M322" s="5"/>
    </row>
    <row r="323" ht="12.75">
      <c r="M323" s="5"/>
    </row>
    <row r="324" ht="12.75">
      <c r="M324" s="5"/>
    </row>
    <row r="325" ht="12.75">
      <c r="M325" s="5"/>
    </row>
    <row r="326" ht="12.75">
      <c r="M326" s="5"/>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5"/>
    </row>
    <row r="444" ht="12.75">
      <c r="M444" s="2"/>
    </row>
    <row r="445" ht="12.75">
      <c r="M445" s="2"/>
    </row>
    <row r="446" ht="12.75">
      <c r="M446" s="2"/>
    </row>
    <row r="447" ht="12.75">
      <c r="M447" s="2"/>
    </row>
    <row r="448" ht="12.75">
      <c r="M448" s="2"/>
    </row>
    <row r="449" ht="12.75">
      <c r="M449"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santosh</cp:lastModifiedBy>
  <cp:lastPrinted>2007-02-23T11:19:05Z</cp:lastPrinted>
  <dcterms:created xsi:type="dcterms:W3CDTF">2003-08-14T05:49:12Z</dcterms:created>
  <dcterms:modified xsi:type="dcterms:W3CDTF">2007-02-27T13:10:41Z</dcterms:modified>
  <cp:category/>
  <cp:version/>
  <cp:contentType/>
  <cp:contentStatus/>
</cp:coreProperties>
</file>