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816"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<sst xmlns="http://schemas.openxmlformats.org/spreadsheetml/2006/main" count="1567" uniqueCount="422">
  <si>
    <t>ACC</t>
  </si>
  <si>
    <t>BHEL</t>
  </si>
  <si>
    <t>BPCL</t>
  </si>
  <si>
    <t>CIPLA</t>
  </si>
  <si>
    <t>HDFC</t>
  </si>
  <si>
    <t>HINDALC0</t>
  </si>
  <si>
    <t>ITC</t>
  </si>
  <si>
    <t>M&amp;M</t>
  </si>
  <si>
    <t>MTNL</t>
  </si>
  <si>
    <t>NIFTY</t>
  </si>
  <si>
    <t>Futures</t>
  </si>
  <si>
    <t>Total</t>
  </si>
  <si>
    <t>Index / Scrip</t>
  </si>
  <si>
    <t>Today</t>
  </si>
  <si>
    <t>Previous</t>
  </si>
  <si>
    <t>Market Lot</t>
  </si>
  <si>
    <t>%</t>
  </si>
  <si>
    <t>Daily (%)</t>
  </si>
  <si>
    <t>30 Days (%)</t>
  </si>
  <si>
    <t>Annual (%)</t>
  </si>
  <si>
    <t>Volume</t>
  </si>
  <si>
    <t>Call</t>
  </si>
  <si>
    <t>Put</t>
  </si>
  <si>
    <t>Ranbaxy</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</si>
  <si>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</si>
  <si>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</si>
  <si>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</si>
  <si>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</si>
  <si>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</si>
  <si>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</si>
  <si>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</si>
  <si>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</si>
  <si>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</si>
  <si>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</si>
  <si>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</si>
  <si>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IPCL</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</si>
  <si>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</si>
  <si>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</si>
  <si>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</si>
  <si>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</si>
  <si>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</si>
  <si>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</si>
  <si>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</si>
  <si>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</si>
  <si>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</si>
  <si>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</si>
  <si>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</si>
  <si>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</si>
  <si>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</si>
  <si>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</si>
  <si>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</si>
  <si>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</si>
  <si>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</si>
  <si>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</si>
  <si>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</si>
  <si>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</si>
  <si>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</si>
  <si>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</si>
  <si>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</si>
  <si>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</si>
  <si>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</si>
  <si>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</si>
  <si>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</si>
  <si>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</si>
  <si>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</si>
  <si>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</si>
  <si>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</si>
  <si>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</si>
  <si>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</si>
  <si>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</si>
  <si>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</si>
  <si>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</si>
  <si>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</si>
  <si>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</si>
  <si>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</si>
  <si>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</si>
  <si>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</si>
  <si>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</si>
  <si>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</si>
  <si>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</si>
  <si>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</si>
  <si>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</si>
  <si>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</si>
  <si>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</si>
  <si>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</si>
  <si>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</si>
  <si>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</si>
  <si>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</si>
  <si>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</si>
  <si>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</si>
  <si>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</si>
  <si>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</si>
  <si>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</si>
  <si>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</si>
  <si>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</si>
  <si>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</si>
  <si>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</si>
  <si>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</si>
  <si>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</si>
  <si>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</si>
  <si>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</si>
  <si>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</si>
  <si>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</si>
  <si>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</si>
  <si>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</si>
  <si>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</si>
  <si>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</si>
  <si>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</si>
  <si>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</si>
  <si>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</si>
  <si>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</si>
  <si>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</si>
  <si>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</si>
  <si>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</si>
  <si>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</si>
  <si>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</si>
  <si>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</si>
  <si>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</si>
  <si>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</si>
  <si>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</si>
  <si>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</si>
  <si>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</si>
  <si>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</si>
  <si>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</si>
  <si>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</si>
  <si>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</si>
  <si>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</si>
  <si>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</si>
  <si>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</si>
  <si>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</si>
  <si>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</si>
  <si>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</si>
  <si>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</si>
  <si>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</si>
  <si>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</si>
  <si>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</si>
  <si>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</si>
  <si>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</si>
  <si>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</si>
  <si>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</si>
  <si>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</si>
  <si>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</si>
  <si>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</si>
  <si>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</si>
  <si>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</si>
  <si>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</si>
  <si>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</si>
  <si>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</si>
  <si>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</si>
  <si>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</si>
  <si>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</si>
  <si>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</si>
  <si>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</si>
  <si>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</si>
  <si>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</si>
  <si>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</si>
  <si>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</si>
  <si>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</si>
  <si>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</si>
  <si>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</si>
  <si>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</si>
  <si>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</si>
  <si>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</si>
  <si>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</si>
  <si>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</si>
  <si>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</si>
  <si>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</si>
  <si>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</si>
  <si>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</si>
  <si>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</si>
  <si>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</si>
  <si>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</si>
  <si>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</si>
  <si>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</si>
  <si>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</si>
  <si>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</si>
  <si>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</si>
  <si>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</si>
  <si>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</si>
  <si>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</si>
  <si>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</si>
  <si>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</si>
  <si>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</si>
  <si>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</si>
  <si>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</si>
  <si>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</si>
  <si>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</si>
  <si>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</si>
  <si>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</si>
  <si>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</si>
  <si>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</si>
  <si>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</si>
  <si>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</si>
  <si>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</si>
  <si>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</si>
  <si>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</si>
  <si>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</si>
  <si>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</si>
  <si>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</si>
  <si>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</si>
  <si>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</si>
  <si>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</si>
  <si>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</si>
  <si>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</si>
  <si>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</si>
  <si>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</si>
  <si>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</si>
  <si>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</si>
  <si>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</si>
  <si>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</si>
  <si>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</si>
  <si>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</si>
  <si>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</si>
  <si>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</si>
  <si>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</si>
  <si>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</si>
  <si>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</si>
  <si>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</si>
  <si>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</si>
  <si>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</si>
  <si>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</si>
  <si>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</si>
  <si>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</si>
  <si>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</si>
  <si>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</si>
  <si>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</si>
  <si>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</si>
  <si>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</si>
  <si>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</si>
  <si>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</si>
  <si>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</si>
  <si>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</si>
  <si>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</si>
  <si>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</si>
  <si>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RCOM</t>
  </si>
  <si>
    <t>SAIL</t>
  </si>
  <si>
    <t>Margin Details</t>
  </si>
  <si>
    <t>Sector-wise Open Interest Positions</t>
  </si>
  <si>
    <t>Scrips/Indexs</t>
  </si>
  <si>
    <t>OI change</t>
  </si>
  <si>
    <t>Two Wheeler</t>
  </si>
  <si>
    <t>Four Wheeler</t>
  </si>
  <si>
    <t>Auto (Total)</t>
  </si>
  <si>
    <t>Auto Ancillaries</t>
  </si>
  <si>
    <t>PSU Banks</t>
  </si>
  <si>
    <t>Private Banks</t>
  </si>
  <si>
    <t>Banking (Total)</t>
  </si>
  <si>
    <t>Capital goods</t>
  </si>
  <si>
    <t>Siemens</t>
  </si>
  <si>
    <t>Cement</t>
  </si>
  <si>
    <t>FMCG</t>
  </si>
  <si>
    <t>Colgate</t>
  </si>
  <si>
    <t>Titan</t>
  </si>
  <si>
    <t>IT</t>
  </si>
  <si>
    <t>Patni</t>
  </si>
  <si>
    <t>Polaris</t>
  </si>
  <si>
    <t>Wipro</t>
  </si>
  <si>
    <t>Pharma</t>
  </si>
  <si>
    <t>Cipla</t>
  </si>
  <si>
    <t>Textile</t>
  </si>
  <si>
    <t>Oil &amp; Gas</t>
  </si>
  <si>
    <t>Reliance</t>
  </si>
  <si>
    <t>Metals</t>
  </si>
  <si>
    <t>Media</t>
  </si>
  <si>
    <t>Power</t>
  </si>
  <si>
    <t>Suzlon</t>
  </si>
  <si>
    <t>Telecom</t>
  </si>
  <si>
    <t>Fertilizers</t>
  </si>
  <si>
    <t>NBFC</t>
  </si>
  <si>
    <t>Others</t>
  </si>
  <si>
    <t>Indexs</t>
  </si>
  <si>
    <t>GESHIP</t>
  </si>
  <si>
    <t>LITL</t>
  </si>
  <si>
    <t>Infrastructure</t>
  </si>
  <si>
    <t>PARSVNATH</t>
  </si>
  <si>
    <t>M</t>
  </si>
  <si>
    <t>SOBHA</t>
  </si>
  <si>
    <t>MPHASIS</t>
  </si>
  <si>
    <t>Mphasis</t>
  </si>
  <si>
    <t>Mar</t>
  </si>
  <si>
    <t>ABAN</t>
  </si>
  <si>
    <t>AMTEKAUTO</t>
  </si>
  <si>
    <t>BAJAJHIND</t>
  </si>
  <si>
    <t>BALRAMCHIN</t>
  </si>
  <si>
    <t>BATAINDIA</t>
  </si>
  <si>
    <t>BEML</t>
  </si>
  <si>
    <t>BOMDYEING</t>
  </si>
  <si>
    <t>CROMPGREAV</t>
  </si>
  <si>
    <t>GDL</t>
  </si>
  <si>
    <t>GTL</t>
  </si>
  <si>
    <t>GUJALKALI</t>
  </si>
  <si>
    <t>HCC</t>
  </si>
  <si>
    <t>HTMT</t>
  </si>
  <si>
    <t>JPASSOCIAT</t>
  </si>
  <si>
    <t>JSWSTEEL</t>
  </si>
  <si>
    <t>KOTAKBANK</t>
  </si>
  <si>
    <t>LUPIN</t>
  </si>
  <si>
    <t>MCDOWELL-N</t>
  </si>
  <si>
    <t>NAGARCONST</t>
  </si>
  <si>
    <t>PRAJIND</t>
  </si>
  <si>
    <t>RENUKA</t>
  </si>
  <si>
    <t>SESAGOA</t>
  </si>
  <si>
    <t>TRIVENI</t>
  </si>
  <si>
    <t>TTML</t>
  </si>
  <si>
    <t>ULTRACEMCO</t>
  </si>
  <si>
    <t>VOLTAS</t>
  </si>
  <si>
    <t>DrReddy</t>
  </si>
  <si>
    <t>ICICIBank</t>
  </si>
  <si>
    <t>TataMotors</t>
  </si>
  <si>
    <t>TataPower</t>
  </si>
  <si>
    <t>Amtekauto</t>
  </si>
  <si>
    <t>Sugars</t>
  </si>
  <si>
    <t>Bajajhind</t>
  </si>
  <si>
    <t>Balramchin</t>
  </si>
  <si>
    <t>Shipping</t>
  </si>
  <si>
    <t>Bataindia</t>
  </si>
  <si>
    <t>Bomdyeing</t>
  </si>
  <si>
    <t>Crompgreav</t>
  </si>
  <si>
    <t>Gujalkali</t>
  </si>
  <si>
    <t>JPAssociat</t>
  </si>
  <si>
    <t>JSWsteel</t>
  </si>
  <si>
    <t>Kotakbank</t>
  </si>
  <si>
    <t>Lupin</t>
  </si>
  <si>
    <t>Mcdowell-N</t>
  </si>
  <si>
    <t>Nagarconst</t>
  </si>
  <si>
    <t>Prajind</t>
  </si>
  <si>
    <t>Renuka</t>
  </si>
  <si>
    <t>Sesagoa</t>
  </si>
  <si>
    <t>Triveni</t>
  </si>
  <si>
    <t>Ultracemco</t>
  </si>
  <si>
    <t>Voltas</t>
  </si>
  <si>
    <t>BajajAuto</t>
  </si>
  <si>
    <t>HeroHonda</t>
  </si>
  <si>
    <t>TvsMotor</t>
  </si>
  <si>
    <t>AshokLey</t>
  </si>
  <si>
    <t>Escorts</t>
  </si>
  <si>
    <t>BharatForg</t>
  </si>
  <si>
    <t>Cumminsind</t>
  </si>
  <si>
    <t>AndhraBank</t>
  </si>
  <si>
    <t>BankBaroda</t>
  </si>
  <si>
    <t>BankIndia</t>
  </si>
  <si>
    <t>CanBk</t>
  </si>
  <si>
    <t>CorpBank</t>
  </si>
  <si>
    <t>OrientBank</t>
  </si>
  <si>
    <t>SyndiBank</t>
  </si>
  <si>
    <t>UnionBank</t>
  </si>
  <si>
    <t>VijayaBank</t>
  </si>
  <si>
    <t>FederalBnk</t>
  </si>
  <si>
    <t>HDFCBank</t>
  </si>
  <si>
    <t>J&amp;Kbank</t>
  </si>
  <si>
    <t>IndusindBk</t>
  </si>
  <si>
    <t>KtkBank</t>
  </si>
  <si>
    <t>UTIBank</t>
  </si>
  <si>
    <t>PunjLloyd</t>
  </si>
  <si>
    <t>GujAmbcem</t>
  </si>
  <si>
    <t>IndiaCem</t>
  </si>
  <si>
    <t>Hindlever</t>
  </si>
  <si>
    <t>TataTea</t>
  </si>
  <si>
    <t>HCLTech</t>
  </si>
  <si>
    <t>Infosystch</t>
  </si>
  <si>
    <t>Satyamcomp</t>
  </si>
  <si>
    <t>Auropharma</t>
  </si>
  <si>
    <t>DivisLab</t>
  </si>
  <si>
    <t>Matrixlabs</t>
  </si>
  <si>
    <t>Orchidchem</t>
  </si>
  <si>
    <t>Nicolaspir</t>
  </si>
  <si>
    <t>SunPharma</t>
  </si>
  <si>
    <t>Wockpharma</t>
  </si>
  <si>
    <t>Aloktext</t>
  </si>
  <si>
    <t>ArvindMill</t>
  </si>
  <si>
    <t>Centurytex</t>
  </si>
  <si>
    <t>Bongairefn</t>
  </si>
  <si>
    <t>EssarOil</t>
  </si>
  <si>
    <t>Hindpetro</t>
  </si>
  <si>
    <t>JStainless</t>
  </si>
  <si>
    <t>JindalStel</t>
  </si>
  <si>
    <t>MahSeamles</t>
  </si>
  <si>
    <t>Nationalum</t>
  </si>
  <si>
    <t>Neyvelilig</t>
  </si>
  <si>
    <t>Ster</t>
  </si>
  <si>
    <t>TataSteel</t>
  </si>
  <si>
    <t>SunTV</t>
  </si>
  <si>
    <t>JPHydro</t>
  </si>
  <si>
    <t>Bhartiartl</t>
  </si>
  <si>
    <t>Chamblfert</t>
  </si>
  <si>
    <t>Nagarfert</t>
  </si>
  <si>
    <t>TataChem</t>
  </si>
  <si>
    <t>LIChsgfin</t>
  </si>
  <si>
    <t>Relcapital</t>
  </si>
  <si>
    <t>IndHotel</t>
  </si>
  <si>
    <t>JetAirways</t>
  </si>
  <si>
    <t>IVRCLInfra</t>
  </si>
  <si>
    <t>GMRInfra</t>
  </si>
  <si>
    <t>CAIRN</t>
  </si>
  <si>
    <t>Apr</t>
  </si>
  <si>
    <t>CHENNPETRO</t>
  </si>
  <si>
    <t>PFC</t>
  </si>
  <si>
    <t>May</t>
  </si>
  <si>
    <t>ZEEL</t>
  </si>
  <si>
    <t>Indianb</t>
  </si>
  <si>
    <t>INDIANB</t>
  </si>
  <si>
    <t>IDEA</t>
  </si>
  <si>
    <t>2ND INTERIM DIVIDEND</t>
  </si>
  <si>
    <t>INTERIM DIVIDEND</t>
  </si>
  <si>
    <t>21/03/2007</t>
  </si>
  <si>
    <t>22/03/2007</t>
  </si>
  <si>
    <t>POLARIND</t>
  </si>
  <si>
    <t>AGM</t>
  </si>
  <si>
    <t>23/03/2007</t>
  </si>
  <si>
    <t>BANK OF BARODA</t>
  </si>
  <si>
    <t>L &amp; T</t>
  </si>
  <si>
    <t>28/03/2007</t>
  </si>
  <si>
    <t>INTERIM DIVIDEND- 11 Rs/sh</t>
  </si>
  <si>
    <t>-</t>
  </si>
  <si>
    <t>29/03/2007</t>
  </si>
  <si>
    <t>26/03/2007</t>
  </si>
  <si>
    <t>2ND INTERIM DIVIDEND-15%</t>
  </si>
  <si>
    <t>INTERIM DIVIDEND-150%    PURPOSE REVISED</t>
  </si>
  <si>
    <t>FV SPLIT RS.10/- TO RS.2/</t>
  </si>
  <si>
    <t>INT DIV-RS.8.50 PER SHAREPURPOSE REVISED</t>
  </si>
  <si>
    <t>INTERIM DIVIDEND-100%</t>
  </si>
  <si>
    <t>Derivatives Info Kit for 22 Mar, 2007</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</si>
</sst>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 numFmtId="215" formatCode="[$-409]dd\-mmm\-yy;@"/>
    <numFmt numFmtId="216" formatCode="[$€-2]\ #,##0.00_);[Red]\([$€-2]\ #,##0.00\)"/>
    <numFmt numFmtId="217" formatCode="d\-mmm\-yyyy"/>
  </numFmts>
  <fonts count="38">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
      <b/>
      <sz val="9"/>
      <name val="Trebuchet MS"/>
      <family val="2"/>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1">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38">
    <xf numFmtId="0" fontId="0" fillId="0" borderId="0" xfId="0"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0" fontId="3" fillId="0" borderId="20" xfId="0" applyFont="1" applyBorder="1" applyAlignment="1">
      <alignment/>
    </xf>
    <xf numFmtId="9" fontId="12" fillId="0" borderId="24" xfId="22" applyFont="1" applyFill="1" applyBorder="1" applyAlignment="1">
      <alignment/>
    </xf>
    <xf numFmtId="0" fontId="8" fillId="0" borderId="20" xfId="0" applyFont="1" applyBorder="1" applyAlignment="1">
      <alignment/>
    </xf>
    <xf numFmtId="2" fontId="12" fillId="0" borderId="21" xfId="0" applyNumberFormat="1" applyFont="1" applyBorder="1" applyAlignment="1">
      <alignment horizontal="right"/>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7"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8"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29"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0" fontId="18" fillId="2" borderId="29"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7"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19" xfId="0" applyNumberFormat="1" applyFont="1" applyBorder="1" applyAlignment="1">
      <alignment horizontal="center"/>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0" xfId="0" applyNumberFormat="1" applyFont="1" applyBorder="1" applyAlignment="1">
      <alignment vertical="top"/>
    </xf>
    <xf numFmtId="1" fontId="12" fillId="0" borderId="20" xfId="0" applyNumberFormat="1" applyFont="1" applyFill="1" applyBorder="1" applyAlignment="1">
      <alignment/>
    </xf>
    <xf numFmtId="1" fontId="33" fillId="0" borderId="20" xfId="0" applyNumberFormat="1" applyFont="1" applyBorder="1" applyAlignment="1">
      <alignment/>
    </xf>
    <xf numFmtId="179" fontId="12" fillId="0" borderId="10" xfId="0" applyNumberFormat="1" applyFont="1" applyBorder="1" applyAlignment="1">
      <alignment/>
    </xf>
    <xf numFmtId="2" fontId="12" fillId="0" borderId="27"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8" fillId="2" borderId="1" xfId="22" applyNumberFormat="1" applyFont="1" applyFill="1" applyBorder="1" applyAlignment="1">
      <alignment/>
    </xf>
    <xf numFmtId="2" fontId="12" fillId="0" borderId="27" xfId="22" applyNumberFormat="1" applyFont="1" applyFill="1" applyBorder="1" applyAlignment="1">
      <alignment/>
    </xf>
    <xf numFmtId="182" fontId="3" fillId="0" borderId="24" xfId="22" applyNumberFormat="1" applyFont="1" applyFill="1" applyBorder="1" applyAlignment="1">
      <alignment horizontal="right"/>
    </xf>
    <xf numFmtId="182" fontId="3" fillId="0" borderId="32" xfId="22" applyNumberFormat="1" applyFont="1" applyFill="1" applyBorder="1" applyAlignment="1">
      <alignment horizontal="righ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0" fontId="3" fillId="0" borderId="3" xfId="0" applyFont="1" applyBorder="1" applyAlignment="1">
      <alignment/>
    </xf>
    <xf numFmtId="1" fontId="12" fillId="0" borderId="20" xfId="0" applyNumberFormat="1" applyFont="1" applyFill="1" applyBorder="1" applyAlignment="1">
      <alignment wrapText="1"/>
    </xf>
    <xf numFmtId="1" fontId="3" fillId="0" borderId="26" xfId="0" applyNumberFormat="1" applyFont="1" applyBorder="1" applyAlignment="1">
      <alignment/>
    </xf>
    <xf numFmtId="0" fontId="12" fillId="0" borderId="25" xfId="0"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3"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7"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3"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1" fontId="12" fillId="0" borderId="24"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3" fillId="0" borderId="7" xfId="22" applyFont="1" applyBorder="1" applyAlignment="1">
      <alignment horizontal="right"/>
    </xf>
    <xf numFmtId="9" fontId="8" fillId="0" borderId="0" xfId="22" applyFont="1" applyBorder="1" applyAlignment="1">
      <alignment horizontal="right"/>
    </xf>
    <xf numFmtId="1" fontId="12" fillId="0" borderId="19" xfId="0" applyNumberFormat="1" applyFont="1" applyBorder="1" applyAlignment="1">
      <alignment/>
    </xf>
    <xf numFmtId="1" fontId="12" fillId="0" borderId="24" xfId="0" applyNumberFormat="1" applyFont="1" applyFill="1" applyBorder="1" applyAlignment="1">
      <alignment wrapText="1"/>
    </xf>
    <xf numFmtId="1" fontId="12" fillId="0" borderId="24" xfId="0" applyNumberFormat="1" applyFont="1" applyBorder="1" applyAlignment="1">
      <alignment/>
    </xf>
    <xf numFmtId="1" fontId="12" fillId="0" borderId="24" xfId="0" applyNumberFormat="1"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2" fontId="12" fillId="0" borderId="18" xfId="0" applyNumberFormat="1" applyFont="1" applyBorder="1" applyAlignment="1">
      <alignment horizontal="center"/>
    </xf>
    <xf numFmtId="9" fontId="0" fillId="0" borderId="0" xfId="22" applyBorder="1" applyAlignment="1">
      <alignment/>
    </xf>
    <xf numFmtId="1" fontId="0" fillId="0" borderId="0" xfId="22" applyNumberFormat="1" applyBorder="1" applyAlignment="1">
      <alignment/>
    </xf>
    <xf numFmtId="9" fontId="0" fillId="0" borderId="0" xfId="22" applyBorder="1" applyAlignment="1">
      <alignment horizontal="right"/>
    </xf>
    <xf numFmtId="1" fontId="12" fillId="0" borderId="19" xfId="0" applyNumberFormat="1" applyFont="1" applyBorder="1" applyAlignment="1" quotePrefix="1">
      <alignment horizontal="center"/>
    </xf>
    <xf numFmtId="2" fontId="12" fillId="0" borderId="7" xfId="0" applyNumberFormat="1" applyFont="1" applyBorder="1" applyAlignment="1" quotePrefix="1">
      <alignment horizontal="right"/>
    </xf>
    <xf numFmtId="9" fontId="12" fillId="0" borderId="19" xfId="22" applyFont="1" applyBorder="1" applyAlignment="1" quotePrefix="1">
      <alignment horizontal="right"/>
    </xf>
    <xf numFmtId="1" fontId="12" fillId="0" borderId="25" xfId="0" applyNumberFormat="1" applyFont="1" applyFill="1" applyBorder="1" applyAlignment="1">
      <alignment horizontal="right" wrapText="1"/>
    </xf>
    <xf numFmtId="0" fontId="13" fillId="0" borderId="0" xfId="0" applyFont="1" applyFill="1" applyAlignment="1">
      <alignment/>
    </xf>
    <xf numFmtId="14" fontId="0" fillId="0" borderId="0" xfId="0" applyNumberFormat="1" applyAlignment="1">
      <alignment/>
    </xf>
    <xf numFmtId="0" fontId="37" fillId="0" borderId="0" xfId="0" applyFont="1" applyAlignment="1">
      <alignment horizontal="left"/>
    </xf>
    <xf numFmtId="14" fontId="37" fillId="0" borderId="0" xfId="0" applyNumberFormat="1" applyFont="1" applyAlignment="1">
      <alignment horizontal="left"/>
    </xf>
    <xf numFmtId="9" fontId="16" fillId="2" borderId="6" xfId="22" applyFont="1" applyFill="1" applyBorder="1" applyAlignment="1">
      <alignment horizontal="center"/>
    </xf>
    <xf numFmtId="9" fontId="18" fillId="2" borderId="6" xfId="22" applyFont="1" applyFill="1" applyBorder="1" applyAlignment="1">
      <alignment horizontal="center"/>
    </xf>
    <xf numFmtId="0" fontId="16" fillId="2" borderId="5" xfId="0" applyFont="1" applyFill="1" applyBorder="1" applyAlignment="1">
      <alignment horizontal="center"/>
    </xf>
    <xf numFmtId="0" fontId="18" fillId="2" borderId="2" xfId="0" applyFont="1" applyFill="1" applyBorder="1" applyAlignment="1">
      <alignment/>
    </xf>
    <xf numFmtId="0" fontId="18" fillId="2" borderId="34" xfId="0" applyFont="1" applyFill="1" applyBorder="1" applyAlignment="1">
      <alignment/>
    </xf>
    <xf numFmtId="0" fontId="18" fillId="2" borderId="35" xfId="0" applyFont="1" applyFill="1" applyBorder="1" applyAlignment="1">
      <alignment/>
    </xf>
    <xf numFmtId="0" fontId="18" fillId="2" borderId="3" xfId="0" applyFont="1" applyFill="1" applyBorder="1" applyAlignment="1">
      <alignment horizontal="center"/>
    </xf>
    <xf numFmtId="0" fontId="19" fillId="2" borderId="19" xfId="0" applyFont="1" applyFill="1" applyBorder="1" applyAlignment="1">
      <alignment/>
    </xf>
    <xf numFmtId="0" fontId="19" fillId="2" borderId="7" xfId="0" applyFont="1" applyFill="1" applyBorder="1" applyAlignment="1">
      <alignment horizontal="center"/>
    </xf>
    <xf numFmtId="0" fontId="15" fillId="3" borderId="26" xfId="0" applyFont="1" applyFill="1" applyBorder="1" applyAlignment="1">
      <alignment horizontal="center"/>
    </xf>
    <xf numFmtId="0" fontId="15" fillId="3" borderId="28" xfId="0" applyFont="1" applyFill="1" applyBorder="1" applyAlignment="1">
      <alignment horizontal="center"/>
    </xf>
    <xf numFmtId="0" fontId="15" fillId="3" borderId="2" xfId="0" applyFont="1" applyFill="1" applyBorder="1" applyAlignment="1">
      <alignment horizontal="center"/>
    </xf>
    <xf numFmtId="0" fontId="15" fillId="3" borderId="34" xfId="0" applyFont="1" applyFill="1" applyBorder="1" applyAlignment="1">
      <alignment horizontal="center"/>
    </xf>
    <xf numFmtId="0" fontId="18" fillId="2" borderId="36" xfId="0" applyFont="1" applyFill="1" applyBorder="1" applyAlignment="1">
      <alignment wrapText="1"/>
    </xf>
    <xf numFmtId="0" fontId="19" fillId="2" borderId="37"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7" fillId="2" borderId="5" xfId="0" applyFont="1" applyFill="1" applyBorder="1" applyAlignment="1">
      <alignment horizontal="center"/>
    </xf>
    <xf numFmtId="9" fontId="17" fillId="2" borderId="6" xfId="22" applyFont="1" applyFill="1" applyBorder="1" applyAlignment="1">
      <alignment horizontal="center"/>
    </xf>
    <xf numFmtId="0" fontId="18" fillId="2" borderId="5" xfId="0"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5" xfId="0" applyFont="1" applyFill="1" applyBorder="1" applyAlignment="1">
      <alignment horizontal="center"/>
    </xf>
    <xf numFmtId="0" fontId="18" fillId="3" borderId="26" xfId="0" applyFont="1" applyFill="1" applyBorder="1" applyAlignment="1">
      <alignment horizontal="center"/>
    </xf>
    <xf numFmtId="0" fontId="18" fillId="3" borderId="28" xfId="0" applyFont="1" applyFill="1" applyBorder="1" applyAlignment="1">
      <alignment horizontal="center"/>
    </xf>
    <xf numFmtId="0" fontId="21" fillId="3" borderId="2" xfId="0" applyFont="1" applyFill="1" applyBorder="1" applyAlignment="1">
      <alignment horizontal="left" wrapText="1"/>
    </xf>
    <xf numFmtId="0" fontId="0" fillId="0" borderId="34" xfId="0" applyBorder="1" applyAlignment="1">
      <alignment/>
    </xf>
    <xf numFmtId="0" fontId="0" fillId="0" borderId="35" xfId="0" applyBorder="1" applyAlignment="1">
      <alignment/>
    </xf>
    <xf numFmtId="0" fontId="15" fillId="3" borderId="32"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8" xfId="0" applyFont="1" applyFill="1" applyBorder="1" applyAlignment="1">
      <alignment horizontal="left" wrapText="1"/>
    </xf>
    <xf numFmtId="0" fontId="18" fillId="2" borderId="39" xfId="0" applyFont="1" applyFill="1" applyBorder="1" applyAlignment="1">
      <alignment horizontal="left"/>
    </xf>
    <xf numFmtId="0" fontId="18" fillId="2" borderId="36" xfId="0" applyFont="1" applyFill="1" applyBorder="1" applyAlignment="1">
      <alignment horizontal="center" wrapText="1"/>
    </xf>
    <xf numFmtId="0" fontId="18" fillId="2" borderId="40" xfId="0" applyFont="1" applyFill="1" applyBorder="1" applyAlignment="1">
      <alignment horizontal="center"/>
    </xf>
    <xf numFmtId="1" fontId="18" fillId="2" borderId="36" xfId="0" applyNumberFormat="1" applyFont="1" applyFill="1" applyBorder="1" applyAlignment="1">
      <alignment horizontal="center" wrapText="1"/>
    </xf>
    <xf numFmtId="0" fontId="16" fillId="2" borderId="40" xfId="0" applyFont="1" applyFill="1" applyBorder="1" applyAlignment="1">
      <alignment wrapText="1"/>
    </xf>
    <xf numFmtId="0" fontId="18" fillId="2" borderId="29" xfId="0" applyFont="1" applyFill="1" applyBorder="1" applyAlignment="1">
      <alignment horizontal="center"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7" xfId="0" applyFont="1" applyFill="1" applyBorder="1" applyAlignment="1">
      <alignment horizontal="center" wrapText="1"/>
    </xf>
    <xf numFmtId="0" fontId="18" fillId="3" borderId="3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97"/>
  <sheetViews>
    <sheetView tabSelected="1" workbookViewId="0" topLeftCell="A1">
      <pane xSplit="1" ySplit="3" topLeftCell="B152" activePane="bottomRight" state="frozen"/>
      <selection pane="topLeft" activeCell="E255" sqref="E255"/>
      <selection pane="topRight" activeCell="E255" sqref="E255"/>
      <selection pane="bottomLeft" activeCell="E255" sqref="E255"/>
      <selection pane="bottomRight" activeCell="I215" sqref="I215"/>
    </sheetView>
  </sheetViews>
  <sheetFormatPr defaultColWidth="9.140625" defaultRowHeight="12.75"/>
  <cols>
    <col min="1" max="1" width="12.57421875" style="7" customWidth="1"/>
    <col min="2" max="2" width="9.8515625" style="7" customWidth="1"/>
    <col min="3" max="3" width="8.8515625" style="7" customWidth="1"/>
    <col min="4" max="4" width="8.28125" style="7" customWidth="1"/>
    <col min="5" max="5" width="7.8515625" style="9" customWidth="1"/>
    <col min="6" max="6" width="8.140625" style="7" customWidth="1"/>
    <col min="7" max="7" width="9.421875" style="11" customWidth="1"/>
    <col min="8" max="8" width="8.140625" style="11" customWidth="1"/>
    <col min="9" max="9" width="8.57421875" style="12" customWidth="1"/>
    <col min="10" max="10" width="8.28125" style="12" bestFit="1" customWidth="1"/>
    <col min="11" max="16384" width="9.140625" style="7" customWidth="1"/>
  </cols>
  <sheetData>
    <row r="1" spans="1:11" ht="21.75" thickBot="1">
      <c r="A1" s="392" t="s">
        <v>421</v>
      </c>
      <c r="B1" s="393"/>
      <c r="C1" s="393"/>
      <c r="D1" s="393"/>
      <c r="E1" s="393"/>
      <c r="F1" s="393"/>
      <c r="G1" s="393"/>
      <c r="H1" s="393"/>
      <c r="I1" s="393"/>
      <c r="J1" s="393"/>
      <c r="K1" s="393"/>
    </row>
    <row r="2" spans="1:11" ht="15.75" thickBot="1">
      <c r="A2" s="27"/>
      <c r="B2" s="102"/>
      <c r="C2" s="28"/>
      <c r="D2" s="389" t="s">
        <v>100</v>
      </c>
      <c r="E2" s="391"/>
      <c r="F2" s="391"/>
      <c r="G2" s="386" t="s">
        <v>103</v>
      </c>
      <c r="H2" s="387"/>
      <c r="I2" s="388"/>
      <c r="J2" s="389" t="s">
        <v>52</v>
      </c>
      <c r="K2" s="390"/>
    </row>
    <row r="3" spans="1:11" ht="28.5" thickBot="1">
      <c r="A3" s="202" t="s">
        <v>12</v>
      </c>
      <c r="B3" s="101" t="s">
        <v>101</v>
      </c>
      <c r="C3" s="49" t="s">
        <v>99</v>
      </c>
      <c r="D3" s="33" t="s">
        <v>69</v>
      </c>
      <c r="E3" s="48" t="s">
        <v>20</v>
      </c>
      <c r="F3" s="47" t="s">
        <v>59</v>
      </c>
      <c r="G3" s="88" t="s">
        <v>104</v>
      </c>
      <c r="H3" s="37" t="s">
        <v>105</v>
      </c>
      <c r="I3" s="106" t="s">
        <v>102</v>
      </c>
      <c r="J3" s="156" t="s">
        <v>42</v>
      </c>
      <c r="K3" s="158" t="s">
        <v>58</v>
      </c>
    </row>
    <row r="4" spans="1:11" ht="15">
      <c r="A4" s="29" t="s">
        <v>182</v>
      </c>
      <c r="B4" s="290">
        <f>Margins!B4</f>
        <v>50</v>
      </c>
      <c r="C4" s="290">
        <f>Volume!J4</f>
        <v>5554.75</v>
      </c>
      <c r="D4" s="182">
        <f>Volume!M4</f>
        <v>5.036494970123296</v>
      </c>
      <c r="E4" s="183">
        <f>Volume!C4*100</f>
        <v>-11</v>
      </c>
      <c r="F4" s="375">
        <f>'Open Int.'!D4*100</f>
        <v>1</v>
      </c>
      <c r="G4" s="376">
        <f>'Open Int.'!R4</f>
        <v>146.312115</v>
      </c>
      <c r="H4" s="376">
        <f>'Open Int.'!Z4</f>
        <v>12.621363000000002</v>
      </c>
      <c r="I4" s="377">
        <f>'Open Int.'!O4</f>
        <v>0.9728549734244495</v>
      </c>
      <c r="J4" s="185">
        <f>IF(Volume!D4=0,0,Volume!F4/Volume!D4)</f>
        <v>140</v>
      </c>
      <c r="K4" s="188">
        <f>IF('Open Int.'!E4=0,0,'Open Int.'!H4/'Open Int.'!E4)</f>
        <v>1.1570247933884297</v>
      </c>
    </row>
    <row r="5" spans="1:11" ht="15">
      <c r="A5" s="203" t="s">
        <v>74</v>
      </c>
      <c r="B5" s="291">
        <f>Margins!B5</f>
        <v>50</v>
      </c>
      <c r="C5" s="291">
        <f>Volume!J5</f>
        <v>5393</v>
      </c>
      <c r="D5" s="184">
        <f>Volume!M5</f>
        <v>1.9268387182128275</v>
      </c>
      <c r="E5" s="177">
        <f>Volume!C5*100</f>
        <v>53</v>
      </c>
      <c r="F5" s="351">
        <f>'Open Int.'!D5*100</f>
        <v>-4</v>
      </c>
      <c r="G5" s="178">
        <f>'Open Int.'!R5</f>
        <v>7.199655</v>
      </c>
      <c r="H5" s="178">
        <f>'Open Int.'!Z5</f>
        <v>-0.15490449999999978</v>
      </c>
      <c r="I5" s="171">
        <f>'Open Int.'!O5</f>
        <v>0.9662921348314607</v>
      </c>
      <c r="J5" s="187">
        <f>IF(Volume!D5=0,0,Volume!F5/Volume!D5)</f>
        <v>0</v>
      </c>
      <c r="K5" s="189">
        <f>IF('Open Int.'!E5=0,0,'Open Int.'!H5/'Open Int.'!E5)</f>
        <v>0</v>
      </c>
    </row>
    <row r="6" spans="1:11" ht="15">
      <c r="A6" s="203" t="s">
        <v>9</v>
      </c>
      <c r="B6" s="291">
        <f>Margins!B6</f>
        <v>50</v>
      </c>
      <c r="C6" s="291">
        <f>Volume!J6</f>
        <v>3875.9</v>
      </c>
      <c r="D6" s="184">
        <f>Volume!M6</f>
        <v>2.9578568487601413</v>
      </c>
      <c r="E6" s="177">
        <f>Volume!C6*100</f>
        <v>8</v>
      </c>
      <c r="F6" s="351">
        <f>'Open Int.'!D6*100</f>
        <v>-3</v>
      </c>
      <c r="G6" s="178">
        <f>'Open Int.'!R6</f>
        <v>33096.4069975</v>
      </c>
      <c r="H6" s="178">
        <f>'Open Int.'!Z6</f>
        <v>582.6286210000035</v>
      </c>
      <c r="I6" s="171">
        <f>'Open Int.'!O6</f>
        <v>0.8089705791937604</v>
      </c>
      <c r="J6" s="187">
        <f>IF(Volume!D6=0,0,Volume!F6/Volume!D6)</f>
        <v>1.0121037515386124</v>
      </c>
      <c r="K6" s="189">
        <f>IF('Open Int.'!E6=0,0,'Open Int.'!H6/'Open Int.'!E6)</f>
        <v>1.034711730871984</v>
      </c>
    </row>
    <row r="7" spans="1:11" ht="15">
      <c r="A7" s="203" t="s">
        <v>280</v>
      </c>
      <c r="B7" s="291">
        <f>Margins!B7</f>
        <v>200</v>
      </c>
      <c r="C7" s="291">
        <f>Volume!J7</f>
        <v>1834.05</v>
      </c>
      <c r="D7" s="184">
        <f>Volume!M7</f>
        <v>1.0774317993937699</v>
      </c>
      <c r="E7" s="177">
        <f>Volume!C7*100</f>
        <v>36</v>
      </c>
      <c r="F7" s="351">
        <f>'Open Int.'!D7*100</f>
        <v>-2</v>
      </c>
      <c r="G7" s="178">
        <f>'Open Int.'!R7</f>
        <v>69.473814</v>
      </c>
      <c r="H7" s="178">
        <f>'Open Int.'!Z7</f>
        <v>0.5591040000000049</v>
      </c>
      <c r="I7" s="171">
        <f>'Open Int.'!O7</f>
        <v>0.984688489968321</v>
      </c>
      <c r="J7" s="187">
        <f>IF(Volume!D7=0,0,Volume!F7/Volume!D7)</f>
        <v>0</v>
      </c>
      <c r="K7" s="189">
        <f>IF('Open Int.'!E7=0,0,'Open Int.'!H7/'Open Int.'!E7)</f>
        <v>0</v>
      </c>
    </row>
    <row r="8" spans="1:11" ht="15">
      <c r="A8" s="203" t="s">
        <v>134</v>
      </c>
      <c r="B8" s="291">
        <f>Margins!B8</f>
        <v>100</v>
      </c>
      <c r="C8" s="291">
        <f>Volume!J8</f>
        <v>3594.35</v>
      </c>
      <c r="D8" s="184">
        <f>Volume!M8</f>
        <v>2.7441508139551503</v>
      </c>
      <c r="E8" s="177">
        <f>Volume!C8*100</f>
        <v>98</v>
      </c>
      <c r="F8" s="351">
        <f>'Open Int.'!D8*100</f>
        <v>-1</v>
      </c>
      <c r="G8" s="178">
        <f>'Open Int.'!R8</f>
        <v>114.1924995</v>
      </c>
      <c r="H8" s="178">
        <f>'Open Int.'!Z8</f>
        <v>1.8254974999999973</v>
      </c>
      <c r="I8" s="171">
        <f>'Open Int.'!O8</f>
        <v>0.9263456090651558</v>
      </c>
      <c r="J8" s="187">
        <f>IF(Volume!D8=0,0,Volume!F8/Volume!D8)</f>
        <v>0</v>
      </c>
      <c r="K8" s="189">
        <f>IF('Open Int.'!E8=0,0,'Open Int.'!H8/'Open Int.'!E8)</f>
        <v>0.005917159763313609</v>
      </c>
    </row>
    <row r="9" spans="1:11" ht="15">
      <c r="A9" s="203" t="s">
        <v>0</v>
      </c>
      <c r="B9" s="291">
        <f>Margins!B9</f>
        <v>375</v>
      </c>
      <c r="C9" s="291">
        <f>Volume!J9</f>
        <v>753.7</v>
      </c>
      <c r="D9" s="184">
        <f>Volume!M9</f>
        <v>0.12620391896380542</v>
      </c>
      <c r="E9" s="177">
        <f>Volume!C9*100</f>
        <v>21</v>
      </c>
      <c r="F9" s="351">
        <f>'Open Int.'!D9*100</f>
        <v>-1</v>
      </c>
      <c r="G9" s="178">
        <f>'Open Int.'!R9</f>
        <v>379.8082725</v>
      </c>
      <c r="H9" s="178">
        <f>'Open Int.'!Z9</f>
        <v>-1.327871249999987</v>
      </c>
      <c r="I9" s="171">
        <f>'Open Int.'!O9</f>
        <v>0.9028873344247655</v>
      </c>
      <c r="J9" s="187">
        <f>IF(Volume!D9=0,0,Volume!F9/Volume!D9)</f>
        <v>0.14096916299559473</v>
      </c>
      <c r="K9" s="189">
        <f>IF('Open Int.'!E9=0,0,'Open Int.'!H9/'Open Int.'!E9)</f>
        <v>0.17549019607843136</v>
      </c>
    </row>
    <row r="10" spans="1:11" ht="15">
      <c r="A10" s="203" t="s">
        <v>135</v>
      </c>
      <c r="B10" s="291">
        <f>Margins!B10</f>
        <v>2450</v>
      </c>
      <c r="C10" s="291">
        <f>Volume!J10</f>
        <v>77.35</v>
      </c>
      <c r="D10" s="184">
        <f>Volume!M10</f>
        <v>2.044854881266487</v>
      </c>
      <c r="E10" s="177">
        <f>Volume!C10*100</f>
        <v>106</v>
      </c>
      <c r="F10" s="351">
        <f>'Open Int.'!D10*100</f>
        <v>5</v>
      </c>
      <c r="G10" s="178">
        <f>'Open Int.'!R10</f>
        <v>23.517880749999996</v>
      </c>
      <c r="H10" s="178">
        <f>'Open Int.'!Z10</f>
        <v>1.5855297499999956</v>
      </c>
      <c r="I10" s="171">
        <f>'Open Int.'!O10</f>
        <v>0.8928283642224013</v>
      </c>
      <c r="J10" s="187">
        <f>IF(Volume!D10=0,0,Volume!F10/Volume!D10)</f>
        <v>0</v>
      </c>
      <c r="K10" s="189">
        <f>IF('Open Int.'!E10=0,0,'Open Int.'!H10/'Open Int.'!E10)</f>
        <v>0.08</v>
      </c>
    </row>
    <row r="11" spans="1:11" ht="15">
      <c r="A11" s="203" t="s">
        <v>174</v>
      </c>
      <c r="B11" s="291">
        <f>Margins!B11</f>
        <v>3350</v>
      </c>
      <c r="C11" s="291">
        <f>Volume!J11</f>
        <v>57.75</v>
      </c>
      <c r="D11" s="184">
        <f>Volume!M11</f>
        <v>2.0318021201413403</v>
      </c>
      <c r="E11" s="177">
        <f>Volume!C11*100</f>
        <v>-74</v>
      </c>
      <c r="F11" s="351">
        <f>'Open Int.'!D11*100</f>
        <v>-2</v>
      </c>
      <c r="G11" s="178">
        <f>'Open Int.'!R11</f>
        <v>38.22819</v>
      </c>
      <c r="H11" s="178">
        <f>'Open Int.'!Z11</f>
        <v>0.09761899999999457</v>
      </c>
      <c r="I11" s="171">
        <f>'Open Int.'!O11</f>
        <v>0.7808704453441295</v>
      </c>
      <c r="J11" s="187">
        <f>IF(Volume!D11=0,0,Volume!F11/Volume!D11)</f>
        <v>0</v>
      </c>
      <c r="K11" s="189">
        <f>IF('Open Int.'!E11=0,0,'Open Int.'!H11/'Open Int.'!E11)</f>
        <v>0.04316546762589928</v>
      </c>
    </row>
    <row r="12" spans="1:11" ht="15">
      <c r="A12" s="203" t="s">
        <v>281</v>
      </c>
      <c r="B12" s="291">
        <f>Margins!B12</f>
        <v>600</v>
      </c>
      <c r="C12" s="291">
        <f>Volume!J12</f>
        <v>374.15</v>
      </c>
      <c r="D12" s="184">
        <f>Volume!M12</f>
        <v>0.6726759047490919</v>
      </c>
      <c r="E12" s="177">
        <f>Volume!C12*100</f>
        <v>-25</v>
      </c>
      <c r="F12" s="351">
        <f>'Open Int.'!D12*100</f>
        <v>1</v>
      </c>
      <c r="G12" s="178">
        <f>'Open Int.'!R12</f>
        <v>44.381673</v>
      </c>
      <c r="H12" s="178">
        <f>'Open Int.'!Z12</f>
        <v>0.541838999999996</v>
      </c>
      <c r="I12" s="171">
        <f>'Open Int.'!O12</f>
        <v>0.9615579160343956</v>
      </c>
      <c r="J12" s="187">
        <f>IF(Volume!D12=0,0,Volume!F12/Volume!D12)</f>
        <v>0</v>
      </c>
      <c r="K12" s="189">
        <f>IF('Open Int.'!E12=0,0,'Open Int.'!H12/'Open Int.'!E12)</f>
        <v>0</v>
      </c>
    </row>
    <row r="13" spans="1:11" ht="15">
      <c r="A13" s="203" t="s">
        <v>75</v>
      </c>
      <c r="B13" s="291">
        <f>Margins!B13</f>
        <v>2300</v>
      </c>
      <c r="C13" s="291">
        <f>Volume!J13</f>
        <v>79.2</v>
      </c>
      <c r="D13" s="184">
        <f>Volume!M13</f>
        <v>0.8917197452229335</v>
      </c>
      <c r="E13" s="177">
        <f>Volume!C13*100</f>
        <v>52</v>
      </c>
      <c r="F13" s="351">
        <f>'Open Int.'!D13*100</f>
        <v>-1</v>
      </c>
      <c r="G13" s="178">
        <f>'Open Int.'!R13</f>
        <v>21.367368</v>
      </c>
      <c r="H13" s="178">
        <f>'Open Int.'!Z13</f>
        <v>0.09857799999999983</v>
      </c>
      <c r="I13" s="171">
        <f>'Open Int.'!O13</f>
        <v>0.9752770673486786</v>
      </c>
      <c r="J13" s="187">
        <f>IF(Volume!D13=0,0,Volume!F13/Volume!D13)</f>
        <v>0</v>
      </c>
      <c r="K13" s="189">
        <f>IF('Open Int.'!E13=0,0,'Open Int.'!H13/'Open Int.'!E13)</f>
        <v>0.13333333333333333</v>
      </c>
    </row>
    <row r="14" spans="1:11" ht="15">
      <c r="A14" s="203" t="s">
        <v>88</v>
      </c>
      <c r="B14" s="291">
        <f>Margins!B14</f>
        <v>4300</v>
      </c>
      <c r="C14" s="291">
        <f>Volume!J14</f>
        <v>45.6</v>
      </c>
      <c r="D14" s="184">
        <f>Volume!M14</f>
        <v>0.6622516556291486</v>
      </c>
      <c r="E14" s="177">
        <f>Volume!C14*100</f>
        <v>-19</v>
      </c>
      <c r="F14" s="351">
        <f>'Open Int.'!D14*100</f>
        <v>0</v>
      </c>
      <c r="G14" s="178">
        <f>'Open Int.'!R14</f>
        <v>98.23608</v>
      </c>
      <c r="H14" s="178">
        <f>'Open Int.'!Z14</f>
        <v>0.5683740000000199</v>
      </c>
      <c r="I14" s="171">
        <f>'Open Int.'!O14</f>
        <v>0.8626746506986028</v>
      </c>
      <c r="J14" s="187">
        <f>IF(Volume!D14=0,0,Volume!F14/Volume!D14)</f>
        <v>0.05813953488372093</v>
      </c>
      <c r="K14" s="189">
        <f>IF('Open Int.'!E14=0,0,'Open Int.'!H14/'Open Int.'!E14)</f>
        <v>0.11125319693094629</v>
      </c>
    </row>
    <row r="15" spans="1:11" ht="15">
      <c r="A15" s="203" t="s">
        <v>136</v>
      </c>
      <c r="B15" s="291">
        <f>Margins!B15</f>
        <v>4775</v>
      </c>
      <c r="C15" s="291">
        <f>Volume!J15</f>
        <v>41.45</v>
      </c>
      <c r="D15" s="184">
        <f>Volume!M15</f>
        <v>1.468788249694006</v>
      </c>
      <c r="E15" s="177">
        <f>Volume!C15*100</f>
        <v>48</v>
      </c>
      <c r="F15" s="351">
        <f>'Open Int.'!D15*100</f>
        <v>-3</v>
      </c>
      <c r="G15" s="178">
        <f>'Open Int.'!R15</f>
        <v>147.195892875</v>
      </c>
      <c r="H15" s="178">
        <f>'Open Int.'!Z15</f>
        <v>0.004560125000011794</v>
      </c>
      <c r="I15" s="171">
        <f>'Open Int.'!O15</f>
        <v>0.8699744520640043</v>
      </c>
      <c r="J15" s="187">
        <f>IF(Volume!D15=0,0,Volume!F15/Volume!D15)</f>
        <v>0.07065217391304347</v>
      </c>
      <c r="K15" s="189">
        <f>IF('Open Int.'!E15=0,0,'Open Int.'!H15/'Open Int.'!E15)</f>
        <v>0.14972067039106146</v>
      </c>
    </row>
    <row r="16" spans="1:11" ht="15">
      <c r="A16" s="203" t="s">
        <v>157</v>
      </c>
      <c r="B16" s="291">
        <f>Margins!B16</f>
        <v>350</v>
      </c>
      <c r="C16" s="291">
        <f>Volume!J16</f>
        <v>610.1</v>
      </c>
      <c r="D16" s="184">
        <f>Volume!M16</f>
        <v>0.3041512535963868</v>
      </c>
      <c r="E16" s="177">
        <f>Volume!C16*100</f>
        <v>-25</v>
      </c>
      <c r="F16" s="351">
        <f>'Open Int.'!D16*100</f>
        <v>-1</v>
      </c>
      <c r="G16" s="178">
        <f>'Open Int.'!R16</f>
        <v>33.3328135</v>
      </c>
      <c r="H16" s="178">
        <f>'Open Int.'!Z16</f>
        <v>-0.345989000000003</v>
      </c>
      <c r="I16" s="171">
        <f>'Open Int.'!O16</f>
        <v>0.9090326713645099</v>
      </c>
      <c r="J16" s="187">
        <f>IF(Volume!D16=0,0,Volume!F16/Volume!D16)</f>
        <v>0</v>
      </c>
      <c r="K16" s="189">
        <f>IF('Open Int.'!E16=0,0,'Open Int.'!H16/'Open Int.'!E16)</f>
        <v>0</v>
      </c>
    </row>
    <row r="17" spans="1:11" s="8" customFormat="1" ht="15">
      <c r="A17" s="203" t="s">
        <v>193</v>
      </c>
      <c r="B17" s="291">
        <f>Margins!B17</f>
        <v>100</v>
      </c>
      <c r="C17" s="291">
        <f>Volume!J17</f>
        <v>2567.45</v>
      </c>
      <c r="D17" s="184">
        <f>Volume!M17</f>
        <v>2.7452628208976093</v>
      </c>
      <c r="E17" s="177">
        <f>Volume!C17*100</f>
        <v>218.00000000000003</v>
      </c>
      <c r="F17" s="351">
        <f>'Open Int.'!D17*100</f>
        <v>5</v>
      </c>
      <c r="G17" s="178">
        <f>'Open Int.'!R17</f>
        <v>241.494347</v>
      </c>
      <c r="H17" s="178">
        <f>'Open Int.'!Z17</f>
        <v>29.341982</v>
      </c>
      <c r="I17" s="171">
        <f>'Open Int.'!O17</f>
        <v>0.8230916436317244</v>
      </c>
      <c r="J17" s="187">
        <f>IF(Volume!D17=0,0,Volume!F17/Volume!D17)</f>
        <v>0.6447688564476886</v>
      </c>
      <c r="K17" s="189">
        <f>IF('Open Int.'!E17=0,0,'Open Int.'!H17/'Open Int.'!E17)</f>
        <v>0.6573426573426573</v>
      </c>
    </row>
    <row r="18" spans="1:11" s="8" customFormat="1" ht="15">
      <c r="A18" s="203" t="s">
        <v>282</v>
      </c>
      <c r="B18" s="291">
        <f>Margins!B18</f>
        <v>950</v>
      </c>
      <c r="C18" s="291">
        <f>Volume!J18</f>
        <v>169.75</v>
      </c>
      <c r="D18" s="184">
        <f>Volume!M18</f>
        <v>3.1601336979641377</v>
      </c>
      <c r="E18" s="177">
        <f>Volume!C18*100</f>
        <v>72</v>
      </c>
      <c r="F18" s="351">
        <f>'Open Int.'!D18*100</f>
        <v>-1</v>
      </c>
      <c r="G18" s="178">
        <f>'Open Int.'!R18</f>
        <v>73.6969625</v>
      </c>
      <c r="H18" s="178">
        <f>'Open Int.'!Z18</f>
        <v>1.7104512499999913</v>
      </c>
      <c r="I18" s="171">
        <f>'Open Int.'!O18</f>
        <v>0.9008752735229759</v>
      </c>
      <c r="J18" s="187">
        <f>IF(Volume!D18=0,0,Volume!F18/Volume!D18)</f>
        <v>0.18181818181818182</v>
      </c>
      <c r="K18" s="189">
        <f>IF('Open Int.'!E18=0,0,'Open Int.'!H18/'Open Int.'!E18)</f>
        <v>0.4387755102040816</v>
      </c>
    </row>
    <row r="19" spans="1:11" s="8" customFormat="1" ht="15">
      <c r="A19" s="203" t="s">
        <v>283</v>
      </c>
      <c r="B19" s="291">
        <f>Margins!B19</f>
        <v>2400</v>
      </c>
      <c r="C19" s="291">
        <f>Volume!J19</f>
        <v>61.2</v>
      </c>
      <c r="D19" s="184">
        <f>Volume!M19</f>
        <v>2.341137123745829</v>
      </c>
      <c r="E19" s="177">
        <f>Volume!C19*100</f>
        <v>41</v>
      </c>
      <c r="F19" s="351">
        <f>'Open Int.'!D19*100</f>
        <v>-2</v>
      </c>
      <c r="G19" s="178">
        <f>'Open Int.'!R19</f>
        <v>61.880544</v>
      </c>
      <c r="H19" s="178">
        <f>'Open Int.'!Z19</f>
        <v>0.5257440000000031</v>
      </c>
      <c r="I19" s="171">
        <f>'Open Int.'!O19</f>
        <v>0.8495134108711132</v>
      </c>
      <c r="J19" s="187">
        <f>IF(Volume!D19=0,0,Volume!F19/Volume!D19)</f>
        <v>0.15384615384615385</v>
      </c>
      <c r="K19" s="189">
        <f>IF('Open Int.'!E19=0,0,'Open Int.'!H19/'Open Int.'!E19)</f>
        <v>0.1522633744855967</v>
      </c>
    </row>
    <row r="20" spans="1:11" ht="15">
      <c r="A20" s="203" t="s">
        <v>76</v>
      </c>
      <c r="B20" s="291">
        <f>Margins!B20</f>
        <v>1400</v>
      </c>
      <c r="C20" s="291">
        <f>Volume!J20</f>
        <v>226.75</v>
      </c>
      <c r="D20" s="184">
        <f>Volume!M20</f>
        <v>6.505401596993892</v>
      </c>
      <c r="E20" s="177">
        <f>Volume!C20*100</f>
        <v>13</v>
      </c>
      <c r="F20" s="351">
        <f>'Open Int.'!D20*100</f>
        <v>3</v>
      </c>
      <c r="G20" s="178">
        <f>'Open Int.'!R20</f>
        <v>153.804525</v>
      </c>
      <c r="H20" s="178">
        <f>'Open Int.'!Z20</f>
        <v>13.030787000000004</v>
      </c>
      <c r="I20" s="171">
        <f>'Open Int.'!O20</f>
        <v>0.9647058823529412</v>
      </c>
      <c r="J20" s="187">
        <f>IF(Volume!D20=0,0,Volume!F20/Volume!D20)</f>
        <v>0.16279069767441862</v>
      </c>
      <c r="K20" s="189">
        <f>IF('Open Int.'!E20=0,0,'Open Int.'!H20/'Open Int.'!E20)</f>
        <v>0.13513513513513514</v>
      </c>
    </row>
    <row r="21" spans="1:11" ht="15">
      <c r="A21" s="203" t="s">
        <v>77</v>
      </c>
      <c r="B21" s="291">
        <f>Margins!B21</f>
        <v>1900</v>
      </c>
      <c r="C21" s="291">
        <f>Volume!J21</f>
        <v>176.5</v>
      </c>
      <c r="D21" s="184">
        <f>Volume!M21</f>
        <v>12.743532417757898</v>
      </c>
      <c r="E21" s="177">
        <f>Volume!C21*100</f>
        <v>234</v>
      </c>
      <c r="F21" s="351">
        <f>'Open Int.'!D21*100</f>
        <v>31</v>
      </c>
      <c r="G21" s="178">
        <f>'Open Int.'!R21</f>
        <v>118.17734</v>
      </c>
      <c r="H21" s="178">
        <f>'Open Int.'!Z21</f>
        <v>36.469198500000005</v>
      </c>
      <c r="I21" s="171">
        <f>'Open Int.'!O21</f>
        <v>0.8385357548240636</v>
      </c>
      <c r="J21" s="187">
        <f>IF(Volume!D21=0,0,Volume!F21/Volume!D21)</f>
        <v>0.6727941176470589</v>
      </c>
      <c r="K21" s="189">
        <f>IF('Open Int.'!E21=0,0,'Open Int.'!H21/'Open Int.'!E21)</f>
        <v>0.5181818181818182</v>
      </c>
    </row>
    <row r="22" spans="1:11" ht="15">
      <c r="A22" s="203" t="s">
        <v>284</v>
      </c>
      <c r="B22" s="291">
        <f>Margins!B22</f>
        <v>1050</v>
      </c>
      <c r="C22" s="291">
        <f>Volume!J22</f>
        <v>141.2</v>
      </c>
      <c r="D22" s="184">
        <f>Volume!M22</f>
        <v>3.7472446730345292</v>
      </c>
      <c r="E22" s="177">
        <f>Volume!C22*100</f>
        <v>193</v>
      </c>
      <c r="F22" s="351">
        <f>'Open Int.'!D22*100</f>
        <v>-3</v>
      </c>
      <c r="G22" s="178">
        <f>'Open Int.'!R22</f>
        <v>24.789071999999997</v>
      </c>
      <c r="H22" s="178">
        <f>'Open Int.'!Z22</f>
        <v>1.5812999999999988</v>
      </c>
      <c r="I22" s="171">
        <f>'Open Int.'!O22</f>
        <v>0.9401913875598086</v>
      </c>
      <c r="J22" s="187">
        <f>IF(Volume!D22=0,0,Volume!F22/Volume!D22)</f>
        <v>6.7272727272727275</v>
      </c>
      <c r="K22" s="189">
        <f>IF('Open Int.'!E22=0,0,'Open Int.'!H22/'Open Int.'!E22)</f>
        <v>6.352112676056338</v>
      </c>
    </row>
    <row r="23" spans="1:11" s="8" customFormat="1" ht="15">
      <c r="A23" s="203" t="s">
        <v>34</v>
      </c>
      <c r="B23" s="291">
        <f>Margins!B23</f>
        <v>275</v>
      </c>
      <c r="C23" s="291">
        <f>Volume!J23</f>
        <v>1514</v>
      </c>
      <c r="D23" s="184">
        <f>Volume!M23</f>
        <v>0.7151172459670714</v>
      </c>
      <c r="E23" s="177">
        <f>Volume!C23*100</f>
        <v>-10</v>
      </c>
      <c r="F23" s="351">
        <f>'Open Int.'!D23*100</f>
        <v>-4</v>
      </c>
      <c r="G23" s="178">
        <f>'Open Int.'!R23</f>
        <v>60.079305</v>
      </c>
      <c r="H23" s="178">
        <f>'Open Int.'!Z23</f>
        <v>-1.8057393750000017</v>
      </c>
      <c r="I23" s="171">
        <f>'Open Int.'!O23</f>
        <v>0.9604989604989606</v>
      </c>
      <c r="J23" s="187">
        <f>IF(Volume!D23=0,0,Volume!F23/Volume!D23)</f>
        <v>0</v>
      </c>
      <c r="K23" s="189">
        <f>IF('Open Int.'!E23=0,0,'Open Int.'!H23/'Open Int.'!E23)</f>
        <v>0</v>
      </c>
    </row>
    <row r="24" spans="1:11" s="8" customFormat="1" ht="15">
      <c r="A24" s="203" t="s">
        <v>285</v>
      </c>
      <c r="B24" s="291">
        <f>Margins!B24</f>
        <v>250</v>
      </c>
      <c r="C24" s="291">
        <f>Volume!J24</f>
        <v>1064.75</v>
      </c>
      <c r="D24" s="184">
        <f>Volume!M24</f>
        <v>1.1014575321653997</v>
      </c>
      <c r="E24" s="177">
        <f>Volume!C24*100</f>
        <v>80</v>
      </c>
      <c r="F24" s="351">
        <f>'Open Int.'!D24*100</f>
        <v>1</v>
      </c>
      <c r="G24" s="178">
        <f>'Open Int.'!R24</f>
        <v>11.63239375</v>
      </c>
      <c r="H24" s="178">
        <f>'Open Int.'!Z24</f>
        <v>0.20571624999999827</v>
      </c>
      <c r="I24" s="171">
        <f>'Open Int.'!O24</f>
        <v>0.9496567505720824</v>
      </c>
      <c r="J24" s="187">
        <f>IF(Volume!D24=0,0,Volume!F24/Volume!D24)</f>
        <v>0</v>
      </c>
      <c r="K24" s="189">
        <f>IF('Open Int.'!E24=0,0,'Open Int.'!H24/'Open Int.'!E24)</f>
        <v>0</v>
      </c>
    </row>
    <row r="25" spans="1:11" s="8" customFormat="1" ht="15">
      <c r="A25" s="203" t="s">
        <v>137</v>
      </c>
      <c r="B25" s="291">
        <f>Margins!B25</f>
        <v>1000</v>
      </c>
      <c r="C25" s="291">
        <f>Volume!J25</f>
        <v>320.25</v>
      </c>
      <c r="D25" s="184">
        <f>Volume!M25</f>
        <v>2.875040154192094</v>
      </c>
      <c r="E25" s="177">
        <f>Volume!C25*100</f>
        <v>438.99999999999994</v>
      </c>
      <c r="F25" s="351">
        <f>'Open Int.'!D25*100</f>
        <v>3</v>
      </c>
      <c r="G25" s="178">
        <f>'Open Int.'!R25</f>
        <v>111.63915</v>
      </c>
      <c r="H25" s="178">
        <f>'Open Int.'!Z25</f>
        <v>4.334040000000002</v>
      </c>
      <c r="I25" s="171">
        <f>'Open Int.'!O25</f>
        <v>0.9010327022375215</v>
      </c>
      <c r="J25" s="187">
        <f>IF(Volume!D25=0,0,Volume!F25/Volume!D25)</f>
        <v>4.545454545454546</v>
      </c>
      <c r="K25" s="189">
        <f>IF('Open Int.'!E25=0,0,'Open Int.'!H25/'Open Int.'!E25)</f>
        <v>0.4</v>
      </c>
    </row>
    <row r="26" spans="1:11" s="8" customFormat="1" ht="15">
      <c r="A26" s="203" t="s">
        <v>232</v>
      </c>
      <c r="B26" s="291">
        <f>Margins!B26</f>
        <v>500</v>
      </c>
      <c r="C26" s="291">
        <f>Volume!J26</f>
        <v>780.4</v>
      </c>
      <c r="D26" s="184">
        <f>Volume!M26</f>
        <v>2.468487394957977</v>
      </c>
      <c r="E26" s="177">
        <f>Volume!C26*100</f>
        <v>-32</v>
      </c>
      <c r="F26" s="351">
        <f>'Open Int.'!D26*100</f>
        <v>-7.000000000000001</v>
      </c>
      <c r="G26" s="178">
        <f>'Open Int.'!R26</f>
        <v>829.01892</v>
      </c>
      <c r="H26" s="178">
        <f>'Open Int.'!Z26</f>
        <v>-38.024599999999964</v>
      </c>
      <c r="I26" s="171">
        <f>'Open Int.'!O26</f>
        <v>0.7784053468888261</v>
      </c>
      <c r="J26" s="187">
        <f>IF(Volume!D26=0,0,Volume!F26/Volume!D26)</f>
        <v>0.1440443213296399</v>
      </c>
      <c r="K26" s="189">
        <f>IF('Open Int.'!E26=0,0,'Open Int.'!H26/'Open Int.'!E26)</f>
        <v>0.3022508038585209</v>
      </c>
    </row>
    <row r="27" spans="1:11" ht="15">
      <c r="A27" s="203" t="s">
        <v>1</v>
      </c>
      <c r="B27" s="291">
        <f>Margins!B27</f>
        <v>150</v>
      </c>
      <c r="C27" s="291">
        <f>Volume!J27</f>
        <v>2231.4</v>
      </c>
      <c r="D27" s="184">
        <f>Volume!M27</f>
        <v>5.846358181343832</v>
      </c>
      <c r="E27" s="177">
        <f>Volume!C27*100</f>
        <v>76</v>
      </c>
      <c r="F27" s="351">
        <f>'Open Int.'!D27*100</f>
        <v>-15</v>
      </c>
      <c r="G27" s="178">
        <f>'Open Int.'!R27</f>
        <v>225.360243</v>
      </c>
      <c r="H27" s="178">
        <f>'Open Int.'!Z27</f>
        <v>-20.439506249999994</v>
      </c>
      <c r="I27" s="171">
        <f>'Open Int.'!O27</f>
        <v>0.875538392989752</v>
      </c>
      <c r="J27" s="187">
        <f>IF(Volume!D27=0,0,Volume!F27/Volume!D27)</f>
        <v>0.035211267605633804</v>
      </c>
      <c r="K27" s="189">
        <f>IF('Open Int.'!E27=0,0,'Open Int.'!H27/'Open Int.'!E27)</f>
        <v>0.10975609756097561</v>
      </c>
    </row>
    <row r="28" spans="1:11" ht="15">
      <c r="A28" s="203" t="s">
        <v>158</v>
      </c>
      <c r="B28" s="291">
        <f>Margins!B28</f>
        <v>1900</v>
      </c>
      <c r="C28" s="291">
        <f>Volume!J28</f>
        <v>107.6</v>
      </c>
      <c r="D28" s="184">
        <f>Volume!M28</f>
        <v>0.4668534080298786</v>
      </c>
      <c r="E28" s="177">
        <f>Volume!C28*100</f>
        <v>-30</v>
      </c>
      <c r="F28" s="351">
        <f>'Open Int.'!D28*100</f>
        <v>1</v>
      </c>
      <c r="G28" s="178">
        <f>'Open Int.'!R28</f>
        <v>26.965636</v>
      </c>
      <c r="H28" s="178">
        <f>'Open Int.'!Z28</f>
        <v>0.6543789999999987</v>
      </c>
      <c r="I28" s="171">
        <f>'Open Int.'!O28</f>
        <v>0.9287338893100834</v>
      </c>
      <c r="J28" s="187">
        <f>IF(Volume!D28=0,0,Volume!F28/Volume!D28)</f>
        <v>0.5</v>
      </c>
      <c r="K28" s="189">
        <f>IF('Open Int.'!E28=0,0,'Open Int.'!H28/'Open Int.'!E28)</f>
        <v>4.264150943396227</v>
      </c>
    </row>
    <row r="29" spans="1:11" ht="15">
      <c r="A29" s="203" t="s">
        <v>286</v>
      </c>
      <c r="B29" s="291">
        <f>Margins!B29</f>
        <v>300</v>
      </c>
      <c r="C29" s="291">
        <f>Volume!J29</f>
        <v>566.05</v>
      </c>
      <c r="D29" s="184">
        <f>Volume!M29</f>
        <v>1.0262359450294487</v>
      </c>
      <c r="E29" s="177">
        <f>Volume!C29*100</f>
        <v>130</v>
      </c>
      <c r="F29" s="351">
        <f>'Open Int.'!D29*100</f>
        <v>-2</v>
      </c>
      <c r="G29" s="178">
        <f>'Open Int.'!R29</f>
        <v>24.623174999999996</v>
      </c>
      <c r="H29" s="178">
        <f>'Open Int.'!Z29</f>
        <v>-0.13648200000000088</v>
      </c>
      <c r="I29" s="171">
        <f>'Open Int.'!O29</f>
        <v>0.9255172413793104</v>
      </c>
      <c r="J29" s="187">
        <f>IF(Volume!D29=0,0,Volume!F29/Volume!D29)</f>
        <v>0</v>
      </c>
      <c r="K29" s="189">
        <f>IF('Open Int.'!E29=0,0,'Open Int.'!H29/'Open Int.'!E29)</f>
        <v>0</v>
      </c>
    </row>
    <row r="30" spans="1:11" ht="15">
      <c r="A30" s="203" t="s">
        <v>159</v>
      </c>
      <c r="B30" s="291">
        <f>Margins!B30</f>
        <v>4500</v>
      </c>
      <c r="C30" s="291">
        <f>Volume!J30</f>
        <v>42.05</v>
      </c>
      <c r="D30" s="184">
        <f>Volume!M30</f>
        <v>-0.11876484560571085</v>
      </c>
      <c r="E30" s="177">
        <f>Volume!C30*100</f>
        <v>50</v>
      </c>
      <c r="F30" s="351">
        <f>'Open Int.'!D30*100</f>
        <v>3</v>
      </c>
      <c r="G30" s="178">
        <f>'Open Int.'!R30</f>
        <v>11.164274999999998</v>
      </c>
      <c r="H30" s="178">
        <f>'Open Int.'!Z30</f>
        <v>0.3277349999999988</v>
      </c>
      <c r="I30" s="171">
        <f>'Open Int.'!O30</f>
        <v>0.9135593220338983</v>
      </c>
      <c r="J30" s="187">
        <f>IF(Volume!D30=0,0,Volume!F30/Volume!D30)</f>
        <v>0</v>
      </c>
      <c r="K30" s="189">
        <f>IF('Open Int.'!E30=0,0,'Open Int.'!H30/'Open Int.'!E30)</f>
        <v>0</v>
      </c>
    </row>
    <row r="31" spans="1:11" ht="15">
      <c r="A31" s="203" t="s">
        <v>2</v>
      </c>
      <c r="B31" s="291">
        <f>Margins!B31</f>
        <v>1100</v>
      </c>
      <c r="C31" s="291">
        <f>Volume!J31</f>
        <v>313.85</v>
      </c>
      <c r="D31" s="184">
        <f>Volume!M31</f>
        <v>0.5929487179487252</v>
      </c>
      <c r="E31" s="177">
        <f>Volume!C31*100</f>
        <v>1</v>
      </c>
      <c r="F31" s="351">
        <f>'Open Int.'!D31*100</f>
        <v>-1</v>
      </c>
      <c r="G31" s="178">
        <f>'Open Int.'!R31</f>
        <v>62.694676</v>
      </c>
      <c r="H31" s="178">
        <f>'Open Int.'!Z31</f>
        <v>-0.2482040000000012</v>
      </c>
      <c r="I31" s="171">
        <f>'Open Int.'!O31</f>
        <v>0.9273127753303965</v>
      </c>
      <c r="J31" s="187">
        <f>IF(Volume!D31=0,0,Volume!F31/Volume!D31)</f>
        <v>0</v>
      </c>
      <c r="K31" s="189">
        <f>IF('Open Int.'!E31=0,0,'Open Int.'!H31/'Open Int.'!E31)</f>
        <v>0.06666666666666667</v>
      </c>
    </row>
    <row r="32" spans="1:11" ht="15">
      <c r="A32" s="203" t="s">
        <v>393</v>
      </c>
      <c r="B32" s="291">
        <f>Margins!B32</f>
        <v>1250</v>
      </c>
      <c r="C32" s="291">
        <f>Volume!J32</f>
        <v>126.25</v>
      </c>
      <c r="D32" s="184">
        <f>Volume!M32</f>
        <v>-0.7078254030672478</v>
      </c>
      <c r="E32" s="177">
        <f>Volume!C32*100</f>
        <v>4</v>
      </c>
      <c r="F32" s="351">
        <f>'Open Int.'!D32*100</f>
        <v>4</v>
      </c>
      <c r="G32" s="178">
        <f>'Open Int.'!R32</f>
        <v>52.961875</v>
      </c>
      <c r="H32" s="178">
        <f>'Open Int.'!Z32</f>
        <v>1.3389749999999978</v>
      </c>
      <c r="I32" s="171">
        <f>'Open Int.'!O32</f>
        <v>0.9252085816448152</v>
      </c>
      <c r="J32" s="187">
        <f>IF(Volume!D32=0,0,Volume!F32/Volume!D32)</f>
        <v>0</v>
      </c>
      <c r="K32" s="189">
        <f>IF('Open Int.'!E32=0,0,'Open Int.'!H32/'Open Int.'!E32)</f>
        <v>0.2648401826484018</v>
      </c>
    </row>
    <row r="33" spans="1:11" ht="15">
      <c r="A33" s="203" t="s">
        <v>78</v>
      </c>
      <c r="B33" s="291">
        <f>Margins!B33</f>
        <v>1600</v>
      </c>
      <c r="C33" s="291">
        <f>Volume!J33</f>
        <v>208.1</v>
      </c>
      <c r="D33" s="184">
        <f>Volume!M33</f>
        <v>7.879730430274748</v>
      </c>
      <c r="E33" s="177">
        <f>Volume!C33*100</f>
        <v>59</v>
      </c>
      <c r="F33" s="351">
        <f>'Open Int.'!D33*100</f>
        <v>-6</v>
      </c>
      <c r="G33" s="178">
        <f>'Open Int.'!R33</f>
        <v>53.207008</v>
      </c>
      <c r="H33" s="178">
        <f>'Open Int.'!Z33</f>
        <v>0.7690720000000013</v>
      </c>
      <c r="I33" s="171">
        <f>'Open Int.'!O33</f>
        <v>0.8785982478097623</v>
      </c>
      <c r="J33" s="187">
        <f>IF(Volume!D33=0,0,Volume!F33/Volume!D33)</f>
        <v>0</v>
      </c>
      <c r="K33" s="189">
        <f>IF('Open Int.'!E33=0,0,'Open Int.'!H33/'Open Int.'!E33)</f>
        <v>0.08333333333333333</v>
      </c>
    </row>
    <row r="34" spans="1:11" ht="15">
      <c r="A34" s="203" t="s">
        <v>138</v>
      </c>
      <c r="B34" s="291">
        <f>Margins!B34</f>
        <v>425</v>
      </c>
      <c r="C34" s="291">
        <f>Volume!J34</f>
        <v>529.6</v>
      </c>
      <c r="D34" s="184">
        <f>Volume!M34</f>
        <v>0.3220306876302416</v>
      </c>
      <c r="E34" s="177">
        <f>Volume!C34*100</f>
        <v>15</v>
      </c>
      <c r="F34" s="351">
        <f>'Open Int.'!D34*100</f>
        <v>-2</v>
      </c>
      <c r="G34" s="178">
        <f>'Open Int.'!R34</f>
        <v>380.520248</v>
      </c>
      <c r="H34" s="178">
        <f>'Open Int.'!Z34</f>
        <v>-4.589400750000038</v>
      </c>
      <c r="I34" s="171">
        <f>'Open Int.'!O34</f>
        <v>0.8705784928427777</v>
      </c>
      <c r="J34" s="187">
        <f>IF(Volume!D34=0,0,Volume!F34/Volume!D34)</f>
        <v>0.17293233082706766</v>
      </c>
      <c r="K34" s="189">
        <f>IF('Open Int.'!E34=0,0,'Open Int.'!H34/'Open Int.'!E34)</f>
        <v>0.384321223709369</v>
      </c>
    </row>
    <row r="35" spans="1:11" ht="15">
      <c r="A35" s="203" t="s">
        <v>160</v>
      </c>
      <c r="B35" s="291">
        <f>Margins!B35</f>
        <v>550</v>
      </c>
      <c r="C35" s="291">
        <f>Volume!J35</f>
        <v>359.8</v>
      </c>
      <c r="D35" s="184">
        <f>Volume!M35</f>
        <v>1.8542108987968893</v>
      </c>
      <c r="E35" s="177">
        <f>Volume!C35*100</f>
        <v>-54</v>
      </c>
      <c r="F35" s="351">
        <f>'Open Int.'!D35*100</f>
        <v>2</v>
      </c>
      <c r="G35" s="178">
        <f>'Open Int.'!R35</f>
        <v>68.786564</v>
      </c>
      <c r="H35" s="178">
        <f>'Open Int.'!Z35</f>
        <v>3.408820250000005</v>
      </c>
      <c r="I35" s="171">
        <f>'Open Int.'!O35</f>
        <v>0.9018987341772152</v>
      </c>
      <c r="J35" s="187">
        <f>IF(Volume!D35=0,0,Volume!F35/Volume!D35)</f>
        <v>0</v>
      </c>
      <c r="K35" s="189">
        <f>IF('Open Int.'!E35=0,0,'Open Int.'!H35/'Open Int.'!E35)</f>
        <v>0</v>
      </c>
    </row>
    <row r="36" spans="1:11" ht="15">
      <c r="A36" s="203" t="s">
        <v>161</v>
      </c>
      <c r="B36" s="291">
        <f>Margins!B36</f>
        <v>6900</v>
      </c>
      <c r="C36" s="291">
        <f>Volume!J36</f>
        <v>31.85</v>
      </c>
      <c r="D36" s="184">
        <f>Volume!M36</f>
        <v>1.5948963317384368</v>
      </c>
      <c r="E36" s="177">
        <f>Volume!C36*100</f>
        <v>-21</v>
      </c>
      <c r="F36" s="351">
        <f>'Open Int.'!D36*100</f>
        <v>-1</v>
      </c>
      <c r="G36" s="178">
        <f>'Open Int.'!R36</f>
        <v>17.7350355</v>
      </c>
      <c r="H36" s="178">
        <f>'Open Int.'!Z36</f>
        <v>0.38657249999999976</v>
      </c>
      <c r="I36" s="171">
        <f>'Open Int.'!O36</f>
        <v>0.8674101610904585</v>
      </c>
      <c r="J36" s="187">
        <f>IF(Volume!D36=0,0,Volume!F36/Volume!D36)</f>
        <v>4.5</v>
      </c>
      <c r="K36" s="189">
        <f>IF('Open Int.'!E36=0,0,'Open Int.'!H36/'Open Int.'!E36)</f>
        <v>0.08064516129032258</v>
      </c>
    </row>
    <row r="37" spans="1:11" ht="15">
      <c r="A37" s="203" t="s">
        <v>395</v>
      </c>
      <c r="B37" s="291">
        <f>Margins!B37</f>
        <v>900</v>
      </c>
      <c r="C37" s="291">
        <f>Volume!J37</f>
        <v>176.95</v>
      </c>
      <c r="D37" s="184">
        <f>Volume!M37</f>
        <v>0.511218403862526</v>
      </c>
      <c r="E37" s="177">
        <f>Volume!C37*100</f>
        <v>-52</v>
      </c>
      <c r="F37" s="351">
        <f>'Open Int.'!D37*100</f>
        <v>-10</v>
      </c>
      <c r="G37" s="178">
        <f>'Open Int.'!R37</f>
        <v>11.211552</v>
      </c>
      <c r="H37" s="178">
        <f>'Open Int.'!Z37</f>
        <v>1.1978279999999994</v>
      </c>
      <c r="I37" s="171">
        <f>'Open Int.'!O37</f>
        <v>0.6477272727272727</v>
      </c>
      <c r="J37" s="187">
        <f>IF(Volume!D37=0,0,Volume!F37/Volume!D37)</f>
        <v>0.5</v>
      </c>
      <c r="K37" s="189">
        <f>IF('Open Int.'!E37=0,0,'Open Int.'!H37/'Open Int.'!E37)</f>
        <v>0.45</v>
      </c>
    </row>
    <row r="38" spans="1:11" ht="15">
      <c r="A38" s="203" t="s">
        <v>3</v>
      </c>
      <c r="B38" s="291">
        <f>Margins!B38</f>
        <v>1250</v>
      </c>
      <c r="C38" s="291">
        <f>Volume!J38</f>
        <v>235.3</v>
      </c>
      <c r="D38" s="184">
        <f>Volume!M38</f>
        <v>1.2043010752688221</v>
      </c>
      <c r="E38" s="177">
        <f>Volume!C38*100</f>
        <v>32</v>
      </c>
      <c r="F38" s="351">
        <f>'Open Int.'!D38*100</f>
        <v>-7.000000000000001</v>
      </c>
      <c r="G38" s="178">
        <f>'Open Int.'!R38</f>
        <v>69.825275</v>
      </c>
      <c r="H38" s="178">
        <f>'Open Int.'!Z38</f>
        <v>-4.7490999999999985</v>
      </c>
      <c r="I38" s="171">
        <f>'Open Int.'!O38</f>
        <v>0.9161752316764954</v>
      </c>
      <c r="J38" s="187">
        <f>IF(Volume!D38=0,0,Volume!F38/Volume!D38)</f>
        <v>0</v>
      </c>
      <c r="K38" s="189">
        <f>IF('Open Int.'!E38=0,0,'Open Int.'!H38/'Open Int.'!E38)</f>
        <v>0.023809523809523808</v>
      </c>
    </row>
    <row r="39" spans="1:11" ht="15">
      <c r="A39" s="203" t="s">
        <v>218</v>
      </c>
      <c r="B39" s="291">
        <f>Margins!B39</f>
        <v>525</v>
      </c>
      <c r="C39" s="291">
        <f>Volume!J39</f>
        <v>324.55</v>
      </c>
      <c r="D39" s="184">
        <f>Volume!M39</f>
        <v>2.8358681875792104</v>
      </c>
      <c r="E39" s="177">
        <f>Volume!C39*100</f>
        <v>145</v>
      </c>
      <c r="F39" s="351">
        <f>'Open Int.'!D39*100</f>
        <v>-8</v>
      </c>
      <c r="G39" s="178">
        <f>'Open Int.'!R39</f>
        <v>18.384946125</v>
      </c>
      <c r="H39" s="178">
        <f>'Open Int.'!Z39</f>
        <v>-0.9510768750000018</v>
      </c>
      <c r="I39" s="171">
        <f>'Open Int.'!O39</f>
        <v>0.9416126042632067</v>
      </c>
      <c r="J39" s="187">
        <f>IF(Volume!D39=0,0,Volume!F39/Volume!D39)</f>
        <v>0</v>
      </c>
      <c r="K39" s="189">
        <f>IF('Open Int.'!E39=0,0,'Open Int.'!H39/'Open Int.'!E39)</f>
        <v>0.5</v>
      </c>
    </row>
    <row r="40" spans="1:11" ht="15">
      <c r="A40" s="203" t="s">
        <v>162</v>
      </c>
      <c r="B40" s="291">
        <f>Margins!B40</f>
        <v>1200</v>
      </c>
      <c r="C40" s="291">
        <f>Volume!J40</f>
        <v>274.4</v>
      </c>
      <c r="D40" s="184">
        <f>Volume!M40</f>
        <v>4.235517568850893</v>
      </c>
      <c r="E40" s="177">
        <f>Volume!C40*100</f>
        <v>-62</v>
      </c>
      <c r="F40" s="351">
        <f>'Open Int.'!D40*100</f>
        <v>-7.000000000000001</v>
      </c>
      <c r="G40" s="178">
        <f>'Open Int.'!R40</f>
        <v>17.221344</v>
      </c>
      <c r="H40" s="178">
        <f>'Open Int.'!Z40</f>
        <v>-1.164036000000003</v>
      </c>
      <c r="I40" s="171">
        <f>'Open Int.'!O40</f>
        <v>0.8910133843212237</v>
      </c>
      <c r="J40" s="187">
        <f>IF(Volume!D40=0,0,Volume!F40/Volume!D40)</f>
        <v>0</v>
      </c>
      <c r="K40" s="189">
        <f>IF('Open Int.'!E40=0,0,'Open Int.'!H40/'Open Int.'!E40)</f>
        <v>0</v>
      </c>
    </row>
    <row r="41" spans="1:11" ht="15">
      <c r="A41" s="203" t="s">
        <v>287</v>
      </c>
      <c r="B41" s="291">
        <f>Margins!B41</f>
        <v>1000</v>
      </c>
      <c r="C41" s="291">
        <f>Volume!J41</f>
        <v>191.6</v>
      </c>
      <c r="D41" s="184">
        <f>Volume!M41</f>
        <v>3.483661895760188</v>
      </c>
      <c r="E41" s="177">
        <f>Volume!C41*100</f>
        <v>-32</v>
      </c>
      <c r="F41" s="351">
        <f>'Open Int.'!D41*100</f>
        <v>-2</v>
      </c>
      <c r="G41" s="178">
        <f>'Open Int.'!R41</f>
        <v>9.7716</v>
      </c>
      <c r="H41" s="178">
        <f>'Open Int.'!Z41</f>
        <v>-0.05986500000000028</v>
      </c>
      <c r="I41" s="171">
        <f>'Open Int.'!O41</f>
        <v>0.9019607843137255</v>
      </c>
      <c r="J41" s="187">
        <f>IF(Volume!D41=0,0,Volume!F41/Volume!D41)</f>
        <v>0</v>
      </c>
      <c r="K41" s="189">
        <f>IF('Open Int.'!E41=0,0,'Open Int.'!H41/'Open Int.'!E41)</f>
        <v>0</v>
      </c>
    </row>
    <row r="42" spans="1:11" ht="15">
      <c r="A42" s="203" t="s">
        <v>183</v>
      </c>
      <c r="B42" s="291">
        <f>Margins!B42</f>
        <v>950</v>
      </c>
      <c r="C42" s="291">
        <f>Volume!J42</f>
        <v>265.05</v>
      </c>
      <c r="D42" s="184">
        <f>Volume!M42</f>
        <v>1.5517241379310387</v>
      </c>
      <c r="E42" s="177">
        <f>Volume!C42*100</f>
        <v>17</v>
      </c>
      <c r="F42" s="351">
        <f>'Open Int.'!D42*100</f>
        <v>3</v>
      </c>
      <c r="G42" s="178">
        <f>'Open Int.'!R42</f>
        <v>34.043022</v>
      </c>
      <c r="H42" s="178">
        <f>'Open Int.'!Z42</f>
        <v>1.3384169999999997</v>
      </c>
      <c r="I42" s="171">
        <f>'Open Int.'!O42</f>
        <v>0.9637573964497042</v>
      </c>
      <c r="J42" s="187">
        <f>IF(Volume!D42=0,0,Volume!F42/Volume!D42)</f>
        <v>0</v>
      </c>
      <c r="K42" s="189">
        <f>IF('Open Int.'!E42=0,0,'Open Int.'!H42/'Open Int.'!E42)</f>
        <v>0.2222222222222222</v>
      </c>
    </row>
    <row r="43" spans="1:11" ht="15">
      <c r="A43" s="203" t="s">
        <v>219</v>
      </c>
      <c r="B43" s="291">
        <f>Margins!B43</f>
        <v>2700</v>
      </c>
      <c r="C43" s="291">
        <f>Volume!J43</f>
        <v>90.7</v>
      </c>
      <c r="D43" s="184">
        <f>Volume!M43</f>
        <v>3.8946162657502934</v>
      </c>
      <c r="E43" s="177">
        <f>Volume!C43*100</f>
        <v>18</v>
      </c>
      <c r="F43" s="351">
        <f>'Open Int.'!D43*100</f>
        <v>-2</v>
      </c>
      <c r="G43" s="178">
        <f>'Open Int.'!R43</f>
        <v>67.810041</v>
      </c>
      <c r="H43" s="178">
        <f>'Open Int.'!Z43</f>
        <v>1.5283890000000042</v>
      </c>
      <c r="I43" s="171">
        <f>'Open Int.'!O43</f>
        <v>0.821957385337667</v>
      </c>
      <c r="J43" s="187">
        <f>IF(Volume!D43=0,0,Volume!F43/Volume!D43)</f>
        <v>0</v>
      </c>
      <c r="K43" s="189">
        <f>IF('Open Int.'!E43=0,0,'Open Int.'!H43/'Open Int.'!E43)</f>
        <v>0.0390625</v>
      </c>
    </row>
    <row r="44" spans="1:11" ht="15">
      <c r="A44" s="203" t="s">
        <v>163</v>
      </c>
      <c r="B44" s="291">
        <f>Margins!B44</f>
        <v>250</v>
      </c>
      <c r="C44" s="291">
        <f>Volume!J44</f>
        <v>3001.15</v>
      </c>
      <c r="D44" s="184">
        <f>Volume!M44</f>
        <v>1.7235535369284447</v>
      </c>
      <c r="E44" s="177">
        <f>Volume!C44*100</f>
        <v>21</v>
      </c>
      <c r="F44" s="351">
        <f>'Open Int.'!D44*100</f>
        <v>4</v>
      </c>
      <c r="G44" s="178">
        <f>'Open Int.'!R44</f>
        <v>230.3382625</v>
      </c>
      <c r="H44" s="178">
        <f>'Open Int.'!Z44</f>
        <v>7.811885000000018</v>
      </c>
      <c r="I44" s="171">
        <f>'Open Int.'!O44</f>
        <v>0.8781758957654723</v>
      </c>
      <c r="J44" s="187">
        <f>IF(Volume!D44=0,0,Volume!F44/Volume!D44)</f>
        <v>1.9019607843137254</v>
      </c>
      <c r="K44" s="189">
        <f>IF('Open Int.'!E44=0,0,'Open Int.'!H44/'Open Int.'!E44)</f>
        <v>0.41414141414141414</v>
      </c>
    </row>
    <row r="45" spans="1:11" ht="15">
      <c r="A45" s="203" t="s">
        <v>194</v>
      </c>
      <c r="B45" s="291">
        <f>Margins!B45</f>
        <v>400</v>
      </c>
      <c r="C45" s="291">
        <f>Volume!J45</f>
        <v>682</v>
      </c>
      <c r="D45" s="184">
        <f>Volume!M45</f>
        <v>0.41224970553591794</v>
      </c>
      <c r="E45" s="177">
        <f>Volume!C45*100</f>
        <v>5</v>
      </c>
      <c r="F45" s="351">
        <f>'Open Int.'!D45*100</f>
        <v>1</v>
      </c>
      <c r="G45" s="178">
        <f>'Open Int.'!R45</f>
        <v>128.16144</v>
      </c>
      <c r="H45" s="178">
        <f>'Open Int.'!Z45</f>
        <v>1.5042239999999936</v>
      </c>
      <c r="I45" s="171">
        <f>'Open Int.'!O45</f>
        <v>0.8971902937420179</v>
      </c>
      <c r="J45" s="187">
        <f>IF(Volume!D45=0,0,Volume!F45/Volume!D45)</f>
        <v>0</v>
      </c>
      <c r="K45" s="189">
        <f>IF('Open Int.'!E45=0,0,'Open Int.'!H45/'Open Int.'!E45)</f>
        <v>0.19736842105263158</v>
      </c>
    </row>
    <row r="46" spans="1:11" ht="15">
      <c r="A46" s="203" t="s">
        <v>220</v>
      </c>
      <c r="B46" s="291">
        <f>Margins!B46</f>
        <v>2400</v>
      </c>
      <c r="C46" s="291">
        <f>Volume!J46</f>
        <v>117.7</v>
      </c>
      <c r="D46" s="184">
        <f>Volume!M46</f>
        <v>2.660270388137808</v>
      </c>
      <c r="E46" s="177">
        <f>Volume!C46*100</f>
        <v>474</v>
      </c>
      <c r="F46" s="351">
        <f>'Open Int.'!D46*100</f>
        <v>1</v>
      </c>
      <c r="G46" s="178">
        <f>'Open Int.'!R46</f>
        <v>51.919824</v>
      </c>
      <c r="H46" s="178">
        <f>'Open Int.'!Z46</f>
        <v>2.225927999999996</v>
      </c>
      <c r="I46" s="171">
        <f>'Open Int.'!O46</f>
        <v>0.8465723612622416</v>
      </c>
      <c r="J46" s="187">
        <f>IF(Volume!D46=0,0,Volume!F46/Volume!D46)</f>
        <v>0</v>
      </c>
      <c r="K46" s="189">
        <f>IF('Open Int.'!E46=0,0,'Open Int.'!H46/'Open Int.'!E46)</f>
        <v>0.10344827586206896</v>
      </c>
    </row>
    <row r="47" spans="1:11" ht="15">
      <c r="A47" s="203" t="s">
        <v>164</v>
      </c>
      <c r="B47" s="291">
        <f>Margins!B47</f>
        <v>5650</v>
      </c>
      <c r="C47" s="291">
        <f>Volume!J47</f>
        <v>53.2</v>
      </c>
      <c r="D47" s="184">
        <f>Volume!M47</f>
        <v>0.6622516556291418</v>
      </c>
      <c r="E47" s="177">
        <f>Volume!C47*100</f>
        <v>-15</v>
      </c>
      <c r="F47" s="351">
        <f>'Open Int.'!D47*100</f>
        <v>0</v>
      </c>
      <c r="G47" s="178">
        <f>'Open Int.'!R47</f>
        <v>131.65404</v>
      </c>
      <c r="H47" s="178">
        <f>'Open Int.'!Z47</f>
        <v>0.26894000000001483</v>
      </c>
      <c r="I47" s="171">
        <f>'Open Int.'!O47</f>
        <v>0.8582191780821918</v>
      </c>
      <c r="J47" s="187">
        <f>IF(Volume!D47=0,0,Volume!F47/Volume!D47)</f>
        <v>0.4</v>
      </c>
      <c r="K47" s="189">
        <f>IF('Open Int.'!E47=0,0,'Open Int.'!H47/'Open Int.'!E47)</f>
        <v>0.07142857142857142</v>
      </c>
    </row>
    <row r="48" spans="1:11" ht="15">
      <c r="A48" s="203" t="s">
        <v>165</v>
      </c>
      <c r="B48" s="291">
        <f>Margins!B48</f>
        <v>1300</v>
      </c>
      <c r="C48" s="291">
        <f>Volume!J48</f>
        <v>224.85</v>
      </c>
      <c r="D48" s="184">
        <f>Volume!M48</f>
        <v>3.2843362425356024</v>
      </c>
      <c r="E48" s="177">
        <f>Volume!C48*100</f>
        <v>-8</v>
      </c>
      <c r="F48" s="351">
        <f>'Open Int.'!D48*100</f>
        <v>-20</v>
      </c>
      <c r="G48" s="178">
        <f>'Open Int.'!R48</f>
        <v>7.6291605</v>
      </c>
      <c r="H48" s="178">
        <f>'Open Int.'!Z48</f>
        <v>-1.5686644999999997</v>
      </c>
      <c r="I48" s="171">
        <f>'Open Int.'!O48</f>
        <v>0.9540229885057471</v>
      </c>
      <c r="J48" s="187">
        <f>IF(Volume!D48=0,0,Volume!F48/Volume!D48)</f>
        <v>0</v>
      </c>
      <c r="K48" s="189">
        <f>IF('Open Int.'!E48=0,0,'Open Int.'!H48/'Open Int.'!E48)</f>
        <v>0</v>
      </c>
    </row>
    <row r="49" spans="1:11" ht="15">
      <c r="A49" s="203" t="s">
        <v>89</v>
      </c>
      <c r="B49" s="291">
        <f>Margins!B49</f>
        <v>1500</v>
      </c>
      <c r="C49" s="291">
        <f>Volume!J49</f>
        <v>276.75</v>
      </c>
      <c r="D49" s="184">
        <f>Volume!M49</f>
        <v>-0.9484609878310586</v>
      </c>
      <c r="E49" s="177">
        <f>Volume!C49*100</f>
        <v>40</v>
      </c>
      <c r="F49" s="351">
        <f>'Open Int.'!D49*100</f>
        <v>-6</v>
      </c>
      <c r="G49" s="178">
        <f>'Open Int.'!R49</f>
        <v>243.8029125</v>
      </c>
      <c r="H49" s="178">
        <f>'Open Int.'!Z49</f>
        <v>-18.97278749999998</v>
      </c>
      <c r="I49" s="171">
        <f>'Open Int.'!O49</f>
        <v>0.7093478631023327</v>
      </c>
      <c r="J49" s="187">
        <f>IF(Volume!D49=0,0,Volume!F49/Volume!D49)</f>
        <v>0.041666666666666664</v>
      </c>
      <c r="K49" s="189">
        <f>IF('Open Int.'!E49=0,0,'Open Int.'!H49/'Open Int.'!E49)</f>
        <v>0.13253012048192772</v>
      </c>
    </row>
    <row r="50" spans="1:11" ht="15">
      <c r="A50" s="203" t="s">
        <v>288</v>
      </c>
      <c r="B50" s="291">
        <f>Margins!B50</f>
        <v>1000</v>
      </c>
      <c r="C50" s="291">
        <f>Volume!J50</f>
        <v>161.8</v>
      </c>
      <c r="D50" s="184">
        <f>Volume!M50</f>
        <v>1.1882426516572893</v>
      </c>
      <c r="E50" s="177">
        <f>Volume!C50*100</f>
        <v>-19</v>
      </c>
      <c r="F50" s="351">
        <f>'Open Int.'!D50*100</f>
        <v>2</v>
      </c>
      <c r="G50" s="178">
        <f>'Open Int.'!R50</f>
        <v>24.350900000000003</v>
      </c>
      <c r="H50" s="178">
        <f>'Open Int.'!Z50</f>
        <v>0.25397000000000247</v>
      </c>
      <c r="I50" s="171">
        <f>'Open Int.'!O50</f>
        <v>0.8950166112956811</v>
      </c>
      <c r="J50" s="187">
        <f>IF(Volume!D50=0,0,Volume!F50/Volume!D50)</f>
        <v>1.8181818181818181</v>
      </c>
      <c r="K50" s="189">
        <f>IF('Open Int.'!E50=0,0,'Open Int.'!H50/'Open Int.'!E50)</f>
        <v>3.656716417910448</v>
      </c>
    </row>
    <row r="51" spans="1:11" ht="15">
      <c r="A51" s="203" t="s">
        <v>271</v>
      </c>
      <c r="B51" s="291">
        <f>Margins!B51</f>
        <v>600</v>
      </c>
      <c r="C51" s="291">
        <f>Volume!J51</f>
        <v>195.3</v>
      </c>
      <c r="D51" s="184">
        <f>Volume!M51</f>
        <v>1.2179321067634221</v>
      </c>
      <c r="E51" s="177">
        <f>Volume!C51*100</f>
        <v>75</v>
      </c>
      <c r="F51" s="351">
        <f>'Open Int.'!D51*100</f>
        <v>3</v>
      </c>
      <c r="G51" s="178">
        <f>'Open Int.'!R51</f>
        <v>20.62368</v>
      </c>
      <c r="H51" s="178">
        <f>'Open Int.'!Z51</f>
        <v>0.8501639999999995</v>
      </c>
      <c r="I51" s="171">
        <f>'Open Int.'!O51</f>
        <v>0.9045454545454545</v>
      </c>
      <c r="J51" s="187">
        <f>IF(Volume!D51=0,0,Volume!F51/Volume!D51)</f>
        <v>0</v>
      </c>
      <c r="K51" s="189">
        <f>IF('Open Int.'!E51=0,0,'Open Int.'!H51/'Open Int.'!E51)</f>
        <v>0.15</v>
      </c>
    </row>
    <row r="52" spans="1:11" ht="15">
      <c r="A52" s="203" t="s">
        <v>221</v>
      </c>
      <c r="B52" s="291">
        <f>Margins!B52</f>
        <v>300</v>
      </c>
      <c r="C52" s="291">
        <f>Volume!J52</f>
        <v>1142.7</v>
      </c>
      <c r="D52" s="184">
        <f>Volume!M52</f>
        <v>-1.4021312394840157</v>
      </c>
      <c r="E52" s="177">
        <f>Volume!C52*100</f>
        <v>19</v>
      </c>
      <c r="F52" s="351">
        <f>'Open Int.'!D52*100</f>
        <v>-6</v>
      </c>
      <c r="G52" s="178">
        <f>'Open Int.'!R52</f>
        <v>54.986724</v>
      </c>
      <c r="H52" s="178">
        <f>'Open Int.'!Z52</f>
        <v>-5.440928999999997</v>
      </c>
      <c r="I52" s="171">
        <f>'Open Int.'!O52</f>
        <v>0.8778054862842892</v>
      </c>
      <c r="J52" s="187">
        <f>IF(Volume!D52=0,0,Volume!F52/Volume!D52)</f>
        <v>0</v>
      </c>
      <c r="K52" s="189">
        <f>IF('Open Int.'!E52=0,0,'Open Int.'!H52/'Open Int.'!E52)</f>
        <v>0.5</v>
      </c>
    </row>
    <row r="53" spans="1:11" ht="15">
      <c r="A53" s="203" t="s">
        <v>233</v>
      </c>
      <c r="B53" s="291">
        <f>Margins!B53</f>
        <v>1000</v>
      </c>
      <c r="C53" s="291">
        <f>Volume!J53</f>
        <v>376.85</v>
      </c>
      <c r="D53" s="184">
        <f>Volume!M53</f>
        <v>0.5335467520341469</v>
      </c>
      <c r="E53" s="177">
        <f>Volume!C53*100</f>
        <v>25</v>
      </c>
      <c r="F53" s="351">
        <f>'Open Int.'!D53*100</f>
        <v>7.000000000000001</v>
      </c>
      <c r="G53" s="178">
        <f>'Open Int.'!R53</f>
        <v>128.35511</v>
      </c>
      <c r="H53" s="178">
        <f>'Open Int.'!Z53</f>
        <v>8.927899999999994</v>
      </c>
      <c r="I53" s="171">
        <f>'Open Int.'!O53</f>
        <v>0.9192601291837933</v>
      </c>
      <c r="J53" s="187">
        <f>IF(Volume!D53=0,0,Volume!F53/Volume!D53)</f>
        <v>0.09302325581395349</v>
      </c>
      <c r="K53" s="189">
        <f>IF('Open Int.'!E53=0,0,'Open Int.'!H53/'Open Int.'!E53)</f>
        <v>0.20098039215686275</v>
      </c>
    </row>
    <row r="54" spans="1:11" ht="15">
      <c r="A54" s="203" t="s">
        <v>166</v>
      </c>
      <c r="B54" s="291">
        <f>Margins!B54</f>
        <v>2950</v>
      </c>
      <c r="C54" s="291">
        <f>Volume!J54</f>
        <v>93.6</v>
      </c>
      <c r="D54" s="184">
        <f>Volume!M54</f>
        <v>0.9708737864077577</v>
      </c>
      <c r="E54" s="177">
        <f>Volume!C54*100</f>
        <v>85</v>
      </c>
      <c r="F54" s="351">
        <f>'Open Int.'!D54*100</f>
        <v>0</v>
      </c>
      <c r="G54" s="178">
        <f>'Open Int.'!R54</f>
        <v>37.9665</v>
      </c>
      <c r="H54" s="178">
        <f>'Open Int.'!Z54</f>
        <v>0.8299530000000033</v>
      </c>
      <c r="I54" s="171">
        <f>'Open Int.'!O54</f>
        <v>0.9541818181818181</v>
      </c>
      <c r="J54" s="187">
        <f>IF(Volume!D54=0,0,Volume!F54/Volume!D54)</f>
        <v>0.5</v>
      </c>
      <c r="K54" s="189">
        <f>IF('Open Int.'!E54=0,0,'Open Int.'!H54/'Open Int.'!E54)</f>
        <v>0.09259259259259259</v>
      </c>
    </row>
    <row r="55" spans="1:11" ht="15">
      <c r="A55" s="203" t="s">
        <v>222</v>
      </c>
      <c r="B55" s="291">
        <f>Margins!B55</f>
        <v>175</v>
      </c>
      <c r="C55" s="291">
        <f>Volume!J55</f>
        <v>2083.45</v>
      </c>
      <c r="D55" s="184">
        <f>Volume!M55</f>
        <v>-0.9578817265639898</v>
      </c>
      <c r="E55" s="177">
        <f>Volume!C55*100</f>
        <v>10</v>
      </c>
      <c r="F55" s="351">
        <f>'Open Int.'!D55*100</f>
        <v>-8</v>
      </c>
      <c r="G55" s="178">
        <f>'Open Int.'!R55</f>
        <v>207.787677125</v>
      </c>
      <c r="H55" s="178">
        <f>'Open Int.'!Z55</f>
        <v>-19.495784875</v>
      </c>
      <c r="I55" s="171">
        <f>'Open Int.'!O55</f>
        <v>0.7968064572732059</v>
      </c>
      <c r="J55" s="187">
        <f>IF(Volume!D55=0,0,Volume!F55/Volume!D55)</f>
        <v>0.5</v>
      </c>
      <c r="K55" s="189">
        <f>IF('Open Int.'!E55=0,0,'Open Int.'!H55/'Open Int.'!E55)</f>
        <v>0.22727272727272727</v>
      </c>
    </row>
    <row r="56" spans="1:11" ht="15">
      <c r="A56" s="203" t="s">
        <v>289</v>
      </c>
      <c r="B56" s="291">
        <f>Margins!B56</f>
        <v>750</v>
      </c>
      <c r="C56" s="291">
        <f>Volume!J56</f>
        <v>137.95</v>
      </c>
      <c r="D56" s="184">
        <f>Volume!M56</f>
        <v>-0.18089725036179452</v>
      </c>
      <c r="E56" s="177">
        <f>Volume!C56*100</f>
        <v>-53</v>
      </c>
      <c r="F56" s="351">
        <f>'Open Int.'!D56*100</f>
        <v>0</v>
      </c>
      <c r="G56" s="178">
        <f>'Open Int.'!R56</f>
        <v>30.4800525</v>
      </c>
      <c r="H56" s="178">
        <f>'Open Int.'!Z56</f>
        <v>-0.38691749999999914</v>
      </c>
      <c r="I56" s="171">
        <f>'Open Int.'!O56</f>
        <v>0.751866938221317</v>
      </c>
      <c r="J56" s="187">
        <f>IF(Volume!D56=0,0,Volume!F56/Volume!D56)</f>
        <v>1.2916666666666667</v>
      </c>
      <c r="K56" s="189">
        <f>IF('Open Int.'!E56=0,0,'Open Int.'!H56/'Open Int.'!E56)</f>
        <v>0.36419753086419754</v>
      </c>
    </row>
    <row r="57" spans="1:11" ht="15">
      <c r="A57" s="203" t="s">
        <v>290</v>
      </c>
      <c r="B57" s="291">
        <f>Margins!B57</f>
        <v>1400</v>
      </c>
      <c r="C57" s="291">
        <f>Volume!J57</f>
        <v>117.85</v>
      </c>
      <c r="D57" s="184">
        <f>Volume!M57</f>
        <v>0.8989726027397236</v>
      </c>
      <c r="E57" s="177">
        <f>Volume!C57*100</f>
        <v>59</v>
      </c>
      <c r="F57" s="351">
        <f>'Open Int.'!D57*100</f>
        <v>-1</v>
      </c>
      <c r="G57" s="178">
        <f>'Open Int.'!R57</f>
        <v>26.794376</v>
      </c>
      <c r="H57" s="178">
        <f>'Open Int.'!Z57</f>
        <v>2.855048</v>
      </c>
      <c r="I57" s="171">
        <f>'Open Int.'!O57</f>
        <v>0.9384236453201971</v>
      </c>
      <c r="J57" s="187">
        <f>IF(Volume!D57=0,0,Volume!F57/Volume!D57)</f>
        <v>3.857142857142857</v>
      </c>
      <c r="K57" s="189">
        <f>IF('Open Int.'!E57=0,0,'Open Int.'!H57/'Open Int.'!E57)</f>
        <v>3.4881889763779528</v>
      </c>
    </row>
    <row r="58" spans="1:11" ht="15">
      <c r="A58" s="203" t="s">
        <v>195</v>
      </c>
      <c r="B58" s="291">
        <f>Margins!B58</f>
        <v>2062</v>
      </c>
      <c r="C58" s="291">
        <f>Volume!J58</f>
        <v>108</v>
      </c>
      <c r="D58" s="184">
        <f>Volume!M58</f>
        <v>1.4560826679192083</v>
      </c>
      <c r="E58" s="177">
        <f>Volume!C58*100</f>
        <v>14.000000000000002</v>
      </c>
      <c r="F58" s="351">
        <f>'Open Int.'!D58*100</f>
        <v>-7.000000000000001</v>
      </c>
      <c r="G58" s="178">
        <f>'Open Int.'!R58</f>
        <v>398.7817272</v>
      </c>
      <c r="H58" s="178">
        <f>'Open Int.'!Z58</f>
        <v>-19.563132209999992</v>
      </c>
      <c r="I58" s="171">
        <f>'Open Int.'!O58</f>
        <v>0.7293795722343218</v>
      </c>
      <c r="J58" s="187">
        <f>IF(Volume!D58=0,0,Volume!F58/Volume!D58)</f>
        <v>0.2363238512035011</v>
      </c>
      <c r="K58" s="189">
        <f>IF('Open Int.'!E58=0,0,'Open Int.'!H58/'Open Int.'!E58)</f>
        <v>0.226890756302521</v>
      </c>
    </row>
    <row r="59" spans="1:11" ht="15">
      <c r="A59" s="203" t="s">
        <v>291</v>
      </c>
      <c r="B59" s="291">
        <f>Margins!B59</f>
        <v>1400</v>
      </c>
      <c r="C59" s="291">
        <f>Volume!J59</f>
        <v>95.7</v>
      </c>
      <c r="D59" s="184">
        <f>Volume!M59</f>
        <v>1.8085106382978753</v>
      </c>
      <c r="E59" s="177">
        <f>Volume!C59*100</f>
        <v>47</v>
      </c>
      <c r="F59" s="351">
        <f>'Open Int.'!D59*100</f>
        <v>7.000000000000001</v>
      </c>
      <c r="G59" s="178">
        <f>'Open Int.'!R59</f>
        <v>77.882574</v>
      </c>
      <c r="H59" s="178">
        <f>'Open Int.'!Z59</f>
        <v>6.463254000000006</v>
      </c>
      <c r="I59" s="171">
        <f>'Open Int.'!O59</f>
        <v>0.8281438155857561</v>
      </c>
      <c r="J59" s="187">
        <f>IF(Volume!D59=0,0,Volume!F59/Volume!D59)</f>
        <v>0.48148148148148145</v>
      </c>
      <c r="K59" s="189">
        <f>IF('Open Int.'!E59=0,0,'Open Int.'!H59/'Open Int.'!E59)</f>
        <v>0.8838951310861424</v>
      </c>
    </row>
    <row r="60" spans="1:11" ht="15">
      <c r="A60" s="203" t="s">
        <v>197</v>
      </c>
      <c r="B60" s="291">
        <f>Margins!B60</f>
        <v>650</v>
      </c>
      <c r="C60" s="291">
        <f>Volume!J60</f>
        <v>296.1</v>
      </c>
      <c r="D60" s="184">
        <f>Volume!M60</f>
        <v>-0.31981147954889366</v>
      </c>
      <c r="E60" s="177">
        <f>Volume!C60*100</f>
        <v>25</v>
      </c>
      <c r="F60" s="351">
        <f>'Open Int.'!D60*100</f>
        <v>-2</v>
      </c>
      <c r="G60" s="178">
        <f>'Open Int.'!R60</f>
        <v>282.423141</v>
      </c>
      <c r="H60" s="178">
        <f>'Open Int.'!Z60</f>
        <v>-7.567465749999997</v>
      </c>
      <c r="I60" s="171">
        <f>'Open Int.'!O60</f>
        <v>0.8782881286629413</v>
      </c>
      <c r="J60" s="187">
        <f>IF(Volume!D60=0,0,Volume!F60/Volume!D60)</f>
        <v>0</v>
      </c>
      <c r="K60" s="189">
        <f>IF('Open Int.'!E60=0,0,'Open Int.'!H60/'Open Int.'!E60)</f>
        <v>0.0875</v>
      </c>
    </row>
    <row r="61" spans="1:11" ht="15">
      <c r="A61" s="203" t="s">
        <v>4</v>
      </c>
      <c r="B61" s="291">
        <f>Margins!B61</f>
        <v>150</v>
      </c>
      <c r="C61" s="291">
        <f>Volume!J61</f>
        <v>1574</v>
      </c>
      <c r="D61" s="184">
        <f>Volume!M61</f>
        <v>1.8440634098997088</v>
      </c>
      <c r="E61" s="177">
        <f>Volume!C61*100</f>
        <v>25</v>
      </c>
      <c r="F61" s="351">
        <f>'Open Int.'!D61*100</f>
        <v>0</v>
      </c>
      <c r="G61" s="178">
        <f>'Open Int.'!R61</f>
        <v>183.70941</v>
      </c>
      <c r="H61" s="178">
        <f>'Open Int.'!Z61</f>
        <v>3.813209999999998</v>
      </c>
      <c r="I61" s="171">
        <f>'Open Int.'!O61</f>
        <v>0.8178897313969927</v>
      </c>
      <c r="J61" s="187">
        <f>IF(Volume!D61=0,0,Volume!F61/Volume!D61)</f>
        <v>0</v>
      </c>
      <c r="K61" s="189">
        <f>IF('Open Int.'!E61=0,0,'Open Int.'!H61/'Open Int.'!E61)</f>
        <v>0</v>
      </c>
    </row>
    <row r="62" spans="1:11" ht="15">
      <c r="A62" s="203" t="s">
        <v>79</v>
      </c>
      <c r="B62" s="291">
        <f>Margins!B62</f>
        <v>200</v>
      </c>
      <c r="C62" s="291">
        <f>Volume!J62</f>
        <v>1025.9</v>
      </c>
      <c r="D62" s="184">
        <f>Volume!M62</f>
        <v>6.244821872410943</v>
      </c>
      <c r="E62" s="177">
        <f>Volume!C62*100</f>
        <v>56.99999999999999</v>
      </c>
      <c r="F62" s="351">
        <f>'Open Int.'!D62*100</f>
        <v>-5</v>
      </c>
      <c r="G62" s="178">
        <f>'Open Int.'!R62</f>
        <v>159.999364</v>
      </c>
      <c r="H62" s="178">
        <f>'Open Int.'!Z62</f>
        <v>1.8340840000000185</v>
      </c>
      <c r="I62" s="171">
        <f>'Open Int.'!O62</f>
        <v>0.8163631700436009</v>
      </c>
      <c r="J62" s="187">
        <f>IF(Volume!D62=0,0,Volume!F62/Volume!D62)</f>
        <v>1.4285714285714286</v>
      </c>
      <c r="K62" s="189">
        <f>IF('Open Int.'!E62=0,0,'Open Int.'!H62/'Open Int.'!E62)</f>
        <v>0.4878048780487805</v>
      </c>
    </row>
    <row r="63" spans="1:11" ht="15">
      <c r="A63" s="203" t="s">
        <v>196</v>
      </c>
      <c r="B63" s="291">
        <f>Margins!B63</f>
        <v>400</v>
      </c>
      <c r="C63" s="291">
        <f>Volume!J63</f>
        <v>685.25</v>
      </c>
      <c r="D63" s="184">
        <f>Volume!M63</f>
        <v>5.244970050683455</v>
      </c>
      <c r="E63" s="177">
        <f>Volume!C63*100</f>
        <v>-11</v>
      </c>
      <c r="F63" s="351">
        <f>'Open Int.'!D63*100</f>
        <v>-4</v>
      </c>
      <c r="G63" s="178">
        <f>'Open Int.'!R63</f>
        <v>144.94408</v>
      </c>
      <c r="H63" s="178">
        <f>'Open Int.'!Z63</f>
        <v>1.1812000000000182</v>
      </c>
      <c r="I63" s="171">
        <f>'Open Int.'!O63</f>
        <v>0.8948562783661119</v>
      </c>
      <c r="J63" s="187">
        <f>IF(Volume!D63=0,0,Volume!F63/Volume!D63)</f>
        <v>0</v>
      </c>
      <c r="K63" s="189">
        <f>IF('Open Int.'!E63=0,0,'Open Int.'!H63/'Open Int.'!E63)</f>
        <v>0.7</v>
      </c>
    </row>
    <row r="64" spans="1:11" ht="15">
      <c r="A64" s="203" t="s">
        <v>5</v>
      </c>
      <c r="B64" s="291">
        <f>Margins!B64</f>
        <v>1595</v>
      </c>
      <c r="C64" s="291">
        <f>Volume!J64</f>
        <v>135.8</v>
      </c>
      <c r="D64" s="184">
        <f>Volume!M64</f>
        <v>1.3811123553564932</v>
      </c>
      <c r="E64" s="177">
        <f>Volume!C64*100</f>
        <v>-12</v>
      </c>
      <c r="F64" s="351">
        <f>'Open Int.'!D64*100</f>
        <v>-1</v>
      </c>
      <c r="G64" s="178">
        <f>'Open Int.'!R64</f>
        <v>467.0350762</v>
      </c>
      <c r="H64" s="178">
        <f>'Open Int.'!Z64</f>
        <v>2.3457824500000015</v>
      </c>
      <c r="I64" s="171">
        <f>'Open Int.'!O64</f>
        <v>0.6721547166311103</v>
      </c>
      <c r="J64" s="187">
        <f>IF(Volume!D64=0,0,Volume!F64/Volume!D64)</f>
        <v>0.23636363636363636</v>
      </c>
      <c r="K64" s="189">
        <f>IF('Open Int.'!E64=0,0,'Open Int.'!H64/'Open Int.'!E64)</f>
        <v>0.12233400402414486</v>
      </c>
    </row>
    <row r="65" spans="1:11" ht="15">
      <c r="A65" s="203" t="s">
        <v>198</v>
      </c>
      <c r="B65" s="291">
        <f>Margins!B65</f>
        <v>1000</v>
      </c>
      <c r="C65" s="291">
        <f>Volume!J65</f>
        <v>196.7</v>
      </c>
      <c r="D65" s="184">
        <f>Volume!M65</f>
        <v>2.984293193717271</v>
      </c>
      <c r="E65" s="177">
        <f>Volume!C65*100</f>
        <v>33</v>
      </c>
      <c r="F65" s="351">
        <f>'Open Int.'!D65*100</f>
        <v>-11</v>
      </c>
      <c r="G65" s="178">
        <f>'Open Int.'!R65</f>
        <v>263.578</v>
      </c>
      <c r="H65" s="178">
        <f>'Open Int.'!Z65</f>
        <v>-20.43900000000002</v>
      </c>
      <c r="I65" s="171">
        <f>'Open Int.'!O65</f>
        <v>0.8338805970149253</v>
      </c>
      <c r="J65" s="187">
        <f>IF(Volume!D65=0,0,Volume!F65/Volume!D65)</f>
        <v>0.24050632911392406</v>
      </c>
      <c r="K65" s="189">
        <f>IF('Open Int.'!E65=0,0,'Open Int.'!H65/'Open Int.'!E65)</f>
        <v>0.162015503875969</v>
      </c>
    </row>
    <row r="66" spans="1:11" ht="15">
      <c r="A66" s="203" t="s">
        <v>199</v>
      </c>
      <c r="B66" s="291">
        <f>Margins!B66</f>
        <v>1300</v>
      </c>
      <c r="C66" s="291">
        <f>Volume!J66</f>
        <v>267.6</v>
      </c>
      <c r="D66" s="184">
        <f>Volume!M66</f>
        <v>0.8669430833019265</v>
      </c>
      <c r="E66" s="177">
        <f>Volume!C66*100</f>
        <v>-43</v>
      </c>
      <c r="F66" s="351">
        <f>'Open Int.'!D66*100</f>
        <v>-4</v>
      </c>
      <c r="G66" s="178">
        <f>'Open Int.'!R66</f>
        <v>78.79482000000002</v>
      </c>
      <c r="H66" s="178">
        <f>'Open Int.'!Z66</f>
        <v>-1.9784179999999907</v>
      </c>
      <c r="I66" s="171">
        <f>'Open Int.'!O66</f>
        <v>0.8737306843267109</v>
      </c>
      <c r="J66" s="187">
        <f>IF(Volume!D66=0,0,Volume!F66/Volume!D66)</f>
        <v>2.6</v>
      </c>
      <c r="K66" s="189">
        <f>IF('Open Int.'!E66=0,0,'Open Int.'!H66/'Open Int.'!E66)</f>
        <v>0.2911392405063291</v>
      </c>
    </row>
    <row r="67" spans="1:11" ht="15">
      <c r="A67" s="203" t="s">
        <v>292</v>
      </c>
      <c r="B67" s="291">
        <f>Margins!B67</f>
        <v>300</v>
      </c>
      <c r="C67" s="291">
        <f>Volume!J67</f>
        <v>576.35</v>
      </c>
      <c r="D67" s="184">
        <f>Volume!M67</f>
        <v>5.221360109539027</v>
      </c>
      <c r="E67" s="177">
        <f>Volume!C67*100</f>
        <v>72</v>
      </c>
      <c r="F67" s="351">
        <f>'Open Int.'!D67*100</f>
        <v>-6</v>
      </c>
      <c r="G67" s="178">
        <f>'Open Int.'!R67</f>
        <v>24.621672</v>
      </c>
      <c r="H67" s="178">
        <f>'Open Int.'!Z67</f>
        <v>0.8274119999999989</v>
      </c>
      <c r="I67" s="171">
        <f>'Open Int.'!O67</f>
        <v>0.9634831460674157</v>
      </c>
      <c r="J67" s="187">
        <f>IF(Volume!D67=0,0,Volume!F67/Volume!D67)</f>
        <v>0</v>
      </c>
      <c r="K67" s="189">
        <f>IF('Open Int.'!E67=0,0,'Open Int.'!H67/'Open Int.'!E67)</f>
        <v>0.7894736842105263</v>
      </c>
    </row>
    <row r="68" spans="1:11" ht="15">
      <c r="A68" s="203" t="s">
        <v>43</v>
      </c>
      <c r="B68" s="291">
        <f>Margins!B68</f>
        <v>150</v>
      </c>
      <c r="C68" s="291">
        <f>Volume!J68</f>
        <v>1954.1</v>
      </c>
      <c r="D68" s="184">
        <f>Volume!M68</f>
        <v>-0.6962089643256452</v>
      </c>
      <c r="E68" s="177">
        <f>Volume!C68*100</f>
        <v>364</v>
      </c>
      <c r="F68" s="351">
        <f>'Open Int.'!D68*100</f>
        <v>9</v>
      </c>
      <c r="G68" s="178">
        <f>'Open Int.'!R68</f>
        <v>54.167652</v>
      </c>
      <c r="H68" s="178">
        <f>'Open Int.'!Z68</f>
        <v>7.088037</v>
      </c>
      <c r="I68" s="171">
        <f>'Open Int.'!O68</f>
        <v>0.8062770562770563</v>
      </c>
      <c r="J68" s="187">
        <f>IF(Volume!D68=0,0,Volume!F68/Volume!D68)</f>
        <v>0.37037037037037035</v>
      </c>
      <c r="K68" s="189">
        <f>IF('Open Int.'!E68=0,0,'Open Int.'!H68/'Open Int.'!E68)</f>
        <v>0.37037037037037035</v>
      </c>
    </row>
    <row r="69" spans="1:11" ht="15">
      <c r="A69" s="203" t="s">
        <v>200</v>
      </c>
      <c r="B69" s="291">
        <f>Margins!B69</f>
        <v>350</v>
      </c>
      <c r="C69" s="291">
        <f>Volume!J69</f>
        <v>899.6</v>
      </c>
      <c r="D69" s="184">
        <f>Volume!M69</f>
        <v>3.3369708804778666</v>
      </c>
      <c r="E69" s="177">
        <f>Volume!C69*100</f>
        <v>-27</v>
      </c>
      <c r="F69" s="351">
        <f>'Open Int.'!D69*100</f>
        <v>-10</v>
      </c>
      <c r="G69" s="178">
        <f>'Open Int.'!R69</f>
        <v>525.847686</v>
      </c>
      <c r="H69" s="178">
        <f>'Open Int.'!Z69</f>
        <v>-33.263051500000074</v>
      </c>
      <c r="I69" s="171">
        <f>'Open Int.'!O69</f>
        <v>0.7657026525357763</v>
      </c>
      <c r="J69" s="187">
        <f>IF(Volume!D69=0,0,Volume!F69/Volume!D69)</f>
        <v>0.2489539748953975</v>
      </c>
      <c r="K69" s="189">
        <f>IF('Open Int.'!E69=0,0,'Open Int.'!H69/'Open Int.'!E69)</f>
        <v>0.2527881040892193</v>
      </c>
    </row>
    <row r="70" spans="1:11" ht="15">
      <c r="A70" s="203" t="s">
        <v>141</v>
      </c>
      <c r="B70" s="291">
        <f>Margins!B70</f>
        <v>2400</v>
      </c>
      <c r="C70" s="291">
        <f>Volume!J70</f>
        <v>80.2</v>
      </c>
      <c r="D70" s="184">
        <f>Volume!M70</f>
        <v>2.6231605886116403</v>
      </c>
      <c r="E70" s="177">
        <f>Volume!C70*100</f>
        <v>41</v>
      </c>
      <c r="F70" s="351">
        <f>'Open Int.'!D70*100</f>
        <v>5</v>
      </c>
      <c r="G70" s="178">
        <f>'Open Int.'!R70</f>
        <v>294.68688</v>
      </c>
      <c r="H70" s="178">
        <f>'Open Int.'!Z70</f>
        <v>18.429755999999998</v>
      </c>
      <c r="I70" s="171">
        <f>'Open Int.'!O70</f>
        <v>0.9</v>
      </c>
      <c r="J70" s="187">
        <f>IF(Volume!D70=0,0,Volume!F70/Volume!D70)</f>
        <v>0.11852704257767549</v>
      </c>
      <c r="K70" s="189">
        <f>IF('Open Int.'!E70=0,0,'Open Int.'!H70/'Open Int.'!E70)</f>
        <v>0.19316730523627076</v>
      </c>
    </row>
    <row r="71" spans="1:11" ht="15">
      <c r="A71" s="203" t="s">
        <v>401</v>
      </c>
      <c r="B71" s="291">
        <f>Margins!B71</f>
        <v>2700</v>
      </c>
      <c r="C71" s="291">
        <f>Volume!J71</f>
        <v>96.45</v>
      </c>
      <c r="D71" s="184">
        <f>Volume!M71</f>
        <v>3.7654653039268426</v>
      </c>
      <c r="E71" s="177">
        <f>Volume!C71*100</f>
        <v>96</v>
      </c>
      <c r="F71" s="351">
        <f>'Open Int.'!D71*100</f>
        <v>-1</v>
      </c>
      <c r="G71" s="178">
        <f>'Open Int.'!R71</f>
        <v>161.7437565</v>
      </c>
      <c r="H71" s="178">
        <f>'Open Int.'!Z71</f>
        <v>5.066306999999995</v>
      </c>
      <c r="I71" s="171">
        <f>'Open Int.'!O71</f>
        <v>0.8689421993237804</v>
      </c>
      <c r="J71" s="187">
        <f>IF(Volume!D71=0,0,Volume!F71/Volume!D71)</f>
        <v>0.15514592933947774</v>
      </c>
      <c r="K71" s="189">
        <f>IF('Open Int.'!E71=0,0,'Open Int.'!H71/'Open Int.'!E71)</f>
        <v>0.41575492341356673</v>
      </c>
    </row>
    <row r="72" spans="1:11" ht="15">
      <c r="A72" s="203" t="s">
        <v>184</v>
      </c>
      <c r="B72" s="291">
        <f>Margins!B72</f>
        <v>2950</v>
      </c>
      <c r="C72" s="291">
        <f>Volume!J72</f>
        <v>87.85</v>
      </c>
      <c r="D72" s="184">
        <f>Volume!M72</f>
        <v>2.3296447291788005</v>
      </c>
      <c r="E72" s="177">
        <f>Volume!C72*100</f>
        <v>38</v>
      </c>
      <c r="F72" s="351">
        <f>'Open Int.'!D72*100</f>
        <v>-2</v>
      </c>
      <c r="G72" s="178">
        <f>'Open Int.'!R72</f>
        <v>208.98460799999998</v>
      </c>
      <c r="H72" s="178">
        <f>'Open Int.'!Z72</f>
        <v>-0.1807612499999891</v>
      </c>
      <c r="I72" s="171">
        <f>'Open Int.'!O72</f>
        <v>0.9270833333333334</v>
      </c>
      <c r="J72" s="187">
        <f>IF(Volume!D72=0,0,Volume!F72/Volume!D72)</f>
        <v>0.09558823529411764</v>
      </c>
      <c r="K72" s="189">
        <f>IF('Open Int.'!E72=0,0,'Open Int.'!H72/'Open Int.'!E72)</f>
        <v>0.19920844327176782</v>
      </c>
    </row>
    <row r="73" spans="1:11" ht="15">
      <c r="A73" s="203" t="s">
        <v>175</v>
      </c>
      <c r="B73" s="291">
        <f>Margins!B73</f>
        <v>7875</v>
      </c>
      <c r="C73" s="291">
        <f>Volume!J73</f>
        <v>29</v>
      </c>
      <c r="D73" s="184">
        <f>Volume!M73</f>
        <v>8.208955223880594</v>
      </c>
      <c r="E73" s="177">
        <f>Volume!C73*100</f>
        <v>127</v>
      </c>
      <c r="F73" s="351">
        <f>'Open Int.'!D73*100</f>
        <v>16</v>
      </c>
      <c r="G73" s="178">
        <f>'Open Int.'!R73</f>
        <v>379.787625</v>
      </c>
      <c r="H73" s="178">
        <f>'Open Int.'!Z73</f>
        <v>61.14433500000001</v>
      </c>
      <c r="I73" s="171">
        <f>'Open Int.'!O73</f>
        <v>0.8799759470835838</v>
      </c>
      <c r="J73" s="187">
        <f>IF(Volume!D73=0,0,Volume!F73/Volume!D73)</f>
        <v>0.13003663003663005</v>
      </c>
      <c r="K73" s="189">
        <f>IF('Open Int.'!E73=0,0,'Open Int.'!H73/'Open Int.'!E73)</f>
        <v>0.23176661264181522</v>
      </c>
    </row>
    <row r="74" spans="1:11" ht="15">
      <c r="A74" s="203" t="s">
        <v>142</v>
      </c>
      <c r="B74" s="291">
        <f>Margins!B74</f>
        <v>1750</v>
      </c>
      <c r="C74" s="291">
        <f>Volume!J74</f>
        <v>142.65</v>
      </c>
      <c r="D74" s="184">
        <f>Volume!M74</f>
        <v>1.8201284796573958</v>
      </c>
      <c r="E74" s="177">
        <f>Volume!C74*100</f>
        <v>13</v>
      </c>
      <c r="F74" s="351">
        <f>'Open Int.'!D74*100</f>
        <v>-2</v>
      </c>
      <c r="G74" s="178">
        <f>'Open Int.'!R74</f>
        <v>69.2494425</v>
      </c>
      <c r="H74" s="178">
        <f>'Open Int.'!Z74</f>
        <v>0.03654000000000224</v>
      </c>
      <c r="I74" s="171">
        <f>'Open Int.'!O74</f>
        <v>0.9246575342465754</v>
      </c>
      <c r="J74" s="187">
        <f>IF(Volume!D74=0,0,Volume!F74/Volume!D74)</f>
        <v>0</v>
      </c>
      <c r="K74" s="189">
        <f>IF('Open Int.'!E74=0,0,'Open Int.'!H74/'Open Int.'!E74)</f>
        <v>1.0854700854700854</v>
      </c>
    </row>
    <row r="75" spans="1:11" ht="15">
      <c r="A75" s="203" t="s">
        <v>176</v>
      </c>
      <c r="B75" s="291">
        <f>Margins!B75</f>
        <v>1450</v>
      </c>
      <c r="C75" s="291">
        <f>Volume!J75</f>
        <v>165.3</v>
      </c>
      <c r="D75" s="184">
        <f>Volume!M75</f>
        <v>0.30339805825242716</v>
      </c>
      <c r="E75" s="177">
        <f>Volume!C75*100</f>
        <v>-10</v>
      </c>
      <c r="F75" s="351">
        <f>'Open Int.'!D75*100</f>
        <v>2</v>
      </c>
      <c r="G75" s="178">
        <f>'Open Int.'!R75</f>
        <v>357.8976420000001</v>
      </c>
      <c r="H75" s="178">
        <f>'Open Int.'!Z75</f>
        <v>8.968250000000012</v>
      </c>
      <c r="I75" s="171">
        <f>'Open Int.'!O75</f>
        <v>0.8708813286900616</v>
      </c>
      <c r="J75" s="187">
        <f>IF(Volume!D75=0,0,Volume!F75/Volume!D75)</f>
        <v>0.2883895131086142</v>
      </c>
      <c r="K75" s="189">
        <f>IF('Open Int.'!E75=0,0,'Open Int.'!H75/'Open Int.'!E75)</f>
        <v>0.3965174129353234</v>
      </c>
    </row>
    <row r="76" spans="1:11" ht="15">
      <c r="A76" s="203" t="s">
        <v>400</v>
      </c>
      <c r="B76" s="291">
        <f>Margins!B76</f>
        <v>2200</v>
      </c>
      <c r="C76" s="291">
        <f>Volume!J76</f>
        <v>91.8</v>
      </c>
      <c r="D76" s="184">
        <f>Volume!M76</f>
        <v>5.456634118322803</v>
      </c>
      <c r="E76" s="177">
        <f>Volume!C76*100</f>
        <v>-25</v>
      </c>
      <c r="F76" s="351">
        <f>'Open Int.'!D76*100</f>
        <v>-16</v>
      </c>
      <c r="G76" s="178">
        <f>'Open Int.'!R76</f>
        <v>8.239968</v>
      </c>
      <c r="H76" s="178">
        <f>'Open Int.'!Z76</f>
        <v>-0.7418510000000005</v>
      </c>
      <c r="I76" s="171">
        <f>'Open Int.'!O76</f>
        <v>0.9779411764705882</v>
      </c>
      <c r="J76" s="187">
        <f>IF(Volume!D76=0,0,Volume!F76/Volume!D76)</f>
        <v>1.5</v>
      </c>
      <c r="K76" s="189">
        <f>IF('Open Int.'!E76=0,0,'Open Int.'!H76/'Open Int.'!E76)</f>
        <v>0.08791208791208792</v>
      </c>
    </row>
    <row r="77" spans="1:11" ht="15">
      <c r="A77" s="203" t="s">
        <v>167</v>
      </c>
      <c r="B77" s="291">
        <f>Margins!B77</f>
        <v>3850</v>
      </c>
      <c r="C77" s="291">
        <f>Volume!J77</f>
        <v>42.9</v>
      </c>
      <c r="D77" s="184">
        <f>Volume!M77</f>
        <v>2.2646007151370573</v>
      </c>
      <c r="E77" s="177">
        <f>Volume!C77*100</f>
        <v>37</v>
      </c>
      <c r="F77" s="351">
        <f>'Open Int.'!D77*100</f>
        <v>0</v>
      </c>
      <c r="G77" s="178">
        <f>'Open Int.'!R77</f>
        <v>73.0194465</v>
      </c>
      <c r="H77" s="178">
        <f>'Open Int.'!Z77</f>
        <v>2.408367499999997</v>
      </c>
      <c r="I77" s="171">
        <f>'Open Int.'!O77</f>
        <v>0.8977606876272337</v>
      </c>
      <c r="J77" s="187">
        <f>IF(Volume!D77=0,0,Volume!F77/Volume!D77)</f>
        <v>0.9615384615384616</v>
      </c>
      <c r="K77" s="189">
        <f>IF('Open Int.'!E77=0,0,'Open Int.'!H77/'Open Int.'!E77)</f>
        <v>0.38571428571428573</v>
      </c>
    </row>
    <row r="78" spans="1:11" ht="15">
      <c r="A78" s="203" t="s">
        <v>201</v>
      </c>
      <c r="B78" s="291">
        <f>Margins!B78</f>
        <v>100</v>
      </c>
      <c r="C78" s="291">
        <f>Volume!J78</f>
        <v>2119.05</v>
      </c>
      <c r="D78" s="184">
        <f>Volume!M78</f>
        <v>1.1986914682776746</v>
      </c>
      <c r="E78" s="177">
        <f>Volume!C78*100</f>
        <v>8</v>
      </c>
      <c r="F78" s="351">
        <f>'Open Int.'!D78*100</f>
        <v>-4</v>
      </c>
      <c r="G78" s="178">
        <f>'Open Int.'!R78</f>
        <v>708.9705585000002</v>
      </c>
      <c r="H78" s="178">
        <f>'Open Int.'!Z78</f>
        <v>-16.227144999999723</v>
      </c>
      <c r="I78" s="171">
        <f>'Open Int.'!O78</f>
        <v>0.7924798995725857</v>
      </c>
      <c r="J78" s="187">
        <f>IF(Volume!D78=0,0,Volume!F78/Volume!D78)</f>
        <v>0.2043701799485861</v>
      </c>
      <c r="K78" s="189">
        <f>IF('Open Int.'!E78=0,0,'Open Int.'!H78/'Open Int.'!E78)</f>
        <v>0.18047138047138048</v>
      </c>
    </row>
    <row r="79" spans="1:11" ht="15">
      <c r="A79" s="203" t="s">
        <v>143</v>
      </c>
      <c r="B79" s="291">
        <f>Margins!B79</f>
        <v>2950</v>
      </c>
      <c r="C79" s="291">
        <f>Volume!J79</f>
        <v>106.35</v>
      </c>
      <c r="D79" s="184">
        <f>Volume!M79</f>
        <v>3.252427184466014</v>
      </c>
      <c r="E79" s="177">
        <f>Volume!C79*100</f>
        <v>2</v>
      </c>
      <c r="F79" s="351">
        <f>'Open Int.'!D79*100</f>
        <v>6</v>
      </c>
      <c r="G79" s="178">
        <f>'Open Int.'!R79</f>
        <v>17.78863275</v>
      </c>
      <c r="H79" s="178">
        <f>'Open Int.'!Z79</f>
        <v>-0.6854472499999993</v>
      </c>
      <c r="I79" s="171">
        <f>'Open Int.'!O79</f>
        <v>0.9523809523809523</v>
      </c>
      <c r="J79" s="187">
        <f>IF(Volume!D79=0,0,Volume!F79/Volume!D79)</f>
        <v>0.4696969696969697</v>
      </c>
      <c r="K79" s="189">
        <f>IF('Open Int.'!E79=0,0,'Open Int.'!H79/'Open Int.'!E79)</f>
        <v>1.6428571428571428</v>
      </c>
    </row>
    <row r="80" spans="1:11" ht="15">
      <c r="A80" s="203" t="s">
        <v>90</v>
      </c>
      <c r="B80" s="291">
        <f>Margins!B80</f>
        <v>600</v>
      </c>
      <c r="C80" s="291">
        <f>Volume!J80</f>
        <v>420.7</v>
      </c>
      <c r="D80" s="184">
        <f>Volume!M80</f>
        <v>0.21438780371604982</v>
      </c>
      <c r="E80" s="177">
        <f>Volume!C80*100</f>
        <v>-53</v>
      </c>
      <c r="F80" s="351">
        <f>'Open Int.'!D80*100</f>
        <v>1</v>
      </c>
      <c r="G80" s="178">
        <f>'Open Int.'!R80</f>
        <v>48.414156</v>
      </c>
      <c r="H80" s="178">
        <f>'Open Int.'!Z80</f>
        <v>0.2798879999999997</v>
      </c>
      <c r="I80" s="171">
        <f>'Open Int.'!O80</f>
        <v>0.7674661105318039</v>
      </c>
      <c r="J80" s="187">
        <f>IF(Volume!D80=0,0,Volume!F80/Volume!D80)</f>
        <v>0</v>
      </c>
      <c r="K80" s="189">
        <f>IF('Open Int.'!E80=0,0,'Open Int.'!H80/'Open Int.'!E80)</f>
        <v>0</v>
      </c>
    </row>
    <row r="81" spans="1:11" ht="15">
      <c r="A81" s="203" t="s">
        <v>35</v>
      </c>
      <c r="B81" s="291">
        <f>Margins!B81</f>
        <v>1100</v>
      </c>
      <c r="C81" s="291">
        <f>Volume!J81</f>
        <v>268</v>
      </c>
      <c r="D81" s="184">
        <f>Volume!M81</f>
        <v>1.246694370986026</v>
      </c>
      <c r="E81" s="177">
        <f>Volume!C81*100</f>
        <v>124</v>
      </c>
      <c r="F81" s="351">
        <f>'Open Int.'!D81*100</f>
        <v>3</v>
      </c>
      <c r="G81" s="178">
        <f>'Open Int.'!R81</f>
        <v>216.2358</v>
      </c>
      <c r="H81" s="178">
        <f>'Open Int.'!Z81</f>
        <v>7.991016000000002</v>
      </c>
      <c r="I81" s="171">
        <f>'Open Int.'!O81</f>
        <v>0.8305385139740968</v>
      </c>
      <c r="J81" s="187">
        <f>IF(Volume!D81=0,0,Volume!F81/Volume!D81)</f>
        <v>0.09848484848484848</v>
      </c>
      <c r="K81" s="189">
        <f>IF('Open Int.'!E81=0,0,'Open Int.'!H81/'Open Int.'!E81)</f>
        <v>0.17080745341614906</v>
      </c>
    </row>
    <row r="82" spans="1:11" ht="15">
      <c r="A82" s="203" t="s">
        <v>6</v>
      </c>
      <c r="B82" s="291">
        <f>Margins!B82</f>
        <v>1125</v>
      </c>
      <c r="C82" s="291">
        <f>Volume!J82</f>
        <v>149.35</v>
      </c>
      <c r="D82" s="184">
        <f>Volume!M82</f>
        <v>3.2849239280774554</v>
      </c>
      <c r="E82" s="177">
        <f>Volume!C82*100</f>
        <v>2</v>
      </c>
      <c r="F82" s="351">
        <f>'Open Int.'!D82*100</f>
        <v>-9</v>
      </c>
      <c r="G82" s="178">
        <f>'Open Int.'!R82</f>
        <v>355.93092</v>
      </c>
      <c r="H82" s="178">
        <f>'Open Int.'!Z82</f>
        <v>-17.473275</v>
      </c>
      <c r="I82" s="171">
        <f>'Open Int.'!O82</f>
        <v>0.8937877643504532</v>
      </c>
      <c r="J82" s="187">
        <f>IF(Volume!D82=0,0,Volume!F82/Volume!D82)</f>
        <v>0.15602836879432624</v>
      </c>
      <c r="K82" s="189">
        <f>IF('Open Int.'!E82=0,0,'Open Int.'!H82/'Open Int.'!E82)</f>
        <v>0.11256473153447806</v>
      </c>
    </row>
    <row r="83" spans="1:11" ht="15">
      <c r="A83" s="203" t="s">
        <v>177</v>
      </c>
      <c r="B83" s="291">
        <f>Margins!B83</f>
        <v>500</v>
      </c>
      <c r="C83" s="291">
        <f>Volume!J83</f>
        <v>301.05</v>
      </c>
      <c r="D83" s="184">
        <f>Volume!M83</f>
        <v>2.8703229113275364</v>
      </c>
      <c r="E83" s="177">
        <f>Volume!C83*100</f>
        <v>-2</v>
      </c>
      <c r="F83" s="351">
        <f>'Open Int.'!D83*100</f>
        <v>-9</v>
      </c>
      <c r="G83" s="178">
        <f>'Open Int.'!R83</f>
        <v>209.7565875</v>
      </c>
      <c r="H83" s="178">
        <f>'Open Int.'!Z83</f>
        <v>-11.340487499999995</v>
      </c>
      <c r="I83" s="171">
        <f>'Open Int.'!O83</f>
        <v>0.8902045209903121</v>
      </c>
      <c r="J83" s="187">
        <f>IF(Volume!D83=0,0,Volume!F83/Volume!D83)</f>
        <v>0.15324675324675324</v>
      </c>
      <c r="K83" s="189">
        <f>IF('Open Int.'!E83=0,0,'Open Int.'!H83/'Open Int.'!E83)</f>
        <v>0.11941448382126348</v>
      </c>
    </row>
    <row r="84" spans="1:11" ht="15">
      <c r="A84" s="203" t="s">
        <v>168</v>
      </c>
      <c r="B84" s="291">
        <f>Margins!B84</f>
        <v>300</v>
      </c>
      <c r="C84" s="291">
        <f>Volume!J84</f>
        <v>660.6</v>
      </c>
      <c r="D84" s="184">
        <f>Volume!M84</f>
        <v>2.1572720946416215</v>
      </c>
      <c r="E84" s="177">
        <f>Volume!C84*100</f>
        <v>14.000000000000002</v>
      </c>
      <c r="F84" s="351">
        <f>'Open Int.'!D84*100</f>
        <v>-4</v>
      </c>
      <c r="G84" s="178">
        <f>'Open Int.'!R84</f>
        <v>10.00809</v>
      </c>
      <c r="H84" s="178">
        <f>'Open Int.'!Z84</f>
        <v>-0.13784850000000048</v>
      </c>
      <c r="I84" s="171">
        <f>'Open Int.'!O84</f>
        <v>0.8871287128712871</v>
      </c>
      <c r="J84" s="187">
        <f>IF(Volume!D84=0,0,Volume!F84/Volume!D84)</f>
        <v>0</v>
      </c>
      <c r="K84" s="189">
        <f>IF('Open Int.'!E84=0,0,'Open Int.'!H84/'Open Int.'!E84)</f>
        <v>0</v>
      </c>
    </row>
    <row r="85" spans="1:11" ht="15">
      <c r="A85" s="203" t="s">
        <v>132</v>
      </c>
      <c r="B85" s="291">
        <f>Margins!B85</f>
        <v>400</v>
      </c>
      <c r="C85" s="291">
        <f>Volume!J85</f>
        <v>665.5</v>
      </c>
      <c r="D85" s="184">
        <f>Volume!M85</f>
        <v>-0.3220250131056657</v>
      </c>
      <c r="E85" s="177">
        <f>Volume!C85*100</f>
        <v>-49</v>
      </c>
      <c r="F85" s="351">
        <f>'Open Int.'!D85*100</f>
        <v>-2</v>
      </c>
      <c r="G85" s="178">
        <f>'Open Int.'!R85</f>
        <v>100.59698</v>
      </c>
      <c r="H85" s="178">
        <f>'Open Int.'!Z85</f>
        <v>-2.7552400000000006</v>
      </c>
      <c r="I85" s="171">
        <f>'Open Int.'!O85</f>
        <v>0.906324424450913</v>
      </c>
      <c r="J85" s="187">
        <f>IF(Volume!D85=0,0,Volume!F85/Volume!D85)</f>
        <v>0</v>
      </c>
      <c r="K85" s="189">
        <f>IF('Open Int.'!E85=0,0,'Open Int.'!H85/'Open Int.'!E85)</f>
        <v>0.16666666666666666</v>
      </c>
    </row>
    <row r="86" spans="1:11" ht="15">
      <c r="A86" s="203" t="s">
        <v>144</v>
      </c>
      <c r="B86" s="291">
        <f>Margins!B86</f>
        <v>125</v>
      </c>
      <c r="C86" s="291">
        <f>Volume!J86</f>
        <v>2296.5</v>
      </c>
      <c r="D86" s="184">
        <f>Volume!M86</f>
        <v>3.1949312483149055</v>
      </c>
      <c r="E86" s="177">
        <f>Volume!C86*100</f>
        <v>-25</v>
      </c>
      <c r="F86" s="351">
        <f>'Open Int.'!D86*100</f>
        <v>-4</v>
      </c>
      <c r="G86" s="178">
        <f>'Open Int.'!R86</f>
        <v>56.12071875</v>
      </c>
      <c r="H86" s="178">
        <f>'Open Int.'!Z86</f>
        <v>0.0684562500000041</v>
      </c>
      <c r="I86" s="171">
        <f>'Open Int.'!O86</f>
        <v>0.6445012787723785</v>
      </c>
      <c r="J86" s="187">
        <f>IF(Volume!D86=0,0,Volume!F86/Volume!D86)</f>
        <v>0</v>
      </c>
      <c r="K86" s="189">
        <f>IF('Open Int.'!E86=0,0,'Open Int.'!H86/'Open Int.'!E86)</f>
        <v>10</v>
      </c>
    </row>
    <row r="87" spans="1:11" ht="15">
      <c r="A87" s="203" t="s">
        <v>293</v>
      </c>
      <c r="B87" s="291">
        <f>Margins!B87</f>
        <v>300</v>
      </c>
      <c r="C87" s="291">
        <f>Volume!J87</f>
        <v>547.4</v>
      </c>
      <c r="D87" s="184">
        <f>Volume!M87</f>
        <v>1.1269166820617076</v>
      </c>
      <c r="E87" s="177">
        <f>Volume!C87*100</f>
        <v>36</v>
      </c>
      <c r="F87" s="351">
        <f>'Open Int.'!D87*100</f>
        <v>2</v>
      </c>
      <c r="G87" s="178">
        <f>'Open Int.'!R87</f>
        <v>59.562594</v>
      </c>
      <c r="H87" s="178">
        <f>'Open Int.'!Z87</f>
        <v>1.6543199999999985</v>
      </c>
      <c r="I87" s="171">
        <f>'Open Int.'!O87</f>
        <v>0.9164598842018197</v>
      </c>
      <c r="J87" s="187">
        <f>IF(Volume!D87=0,0,Volume!F87/Volume!D87)</f>
        <v>0</v>
      </c>
      <c r="K87" s="189">
        <f>IF('Open Int.'!E87=0,0,'Open Int.'!H87/'Open Int.'!E87)</f>
        <v>0</v>
      </c>
    </row>
    <row r="88" spans="1:11" ht="15">
      <c r="A88" s="203" t="s">
        <v>133</v>
      </c>
      <c r="B88" s="291">
        <f>Margins!B88</f>
        <v>6250</v>
      </c>
      <c r="C88" s="291">
        <f>Volume!J88</f>
        <v>28.75</v>
      </c>
      <c r="D88" s="184">
        <f>Volume!M88</f>
        <v>2.313167259786472</v>
      </c>
      <c r="E88" s="177">
        <f>Volume!C88*100</f>
        <v>252.99999999999997</v>
      </c>
      <c r="F88" s="351">
        <f>'Open Int.'!D88*100</f>
        <v>1</v>
      </c>
      <c r="G88" s="178">
        <f>'Open Int.'!R88</f>
        <v>75.5765625</v>
      </c>
      <c r="H88" s="178">
        <f>'Open Int.'!Z88</f>
        <v>2.5516875</v>
      </c>
      <c r="I88" s="171">
        <f>'Open Int.'!O88</f>
        <v>0.9032334759866857</v>
      </c>
      <c r="J88" s="187">
        <f>IF(Volume!D88=0,0,Volume!F88/Volume!D88)</f>
        <v>0.037037037037037035</v>
      </c>
      <c r="K88" s="189">
        <f>IF('Open Int.'!E88=0,0,'Open Int.'!H88/'Open Int.'!E88)</f>
        <v>0.18446601941747573</v>
      </c>
    </row>
    <row r="89" spans="1:11" ht="15">
      <c r="A89" s="203" t="s">
        <v>169</v>
      </c>
      <c r="B89" s="291">
        <f>Margins!B89</f>
        <v>2000</v>
      </c>
      <c r="C89" s="291">
        <f>Volume!J89</f>
        <v>126.15</v>
      </c>
      <c r="D89" s="184">
        <f>Volume!M89</f>
        <v>1.081730769230776</v>
      </c>
      <c r="E89" s="177">
        <f>Volume!C89*100</f>
        <v>-73</v>
      </c>
      <c r="F89" s="351">
        <f>'Open Int.'!D89*100</f>
        <v>0</v>
      </c>
      <c r="G89" s="178">
        <f>'Open Int.'!R89</f>
        <v>83.28423</v>
      </c>
      <c r="H89" s="178">
        <f>'Open Int.'!Z89</f>
        <v>1.0160699999999991</v>
      </c>
      <c r="I89" s="171">
        <f>'Open Int.'!O89</f>
        <v>0.865495304453196</v>
      </c>
      <c r="J89" s="187">
        <f>IF(Volume!D89=0,0,Volume!F89/Volume!D89)</f>
        <v>1.103448275862069</v>
      </c>
      <c r="K89" s="189">
        <f>IF('Open Int.'!E89=0,0,'Open Int.'!H89/'Open Int.'!E89)</f>
        <v>2.71</v>
      </c>
    </row>
    <row r="90" spans="1:11" ht="15">
      <c r="A90" s="203" t="s">
        <v>294</v>
      </c>
      <c r="B90" s="291">
        <f>Margins!B90</f>
        <v>550</v>
      </c>
      <c r="C90" s="291">
        <f>Volume!J90</f>
        <v>461.9</v>
      </c>
      <c r="D90" s="184">
        <f>Volume!M90</f>
        <v>1.728884484087648</v>
      </c>
      <c r="E90" s="177">
        <f>Volume!C90*100</f>
        <v>204</v>
      </c>
      <c r="F90" s="351">
        <f>'Open Int.'!D90*100</f>
        <v>1</v>
      </c>
      <c r="G90" s="178">
        <f>'Open Int.'!R90</f>
        <v>175.341859</v>
      </c>
      <c r="H90" s="178">
        <f>'Open Int.'!Z90</f>
        <v>1.9560557499999902</v>
      </c>
      <c r="I90" s="171">
        <f>'Open Int.'!O90</f>
        <v>0.7722399304549405</v>
      </c>
      <c r="J90" s="187">
        <f>IF(Volume!D90=0,0,Volume!F90/Volume!D90)</f>
        <v>0</v>
      </c>
      <c r="K90" s="189">
        <f>IF('Open Int.'!E90=0,0,'Open Int.'!H90/'Open Int.'!E90)</f>
        <v>0.07407407407407407</v>
      </c>
    </row>
    <row r="91" spans="1:11" ht="15">
      <c r="A91" s="203" t="s">
        <v>295</v>
      </c>
      <c r="B91" s="291">
        <f>Margins!B91</f>
        <v>550</v>
      </c>
      <c r="C91" s="291">
        <f>Volume!J91</f>
        <v>439</v>
      </c>
      <c r="D91" s="184">
        <f>Volume!M91</f>
        <v>2.1286495289054264</v>
      </c>
      <c r="E91" s="177">
        <f>Volume!C91*100</f>
        <v>54</v>
      </c>
      <c r="F91" s="351">
        <f>'Open Int.'!D91*100</f>
        <v>13</v>
      </c>
      <c r="G91" s="178">
        <f>'Open Int.'!R91</f>
        <v>52.467085</v>
      </c>
      <c r="H91" s="178">
        <f>'Open Int.'!Z91</f>
        <v>4.5925412499999965</v>
      </c>
      <c r="I91" s="171">
        <f>'Open Int.'!O91</f>
        <v>0.8821905200184077</v>
      </c>
      <c r="J91" s="187">
        <f>IF(Volume!D91=0,0,Volume!F91/Volume!D91)</f>
        <v>0</v>
      </c>
      <c r="K91" s="189">
        <f>IF('Open Int.'!E91=0,0,'Open Int.'!H91/'Open Int.'!E91)</f>
        <v>1</v>
      </c>
    </row>
    <row r="92" spans="1:11" ht="15">
      <c r="A92" s="203" t="s">
        <v>178</v>
      </c>
      <c r="B92" s="291">
        <f>Margins!B92</f>
        <v>1250</v>
      </c>
      <c r="C92" s="291">
        <f>Volume!J92</f>
        <v>172.1</v>
      </c>
      <c r="D92" s="184">
        <f>Volume!M92</f>
        <v>1.5638831513720894</v>
      </c>
      <c r="E92" s="177">
        <f>Volume!C92*100</f>
        <v>16</v>
      </c>
      <c r="F92" s="351">
        <f>'Open Int.'!D92*100</f>
        <v>-14.000000000000002</v>
      </c>
      <c r="G92" s="178">
        <f>'Open Int.'!R92</f>
        <v>38.5504</v>
      </c>
      <c r="H92" s="178">
        <f>'Open Int.'!Z92</f>
        <v>-4.807618749999996</v>
      </c>
      <c r="I92" s="171">
        <f>'Open Int.'!O92</f>
        <v>0.9748883928571429</v>
      </c>
      <c r="J92" s="187">
        <f>IF(Volume!D92=0,0,Volume!F92/Volume!D92)</f>
        <v>6</v>
      </c>
      <c r="K92" s="189">
        <f>IF('Open Int.'!E92=0,0,'Open Int.'!H92/'Open Int.'!E92)</f>
        <v>0.6382978723404256</v>
      </c>
    </row>
    <row r="93" spans="1:11" ht="15">
      <c r="A93" s="203" t="s">
        <v>145</v>
      </c>
      <c r="B93" s="291">
        <f>Margins!B93</f>
        <v>1700</v>
      </c>
      <c r="C93" s="291">
        <f>Volume!J93</f>
        <v>149.55</v>
      </c>
      <c r="D93" s="184">
        <f>Volume!M93</f>
        <v>3.5306334371755095</v>
      </c>
      <c r="E93" s="177">
        <f>Volume!C93*100</f>
        <v>108</v>
      </c>
      <c r="F93" s="351">
        <f>'Open Int.'!D93*100</f>
        <v>-1</v>
      </c>
      <c r="G93" s="178">
        <f>'Open Int.'!R93</f>
        <v>43.42333800000001</v>
      </c>
      <c r="H93" s="178">
        <f>'Open Int.'!Z93</f>
        <v>3.5681385000000176</v>
      </c>
      <c r="I93" s="171">
        <f>'Open Int.'!O93</f>
        <v>0.9238875878220141</v>
      </c>
      <c r="J93" s="187">
        <f>IF(Volume!D93=0,0,Volume!F93/Volume!D93)</f>
        <v>2.7586206896551726</v>
      </c>
      <c r="K93" s="189">
        <f>IF('Open Int.'!E93=0,0,'Open Int.'!H93/'Open Int.'!E93)</f>
        <v>3.4096385542168677</v>
      </c>
    </row>
    <row r="94" spans="1:11" ht="15">
      <c r="A94" s="203" t="s">
        <v>272</v>
      </c>
      <c r="B94" s="291">
        <f>Margins!B94</f>
        <v>850</v>
      </c>
      <c r="C94" s="291">
        <f>Volume!J94</f>
        <v>176.3</v>
      </c>
      <c r="D94" s="184">
        <f>Volume!M94</f>
        <v>0.4844685095468924</v>
      </c>
      <c r="E94" s="177">
        <f>Volume!C94*100</f>
        <v>-10</v>
      </c>
      <c r="F94" s="351">
        <f>'Open Int.'!D94*100</f>
        <v>3</v>
      </c>
      <c r="G94" s="178">
        <f>'Open Int.'!R94</f>
        <v>58.563334</v>
      </c>
      <c r="H94" s="178">
        <f>'Open Int.'!Z94</f>
        <v>1.341193749999995</v>
      </c>
      <c r="I94" s="171">
        <f>'Open Int.'!O94</f>
        <v>0.9316786079836233</v>
      </c>
      <c r="J94" s="187">
        <f>IF(Volume!D94=0,0,Volume!F94/Volume!D94)</f>
        <v>7.5</v>
      </c>
      <c r="K94" s="189">
        <f>IF('Open Int.'!E94=0,0,'Open Int.'!H94/'Open Int.'!E94)</f>
        <v>0.05319148936170213</v>
      </c>
    </row>
    <row r="95" spans="1:11" ht="15">
      <c r="A95" s="203" t="s">
        <v>210</v>
      </c>
      <c r="B95" s="291">
        <f>Margins!B95</f>
        <v>200</v>
      </c>
      <c r="C95" s="291">
        <f>Volume!J95</f>
        <v>1573.8</v>
      </c>
      <c r="D95" s="184">
        <f>Volume!M95</f>
        <v>4.526284329027321</v>
      </c>
      <c r="E95" s="177">
        <f>Volume!C95*100</f>
        <v>48</v>
      </c>
      <c r="F95" s="351">
        <f>'Open Int.'!D95*100</f>
        <v>-6</v>
      </c>
      <c r="G95" s="178">
        <f>'Open Int.'!R95</f>
        <v>243.907524</v>
      </c>
      <c r="H95" s="178">
        <f>'Open Int.'!Z95</f>
        <v>-1.9651210000000106</v>
      </c>
      <c r="I95" s="171">
        <f>'Open Int.'!O95</f>
        <v>0.8087495160665893</v>
      </c>
      <c r="J95" s="187">
        <f>IF(Volume!D95=0,0,Volume!F95/Volume!D95)</f>
        <v>0.9302325581395349</v>
      </c>
      <c r="K95" s="189">
        <f>IF('Open Int.'!E95=0,0,'Open Int.'!H95/'Open Int.'!E95)</f>
        <v>0.46853146853146854</v>
      </c>
    </row>
    <row r="96" spans="1:11" ht="15">
      <c r="A96" s="203" t="s">
        <v>296</v>
      </c>
      <c r="B96" s="291">
        <f>Margins!B96</f>
        <v>350</v>
      </c>
      <c r="C96" s="291">
        <f>Volume!J96</f>
        <v>591.15</v>
      </c>
      <c r="D96" s="184">
        <f>Volume!M96</f>
        <v>0.18642487924752527</v>
      </c>
      <c r="E96" s="177">
        <f>Volume!C96*100</f>
        <v>35</v>
      </c>
      <c r="F96" s="351">
        <f>'Open Int.'!D96*100</f>
        <v>-1</v>
      </c>
      <c r="G96" s="178">
        <f>'Open Int.'!R96</f>
        <v>55.30503825</v>
      </c>
      <c r="H96" s="178">
        <f>'Open Int.'!Z96</f>
        <v>-0.24816924999999657</v>
      </c>
      <c r="I96" s="171">
        <f>'Open Int.'!O96</f>
        <v>0.8159371492704826</v>
      </c>
      <c r="J96" s="187">
        <f>IF(Volume!D96=0,0,Volume!F96/Volume!D96)</f>
        <v>0</v>
      </c>
      <c r="K96" s="189">
        <f>IF('Open Int.'!E96=0,0,'Open Int.'!H96/'Open Int.'!E96)</f>
        <v>0</v>
      </c>
    </row>
    <row r="97" spans="1:11" ht="15">
      <c r="A97" s="203" t="s">
        <v>7</v>
      </c>
      <c r="B97" s="291">
        <f>Margins!B97</f>
        <v>625</v>
      </c>
      <c r="C97" s="291">
        <f>Volume!J97</f>
        <v>781.6</v>
      </c>
      <c r="D97" s="184">
        <f>Volume!M97</f>
        <v>3.7292634372926377</v>
      </c>
      <c r="E97" s="177">
        <f>Volume!C97*100</f>
        <v>70</v>
      </c>
      <c r="F97" s="351">
        <f>'Open Int.'!D97*100</f>
        <v>-5</v>
      </c>
      <c r="G97" s="178">
        <f>'Open Int.'!R97</f>
        <v>187.6817</v>
      </c>
      <c r="H97" s="178">
        <f>'Open Int.'!Z97</f>
        <v>-2.6241437500000018</v>
      </c>
      <c r="I97" s="171">
        <f>'Open Int.'!O97</f>
        <v>0.8594482040603852</v>
      </c>
      <c r="J97" s="187">
        <f>IF(Volume!D97=0,0,Volume!F97/Volume!D97)</f>
        <v>0.14285714285714285</v>
      </c>
      <c r="K97" s="189">
        <f>IF('Open Int.'!E97=0,0,'Open Int.'!H97/'Open Int.'!E97)</f>
        <v>0.1297709923664122</v>
      </c>
    </row>
    <row r="98" spans="1:11" ht="15">
      <c r="A98" s="203" t="s">
        <v>170</v>
      </c>
      <c r="B98" s="291">
        <f>Margins!B98</f>
        <v>600</v>
      </c>
      <c r="C98" s="291">
        <f>Volume!J98</f>
        <v>504.75</v>
      </c>
      <c r="D98" s="184">
        <f>Volume!M98</f>
        <v>5.211047420531527</v>
      </c>
      <c r="E98" s="177">
        <f>Volume!C98*100</f>
        <v>408</v>
      </c>
      <c r="F98" s="351">
        <f>'Open Int.'!D98*100</f>
        <v>-3</v>
      </c>
      <c r="G98" s="178">
        <f>'Open Int.'!R98</f>
        <v>95.64003</v>
      </c>
      <c r="H98" s="178">
        <f>'Open Int.'!Z98</f>
        <v>2.3478449999999924</v>
      </c>
      <c r="I98" s="171">
        <f>'Open Int.'!O98</f>
        <v>0.8106396453451552</v>
      </c>
      <c r="J98" s="187">
        <f>IF(Volume!D98=0,0,Volume!F98/Volume!D98)</f>
        <v>0</v>
      </c>
      <c r="K98" s="189">
        <f>IF('Open Int.'!E98=0,0,'Open Int.'!H98/'Open Int.'!E98)</f>
        <v>0</v>
      </c>
    </row>
    <row r="99" spans="1:11" ht="15">
      <c r="A99" s="203" t="s">
        <v>223</v>
      </c>
      <c r="B99" s="291">
        <f>Margins!B99</f>
        <v>400</v>
      </c>
      <c r="C99" s="291">
        <f>Volume!J99</f>
        <v>831.3</v>
      </c>
      <c r="D99" s="184">
        <f>Volume!M99</f>
        <v>5.008526495294635</v>
      </c>
      <c r="E99" s="177">
        <f>Volume!C99*100</f>
        <v>83</v>
      </c>
      <c r="F99" s="351">
        <f>'Open Int.'!D99*100</f>
        <v>-18</v>
      </c>
      <c r="G99" s="178">
        <f>'Open Int.'!R99</f>
        <v>156.816432</v>
      </c>
      <c r="H99" s="178">
        <f>'Open Int.'!Z99</f>
        <v>-24.344753999999995</v>
      </c>
      <c r="I99" s="171">
        <f>'Open Int.'!O99</f>
        <v>0.9096692111959288</v>
      </c>
      <c r="J99" s="187">
        <f>IF(Volume!D99=0,0,Volume!F99/Volume!D99)</f>
        <v>0.18181818181818182</v>
      </c>
      <c r="K99" s="189">
        <f>IF('Open Int.'!E99=0,0,'Open Int.'!H99/'Open Int.'!E99)</f>
        <v>0.19021739130434784</v>
      </c>
    </row>
    <row r="100" spans="1:11" ht="15">
      <c r="A100" s="203" t="s">
        <v>207</v>
      </c>
      <c r="B100" s="291">
        <f>Margins!B100</f>
        <v>1250</v>
      </c>
      <c r="C100" s="291">
        <f>Volume!J100</f>
        <v>169.85</v>
      </c>
      <c r="D100" s="184">
        <f>Volume!M100</f>
        <v>-0.35200938691698114</v>
      </c>
      <c r="E100" s="177">
        <f>Volume!C100*100</f>
        <v>-22</v>
      </c>
      <c r="F100" s="351">
        <f>'Open Int.'!D100*100</f>
        <v>-2</v>
      </c>
      <c r="G100" s="178">
        <f>'Open Int.'!R100</f>
        <v>87.1755125</v>
      </c>
      <c r="H100" s="178">
        <f>'Open Int.'!Z100</f>
        <v>-2.2894312499999927</v>
      </c>
      <c r="I100" s="171">
        <f>'Open Int.'!O100</f>
        <v>0.8821237213833415</v>
      </c>
      <c r="J100" s="187">
        <f>IF(Volume!D100=0,0,Volume!F100/Volume!D100)</f>
        <v>0</v>
      </c>
      <c r="K100" s="189">
        <f>IF('Open Int.'!E100=0,0,'Open Int.'!H100/'Open Int.'!E100)</f>
        <v>0.0058823529411764705</v>
      </c>
    </row>
    <row r="101" spans="1:11" ht="15">
      <c r="A101" s="203" t="s">
        <v>297</v>
      </c>
      <c r="B101" s="291">
        <f>Margins!B101</f>
        <v>250</v>
      </c>
      <c r="C101" s="291">
        <f>Volume!J101</f>
        <v>846</v>
      </c>
      <c r="D101" s="184">
        <f>Volume!M101</f>
        <v>2.51438957891548</v>
      </c>
      <c r="E101" s="177">
        <f>Volume!C101*100</f>
        <v>16</v>
      </c>
      <c r="F101" s="351">
        <f>'Open Int.'!D101*100</f>
        <v>-7.000000000000001</v>
      </c>
      <c r="G101" s="178">
        <f>'Open Int.'!R101</f>
        <v>35.72235</v>
      </c>
      <c r="H101" s="178">
        <f>'Open Int.'!Z101</f>
        <v>-1.578949999999999</v>
      </c>
      <c r="I101" s="171">
        <f>'Open Int.'!O101</f>
        <v>0.7797513321492007</v>
      </c>
      <c r="J101" s="187">
        <f>IF(Volume!D101=0,0,Volume!F101/Volume!D101)</f>
        <v>0</v>
      </c>
      <c r="K101" s="189">
        <f>IF('Open Int.'!E101=0,0,'Open Int.'!H101/'Open Int.'!E101)</f>
        <v>0</v>
      </c>
    </row>
    <row r="102" spans="1:11" ht="15">
      <c r="A102" s="203" t="s">
        <v>277</v>
      </c>
      <c r="B102" s="291">
        <f>Margins!B102</f>
        <v>800</v>
      </c>
      <c r="C102" s="291">
        <f>Volume!J102</f>
        <v>289.35</v>
      </c>
      <c r="D102" s="184">
        <f>Volume!M102</f>
        <v>0.3120124804992318</v>
      </c>
      <c r="E102" s="177">
        <f>Volume!C102*100</f>
        <v>18</v>
      </c>
      <c r="F102" s="351">
        <f>'Open Int.'!D102*100</f>
        <v>1</v>
      </c>
      <c r="G102" s="178">
        <f>'Open Int.'!R102</f>
        <v>155.27678400000002</v>
      </c>
      <c r="H102" s="178">
        <f>'Open Int.'!Z102</f>
        <v>1.7521560000000136</v>
      </c>
      <c r="I102" s="171">
        <f>'Open Int.'!O102</f>
        <v>0.8391472868217055</v>
      </c>
      <c r="J102" s="187">
        <f>IF(Volume!D102=0,0,Volume!F102/Volume!D102)</f>
        <v>0.2</v>
      </c>
      <c r="K102" s="189">
        <f>IF('Open Int.'!E102=0,0,'Open Int.'!H102/'Open Int.'!E102)</f>
        <v>0.11888111888111888</v>
      </c>
    </row>
    <row r="103" spans="1:11" ht="15">
      <c r="A103" s="203" t="s">
        <v>146</v>
      </c>
      <c r="B103" s="291">
        <f>Margins!B103</f>
        <v>8900</v>
      </c>
      <c r="C103" s="291">
        <f>Volume!J103</f>
        <v>34.75</v>
      </c>
      <c r="D103" s="184">
        <f>Volume!M103</f>
        <v>1.4598540145985401</v>
      </c>
      <c r="E103" s="177">
        <f>Volume!C103*100</f>
        <v>120</v>
      </c>
      <c r="F103" s="351">
        <f>'Open Int.'!D103*100</f>
        <v>3</v>
      </c>
      <c r="G103" s="178">
        <f>'Open Int.'!R103</f>
        <v>30.741935</v>
      </c>
      <c r="H103" s="178">
        <f>'Open Int.'!Z103</f>
        <v>1.3568050000000014</v>
      </c>
      <c r="I103" s="171">
        <f>'Open Int.'!O103</f>
        <v>0.8390342052313883</v>
      </c>
      <c r="J103" s="187">
        <f>IF(Volume!D103=0,0,Volume!F103/Volume!D103)</f>
        <v>5</v>
      </c>
      <c r="K103" s="189">
        <f>IF('Open Int.'!E103=0,0,'Open Int.'!H103/'Open Int.'!E103)</f>
        <v>0.13953488372093023</v>
      </c>
    </row>
    <row r="104" spans="1:11" ht="15">
      <c r="A104" s="203" t="s">
        <v>8</v>
      </c>
      <c r="B104" s="291">
        <f>Margins!B104</f>
        <v>1600</v>
      </c>
      <c r="C104" s="291">
        <f>Volume!J104</f>
        <v>149.25</v>
      </c>
      <c r="D104" s="184">
        <f>Volume!M104</f>
        <v>1.842374616171947</v>
      </c>
      <c r="E104" s="177">
        <f>Volume!C104*100</f>
        <v>20</v>
      </c>
      <c r="F104" s="351">
        <f>'Open Int.'!D104*100</f>
        <v>2</v>
      </c>
      <c r="G104" s="178">
        <f>'Open Int.'!R104</f>
        <v>347.23908</v>
      </c>
      <c r="H104" s="178">
        <f>'Open Int.'!Z104</f>
        <v>12.471983999999964</v>
      </c>
      <c r="I104" s="171">
        <f>'Open Int.'!O104</f>
        <v>0.904545767141187</v>
      </c>
      <c r="J104" s="187">
        <f>IF(Volume!D104=0,0,Volume!F104/Volume!D104)</f>
        <v>0.19506726457399104</v>
      </c>
      <c r="K104" s="189">
        <f>IF('Open Int.'!E104=0,0,'Open Int.'!H104/'Open Int.'!E104)</f>
        <v>0.28217481073640743</v>
      </c>
    </row>
    <row r="105" spans="1:11" ht="15">
      <c r="A105" s="203" t="s">
        <v>298</v>
      </c>
      <c r="B105" s="291">
        <f>Margins!B105</f>
        <v>1000</v>
      </c>
      <c r="C105" s="291">
        <f>Volume!J105</f>
        <v>167.7</v>
      </c>
      <c r="D105" s="184">
        <f>Volume!M105</f>
        <v>5.009392611145899</v>
      </c>
      <c r="E105" s="177">
        <f>Volume!C105*100</f>
        <v>314</v>
      </c>
      <c r="F105" s="351">
        <f>'Open Int.'!D105*100</f>
        <v>-4</v>
      </c>
      <c r="G105" s="178">
        <f>'Open Int.'!R105</f>
        <v>40.5834</v>
      </c>
      <c r="H105" s="178">
        <f>'Open Int.'!Z105</f>
        <v>0.5146699999999953</v>
      </c>
      <c r="I105" s="171">
        <f>'Open Int.'!O105</f>
        <v>0.925206611570248</v>
      </c>
      <c r="J105" s="187">
        <f>IF(Volume!D105=0,0,Volume!F105/Volume!D105)</f>
        <v>2.2</v>
      </c>
      <c r="K105" s="189">
        <f>IF('Open Int.'!E105=0,0,'Open Int.'!H105/'Open Int.'!E105)</f>
        <v>1.6</v>
      </c>
    </row>
    <row r="106" spans="1:11" ht="15">
      <c r="A106" s="203" t="s">
        <v>179</v>
      </c>
      <c r="B106" s="291">
        <f>Margins!B106</f>
        <v>14000</v>
      </c>
      <c r="C106" s="291">
        <f>Volume!J106</f>
        <v>12.65</v>
      </c>
      <c r="D106" s="184">
        <f>Volume!M106</f>
        <v>2.84552845528455</v>
      </c>
      <c r="E106" s="177">
        <f>Volume!C106*100</f>
        <v>272</v>
      </c>
      <c r="F106" s="351">
        <f>'Open Int.'!D106*100</f>
        <v>-1</v>
      </c>
      <c r="G106" s="178">
        <f>'Open Int.'!R106</f>
        <v>48.56082</v>
      </c>
      <c r="H106" s="178">
        <f>'Open Int.'!Z106</f>
        <v>1.3091399999999993</v>
      </c>
      <c r="I106" s="171">
        <f>'Open Int.'!O106</f>
        <v>0.8854850474106492</v>
      </c>
      <c r="J106" s="187">
        <f>IF(Volume!D106=0,0,Volume!F106/Volume!D106)</f>
        <v>0.06896551724137931</v>
      </c>
      <c r="K106" s="189">
        <f>IF('Open Int.'!E106=0,0,'Open Int.'!H106/'Open Int.'!E106)</f>
        <v>0.0950920245398773</v>
      </c>
    </row>
    <row r="107" spans="1:11" ht="15">
      <c r="A107" s="203" t="s">
        <v>202</v>
      </c>
      <c r="B107" s="291">
        <f>Margins!B107</f>
        <v>1150</v>
      </c>
      <c r="C107" s="291">
        <f>Volume!J107</f>
        <v>231.55</v>
      </c>
      <c r="D107" s="184">
        <f>Volume!M107</f>
        <v>-0.7713734733233267</v>
      </c>
      <c r="E107" s="177">
        <f>Volume!C107*100</f>
        <v>-14.000000000000002</v>
      </c>
      <c r="F107" s="351">
        <f>'Open Int.'!D107*100</f>
        <v>-8</v>
      </c>
      <c r="G107" s="178">
        <f>'Open Int.'!R107</f>
        <v>77.647977</v>
      </c>
      <c r="H107" s="178">
        <f>'Open Int.'!Z107</f>
        <v>-7.741788499999998</v>
      </c>
      <c r="I107" s="171">
        <f>'Open Int.'!O107</f>
        <v>0.8789437585733882</v>
      </c>
      <c r="J107" s="187">
        <f>IF(Volume!D107=0,0,Volume!F107/Volume!D107)</f>
        <v>0.05</v>
      </c>
      <c r="K107" s="189">
        <f>IF('Open Int.'!E107=0,0,'Open Int.'!H107/'Open Int.'!E107)</f>
        <v>1.05</v>
      </c>
    </row>
    <row r="108" spans="1:11" ht="15">
      <c r="A108" s="203" t="s">
        <v>171</v>
      </c>
      <c r="B108" s="291">
        <f>Margins!B108</f>
        <v>1100</v>
      </c>
      <c r="C108" s="291">
        <f>Volume!J108</f>
        <v>313.5</v>
      </c>
      <c r="D108" s="184">
        <f>Volume!M108</f>
        <v>1.0149830836152656</v>
      </c>
      <c r="E108" s="177">
        <f>Volume!C108*100</f>
        <v>-14.000000000000002</v>
      </c>
      <c r="F108" s="351">
        <f>'Open Int.'!D108*100</f>
        <v>-1</v>
      </c>
      <c r="G108" s="178">
        <f>'Open Int.'!R108</f>
        <v>96.454545</v>
      </c>
      <c r="H108" s="178">
        <f>'Open Int.'!Z108</f>
        <v>-0.25982550000001936</v>
      </c>
      <c r="I108" s="171">
        <f>'Open Int.'!O108</f>
        <v>0.9595995709688953</v>
      </c>
      <c r="J108" s="187">
        <f>IF(Volume!D108=0,0,Volume!F108/Volume!D108)</f>
        <v>0</v>
      </c>
      <c r="K108" s="189">
        <f>IF('Open Int.'!E108=0,0,'Open Int.'!H108/'Open Int.'!E108)</f>
        <v>0.04878048780487805</v>
      </c>
    </row>
    <row r="109" spans="1:11" ht="15">
      <c r="A109" s="203" t="s">
        <v>147</v>
      </c>
      <c r="B109" s="291">
        <f>Margins!B109</f>
        <v>5900</v>
      </c>
      <c r="C109" s="291">
        <f>Volume!J109</f>
        <v>51.8</v>
      </c>
      <c r="D109" s="184">
        <f>Volume!M109</f>
        <v>3.084577114427855</v>
      </c>
      <c r="E109" s="177">
        <f>Volume!C109*100</f>
        <v>55.00000000000001</v>
      </c>
      <c r="F109" s="351">
        <f>'Open Int.'!D109*100</f>
        <v>-5</v>
      </c>
      <c r="G109" s="178">
        <f>'Open Int.'!R109</f>
        <v>21.912954</v>
      </c>
      <c r="H109" s="178">
        <f>'Open Int.'!Z109</f>
        <v>-0.2930235000000003</v>
      </c>
      <c r="I109" s="171">
        <f>'Open Int.'!O109</f>
        <v>0.8828451882845189</v>
      </c>
      <c r="J109" s="187">
        <f>IF(Volume!D109=0,0,Volume!F109/Volume!D109)</f>
        <v>0</v>
      </c>
      <c r="K109" s="189">
        <f>IF('Open Int.'!E109=0,0,'Open Int.'!H109/'Open Int.'!E109)</f>
        <v>0.55</v>
      </c>
    </row>
    <row r="110" spans="1:11" ht="15">
      <c r="A110" s="203" t="s">
        <v>148</v>
      </c>
      <c r="B110" s="291">
        <f>Margins!B110</f>
        <v>1045</v>
      </c>
      <c r="C110" s="291">
        <f>Volume!J110</f>
        <v>246.9</v>
      </c>
      <c r="D110" s="184">
        <f>Volume!M110</f>
        <v>-0.5037275841225065</v>
      </c>
      <c r="E110" s="177">
        <f>Volume!C110*100</f>
        <v>-27</v>
      </c>
      <c r="F110" s="351">
        <f>'Open Int.'!D110*100</f>
        <v>-3</v>
      </c>
      <c r="G110" s="178">
        <f>'Open Int.'!R110</f>
        <v>21.49227465</v>
      </c>
      <c r="H110" s="178">
        <f>'Open Int.'!Z110</f>
        <v>-0.7830341750000009</v>
      </c>
      <c r="I110" s="171">
        <f>'Open Int.'!O110</f>
        <v>0.9879951980792316</v>
      </c>
      <c r="J110" s="187">
        <f>IF(Volume!D110=0,0,Volume!F110/Volume!D110)</f>
        <v>0</v>
      </c>
      <c r="K110" s="189">
        <f>IF('Open Int.'!E110=0,0,'Open Int.'!H110/'Open Int.'!E110)</f>
        <v>0</v>
      </c>
    </row>
    <row r="111" spans="1:11" ht="15">
      <c r="A111" s="203" t="s">
        <v>122</v>
      </c>
      <c r="B111" s="291">
        <f>Margins!B111</f>
        <v>1625</v>
      </c>
      <c r="C111" s="291">
        <f>Volume!J111</f>
        <v>144.2</v>
      </c>
      <c r="D111" s="184">
        <f>Volume!M111</f>
        <v>0.3479471120389701</v>
      </c>
      <c r="E111" s="177">
        <f>Volume!C111*100</f>
        <v>-12</v>
      </c>
      <c r="F111" s="351">
        <f>'Open Int.'!D111*100</f>
        <v>0</v>
      </c>
      <c r="G111" s="178">
        <f>'Open Int.'!R111</f>
        <v>126.1371475</v>
      </c>
      <c r="H111" s="178">
        <f>'Open Int.'!Z111</f>
        <v>-0.07635874999999714</v>
      </c>
      <c r="I111" s="171">
        <f>'Open Int.'!O111</f>
        <v>0.9171465725431915</v>
      </c>
      <c r="J111" s="187">
        <f>IF(Volume!D111=0,0,Volume!F111/Volume!D111)</f>
        <v>0.18518518518518517</v>
      </c>
      <c r="K111" s="189">
        <f>IF('Open Int.'!E111=0,0,'Open Int.'!H111/'Open Int.'!E111)</f>
        <v>0.22012578616352202</v>
      </c>
    </row>
    <row r="112" spans="1:11" ht="15">
      <c r="A112" s="203" t="s">
        <v>36</v>
      </c>
      <c r="B112" s="291">
        <f>Margins!B112</f>
        <v>225</v>
      </c>
      <c r="C112" s="291">
        <f>Volume!J112</f>
        <v>852.3</v>
      </c>
      <c r="D112" s="184">
        <f>Volume!M112</f>
        <v>5.008316392533725</v>
      </c>
      <c r="E112" s="177">
        <f>Volume!C112*100</f>
        <v>30</v>
      </c>
      <c r="F112" s="351">
        <f>'Open Int.'!D112*100</f>
        <v>-8</v>
      </c>
      <c r="G112" s="178">
        <f>'Open Int.'!R112</f>
        <v>620.252802</v>
      </c>
      <c r="H112" s="178">
        <f>'Open Int.'!Z112</f>
        <v>-20.601688500000023</v>
      </c>
      <c r="I112" s="171">
        <f>'Open Int.'!O112</f>
        <v>0.8792975513232748</v>
      </c>
      <c r="J112" s="187">
        <f>IF(Volume!D112=0,0,Volume!F112/Volume!D112)</f>
        <v>0.11022044088176353</v>
      </c>
      <c r="K112" s="189">
        <f>IF('Open Int.'!E112=0,0,'Open Int.'!H112/'Open Int.'!E112)</f>
        <v>0.16523867809057527</v>
      </c>
    </row>
    <row r="113" spans="1:11" ht="15">
      <c r="A113" s="203" t="s">
        <v>172</v>
      </c>
      <c r="B113" s="291">
        <f>Margins!B113</f>
        <v>1050</v>
      </c>
      <c r="C113" s="291">
        <f>Volume!J113</f>
        <v>249.15</v>
      </c>
      <c r="D113" s="184">
        <f>Volume!M113</f>
        <v>-1.2680800475529974</v>
      </c>
      <c r="E113" s="177">
        <f>Volume!C113*100</f>
        <v>16</v>
      </c>
      <c r="F113" s="351">
        <f>'Open Int.'!D113*100</f>
        <v>9</v>
      </c>
      <c r="G113" s="178">
        <f>'Open Int.'!R113</f>
        <v>129.652677</v>
      </c>
      <c r="H113" s="178">
        <f>'Open Int.'!Z113</f>
        <v>8.642019750000017</v>
      </c>
      <c r="I113" s="171">
        <f>'Open Int.'!O113</f>
        <v>0.8823648103309121</v>
      </c>
      <c r="J113" s="187">
        <f>IF(Volume!D113=0,0,Volume!F113/Volume!D113)</f>
        <v>0</v>
      </c>
      <c r="K113" s="189">
        <f>IF('Open Int.'!E113=0,0,'Open Int.'!H113/'Open Int.'!E113)</f>
        <v>0.38372093023255816</v>
      </c>
    </row>
    <row r="114" spans="1:11" ht="15">
      <c r="A114" s="203" t="s">
        <v>80</v>
      </c>
      <c r="B114" s="291">
        <f>Margins!B114</f>
        <v>1200</v>
      </c>
      <c r="C114" s="291">
        <f>Volume!J114</f>
        <v>189</v>
      </c>
      <c r="D114" s="184">
        <f>Volume!M114</f>
        <v>6.4488876372852655</v>
      </c>
      <c r="E114" s="177">
        <f>Volume!C114*100</f>
        <v>-20</v>
      </c>
      <c r="F114" s="351">
        <f>'Open Int.'!D114*100</f>
        <v>-3</v>
      </c>
      <c r="G114" s="178">
        <f>'Open Int.'!R114</f>
        <v>73.2564</v>
      </c>
      <c r="H114" s="178">
        <f>'Open Int.'!Z114</f>
        <v>2.1582779999999957</v>
      </c>
      <c r="I114" s="171">
        <f>'Open Int.'!O114</f>
        <v>0.8928792569659443</v>
      </c>
      <c r="J114" s="187">
        <f>IF(Volume!D114=0,0,Volume!F114/Volume!D114)</f>
        <v>0</v>
      </c>
      <c r="K114" s="189">
        <f>IF('Open Int.'!E114=0,0,'Open Int.'!H114/'Open Int.'!E114)</f>
        <v>0.08108108108108109</v>
      </c>
    </row>
    <row r="115" spans="1:11" ht="15">
      <c r="A115" s="203" t="s">
        <v>274</v>
      </c>
      <c r="B115" s="291">
        <f>Margins!B115</f>
        <v>700</v>
      </c>
      <c r="C115" s="291">
        <f>Volume!J115</f>
        <v>282.1</v>
      </c>
      <c r="D115" s="184">
        <f>Volume!M115</f>
        <v>2.1916319507335666</v>
      </c>
      <c r="E115" s="177">
        <f>Volume!C115*100</f>
        <v>82</v>
      </c>
      <c r="F115" s="351">
        <f>'Open Int.'!D115*100</f>
        <v>-2</v>
      </c>
      <c r="G115" s="178">
        <f>'Open Int.'!R115</f>
        <v>151.49898400000004</v>
      </c>
      <c r="H115" s="178">
        <f>'Open Int.'!Z115</f>
        <v>0.8916250000000332</v>
      </c>
      <c r="I115" s="171">
        <f>'Open Int.'!O115</f>
        <v>0.8838633993743483</v>
      </c>
      <c r="J115" s="187">
        <f>IF(Volume!D115=0,0,Volume!F115/Volume!D115)</f>
        <v>0.09302325581395349</v>
      </c>
      <c r="K115" s="189">
        <f>IF('Open Int.'!E115=0,0,'Open Int.'!H115/'Open Int.'!E115)</f>
        <v>0.11016949152542373</v>
      </c>
    </row>
    <row r="116" spans="1:11" ht="15">
      <c r="A116" s="203" t="s">
        <v>224</v>
      </c>
      <c r="B116" s="291">
        <f>Margins!B116</f>
        <v>650</v>
      </c>
      <c r="C116" s="291">
        <f>Volume!J116</f>
        <v>398.25</v>
      </c>
      <c r="D116" s="184">
        <f>Volume!M116</f>
        <v>1.6851780926848008</v>
      </c>
      <c r="E116" s="177">
        <f>Volume!C116*100</f>
        <v>53</v>
      </c>
      <c r="F116" s="351">
        <f>'Open Int.'!D116*100</f>
        <v>-2</v>
      </c>
      <c r="G116" s="178">
        <f>'Open Int.'!R116</f>
        <v>15.4799775</v>
      </c>
      <c r="H116" s="178">
        <f>'Open Int.'!Z116</f>
        <v>-0.07440225000000034</v>
      </c>
      <c r="I116" s="171">
        <f>'Open Int.'!O116</f>
        <v>0.9214046822742475</v>
      </c>
      <c r="J116" s="187">
        <f>IF(Volume!D116=0,0,Volume!F116/Volume!D116)</f>
        <v>0</v>
      </c>
      <c r="K116" s="189">
        <f>IF('Open Int.'!E116=0,0,'Open Int.'!H116/'Open Int.'!E116)</f>
        <v>0</v>
      </c>
    </row>
    <row r="117" spans="1:11" ht="15">
      <c r="A117" s="203" t="s">
        <v>396</v>
      </c>
      <c r="B117" s="291">
        <f>Margins!B117</f>
        <v>2400</v>
      </c>
      <c r="C117" s="291">
        <f>Volume!J117</f>
        <v>105.35</v>
      </c>
      <c r="D117" s="184">
        <f>Volume!M117</f>
        <v>-0.14218009478673524</v>
      </c>
      <c r="E117" s="177">
        <f>Volume!C117*100</f>
        <v>252.99999999999997</v>
      </c>
      <c r="F117" s="351">
        <f>'Open Int.'!D117*100</f>
        <v>-4</v>
      </c>
      <c r="G117" s="178">
        <f>'Open Int.'!R117</f>
        <v>49.784196</v>
      </c>
      <c r="H117" s="178">
        <f>'Open Int.'!Z117</f>
        <v>-1.5141239999999954</v>
      </c>
      <c r="I117" s="171">
        <f>'Open Int.'!O117</f>
        <v>0.973590655154901</v>
      </c>
      <c r="J117" s="187">
        <f>IF(Volume!D117=0,0,Volume!F117/Volume!D117)</f>
        <v>0</v>
      </c>
      <c r="K117" s="189">
        <f>IF('Open Int.'!E117=0,0,'Open Int.'!H117/'Open Int.'!E117)</f>
        <v>0.249500998003992</v>
      </c>
    </row>
    <row r="118" spans="1:11" ht="15">
      <c r="A118" s="203" t="s">
        <v>81</v>
      </c>
      <c r="B118" s="291">
        <f>Margins!B118</f>
        <v>600</v>
      </c>
      <c r="C118" s="291">
        <f>Volume!J118</f>
        <v>482.95</v>
      </c>
      <c r="D118" s="184">
        <f>Volume!M118</f>
        <v>6.977516890021043</v>
      </c>
      <c r="E118" s="177">
        <f>Volume!C118*100</f>
        <v>30</v>
      </c>
      <c r="F118" s="351">
        <f>'Open Int.'!D118*100</f>
        <v>0</v>
      </c>
      <c r="G118" s="178">
        <f>'Open Int.'!R118</f>
        <v>224.224026</v>
      </c>
      <c r="H118" s="178">
        <f>'Open Int.'!Z118</f>
        <v>15.627038999999996</v>
      </c>
      <c r="I118" s="171">
        <f>'Open Int.'!O118</f>
        <v>0.9299560609976738</v>
      </c>
      <c r="J118" s="187">
        <f>IF(Volume!D118=0,0,Volume!F118/Volume!D118)</f>
        <v>0</v>
      </c>
      <c r="K118" s="189">
        <f>IF('Open Int.'!E118=0,0,'Open Int.'!H118/'Open Int.'!E118)</f>
        <v>0.14285714285714285</v>
      </c>
    </row>
    <row r="119" spans="1:11" ht="15">
      <c r="A119" s="203" t="s">
        <v>225</v>
      </c>
      <c r="B119" s="291">
        <f>Margins!B119</f>
        <v>1400</v>
      </c>
      <c r="C119" s="291">
        <f>Volume!J119</f>
        <v>187.6</v>
      </c>
      <c r="D119" s="184">
        <f>Volume!M119</f>
        <v>1.5426251691474935</v>
      </c>
      <c r="E119" s="177">
        <f>Volume!C119*100</f>
        <v>-38</v>
      </c>
      <c r="F119" s="351">
        <f>'Open Int.'!D119*100</f>
        <v>0</v>
      </c>
      <c r="G119" s="178">
        <f>'Open Int.'!R119</f>
        <v>82.075</v>
      </c>
      <c r="H119" s="178">
        <f>'Open Int.'!Z119</f>
        <v>0.8847650000000016</v>
      </c>
      <c r="I119" s="171">
        <f>'Open Int.'!O119</f>
        <v>0.89888</v>
      </c>
      <c r="J119" s="187">
        <f>IF(Volume!D119=0,0,Volume!F119/Volume!D119)</f>
        <v>0.18333333333333332</v>
      </c>
      <c r="K119" s="189">
        <f>IF('Open Int.'!E119=0,0,'Open Int.'!H119/'Open Int.'!E119)</f>
        <v>0.17251461988304093</v>
      </c>
    </row>
    <row r="120" spans="1:11" ht="15">
      <c r="A120" s="203" t="s">
        <v>299</v>
      </c>
      <c r="B120" s="291">
        <f>Margins!B120</f>
        <v>1100</v>
      </c>
      <c r="C120" s="291">
        <f>Volume!J120</f>
        <v>382.95</v>
      </c>
      <c r="D120" s="184">
        <f>Volume!M120</f>
        <v>1.202431289640595</v>
      </c>
      <c r="E120" s="177">
        <f>Volume!C120*100</f>
        <v>13</v>
      </c>
      <c r="F120" s="351">
        <f>'Open Int.'!D120*100</f>
        <v>2</v>
      </c>
      <c r="G120" s="178">
        <f>'Open Int.'!R120</f>
        <v>205.1041905</v>
      </c>
      <c r="H120" s="178">
        <f>'Open Int.'!Z120</f>
        <v>7.723182499999979</v>
      </c>
      <c r="I120" s="171">
        <f>'Open Int.'!O120</f>
        <v>0.8476073115629492</v>
      </c>
      <c r="J120" s="187">
        <f>IF(Volume!D120=0,0,Volume!F120/Volume!D120)</f>
        <v>0.07142857142857142</v>
      </c>
      <c r="K120" s="189">
        <f>IF('Open Int.'!E120=0,0,'Open Int.'!H120/'Open Int.'!E120)</f>
        <v>0.06666666666666667</v>
      </c>
    </row>
    <row r="121" spans="1:11" ht="15">
      <c r="A121" s="203" t="s">
        <v>226</v>
      </c>
      <c r="B121" s="291">
        <f>Margins!B121</f>
        <v>300</v>
      </c>
      <c r="C121" s="291">
        <f>Volume!J121</f>
        <v>828.55</v>
      </c>
      <c r="D121" s="184">
        <f>Volume!M121</f>
        <v>1.749969298784232</v>
      </c>
      <c r="E121" s="177">
        <f>Volume!C121*100</f>
        <v>-7.000000000000001</v>
      </c>
      <c r="F121" s="351">
        <f>'Open Int.'!D121*100</f>
        <v>-1</v>
      </c>
      <c r="G121" s="178">
        <f>'Open Int.'!R121</f>
        <v>160.026147</v>
      </c>
      <c r="H121" s="178">
        <f>'Open Int.'!Z121</f>
        <v>1.0422149999999988</v>
      </c>
      <c r="I121" s="171">
        <f>'Open Int.'!O121</f>
        <v>0.846380863622243</v>
      </c>
      <c r="J121" s="187">
        <f>IF(Volume!D121=0,0,Volume!F121/Volume!D121)</f>
        <v>0</v>
      </c>
      <c r="K121" s="189">
        <f>IF('Open Int.'!E121=0,0,'Open Int.'!H121/'Open Int.'!E121)</f>
        <v>0</v>
      </c>
    </row>
    <row r="122" spans="1:11" ht="15">
      <c r="A122" s="203" t="s">
        <v>227</v>
      </c>
      <c r="B122" s="291">
        <f>Margins!B122</f>
        <v>800</v>
      </c>
      <c r="C122" s="291">
        <f>Volume!J122</f>
        <v>333.2</v>
      </c>
      <c r="D122" s="184">
        <f>Volume!M122</f>
        <v>0.49766249434473747</v>
      </c>
      <c r="E122" s="177">
        <f>Volume!C122*100</f>
        <v>2</v>
      </c>
      <c r="F122" s="351">
        <f>'Open Int.'!D122*100</f>
        <v>3</v>
      </c>
      <c r="G122" s="178">
        <f>'Open Int.'!R122</f>
        <v>230.5744</v>
      </c>
      <c r="H122" s="178">
        <f>'Open Int.'!Z122</f>
        <v>6.260931999999997</v>
      </c>
      <c r="I122" s="171">
        <f>'Open Int.'!O122</f>
        <v>0.7425433526011561</v>
      </c>
      <c r="J122" s="187">
        <f>IF(Volume!D122=0,0,Volume!F122/Volume!D122)</f>
        <v>0.056818181818181816</v>
      </c>
      <c r="K122" s="189">
        <f>IF('Open Int.'!E122=0,0,'Open Int.'!H122/'Open Int.'!E122)</f>
        <v>0.1128084606345476</v>
      </c>
    </row>
    <row r="123" spans="1:11" ht="15">
      <c r="A123" s="203" t="s">
        <v>234</v>
      </c>
      <c r="B123" s="291">
        <f>Margins!B123</f>
        <v>700</v>
      </c>
      <c r="C123" s="291">
        <f>Volume!J123</f>
        <v>427</v>
      </c>
      <c r="D123" s="184">
        <f>Volume!M123</f>
        <v>4.133642238751369</v>
      </c>
      <c r="E123" s="177">
        <f>Volume!C123*100</f>
        <v>18</v>
      </c>
      <c r="F123" s="351">
        <f>'Open Int.'!D123*100</f>
        <v>-7.000000000000001</v>
      </c>
      <c r="G123" s="178">
        <f>'Open Int.'!R123</f>
        <v>773.91188</v>
      </c>
      <c r="H123" s="178">
        <f>'Open Int.'!Z123</f>
        <v>-24.963932</v>
      </c>
      <c r="I123" s="171">
        <f>'Open Int.'!O123</f>
        <v>0.8600726093001699</v>
      </c>
      <c r="J123" s="187">
        <f>IF(Volume!D123=0,0,Volume!F123/Volume!D123)</f>
        <v>0.2958041958041958</v>
      </c>
      <c r="K123" s="189">
        <f>IF('Open Int.'!E123=0,0,'Open Int.'!H123/'Open Int.'!E123)</f>
        <v>0.34236140499365214</v>
      </c>
    </row>
    <row r="124" spans="1:11" ht="15">
      <c r="A124" s="203" t="s">
        <v>98</v>
      </c>
      <c r="B124" s="291">
        <f>Margins!B124</f>
        <v>550</v>
      </c>
      <c r="C124" s="291">
        <f>Volume!J124</f>
        <v>492</v>
      </c>
      <c r="D124" s="184">
        <f>Volume!M124</f>
        <v>0.11191372469223958</v>
      </c>
      <c r="E124" s="177">
        <f>Volume!C124*100</f>
        <v>-46</v>
      </c>
      <c r="F124" s="351">
        <f>'Open Int.'!D124*100</f>
        <v>1</v>
      </c>
      <c r="G124" s="178">
        <f>'Open Int.'!R124</f>
        <v>211.50096</v>
      </c>
      <c r="H124" s="178">
        <f>'Open Int.'!Z124</f>
        <v>2.6691114999999854</v>
      </c>
      <c r="I124" s="171">
        <f>'Open Int.'!O124</f>
        <v>0.9316786079836233</v>
      </c>
      <c r="J124" s="187">
        <f>IF(Volume!D124=0,0,Volume!F124/Volume!D124)</f>
        <v>0</v>
      </c>
      <c r="K124" s="189">
        <f>IF('Open Int.'!E124=0,0,'Open Int.'!H124/'Open Int.'!E124)</f>
        <v>0.06349206349206349</v>
      </c>
    </row>
    <row r="125" spans="1:11" ht="15">
      <c r="A125" s="203" t="s">
        <v>149</v>
      </c>
      <c r="B125" s="291">
        <f>Margins!B125</f>
        <v>550</v>
      </c>
      <c r="C125" s="291">
        <f>Volume!J125</f>
        <v>653.75</v>
      </c>
      <c r="D125" s="184">
        <f>Volume!M125</f>
        <v>-0.5854622871046263</v>
      </c>
      <c r="E125" s="177">
        <f>Volume!C125*100</f>
        <v>-13</v>
      </c>
      <c r="F125" s="351">
        <f>'Open Int.'!D125*100</f>
        <v>10</v>
      </c>
      <c r="G125" s="178">
        <f>'Open Int.'!R125</f>
        <v>225.22995</v>
      </c>
      <c r="H125" s="178">
        <f>'Open Int.'!Z125</f>
        <v>17.878805999999997</v>
      </c>
      <c r="I125" s="171">
        <f>'Open Int.'!O125</f>
        <v>0.8681353767560664</v>
      </c>
      <c r="J125" s="187">
        <f>IF(Volume!D125=0,0,Volume!F125/Volume!D125)</f>
        <v>0.38235294117647056</v>
      </c>
      <c r="K125" s="189">
        <f>IF('Open Int.'!E125=0,0,'Open Int.'!H125/'Open Int.'!E125)</f>
        <v>0.5289855072463768</v>
      </c>
    </row>
    <row r="126" spans="1:11" ht="15">
      <c r="A126" s="203" t="s">
        <v>203</v>
      </c>
      <c r="B126" s="291">
        <f>Margins!B126</f>
        <v>150</v>
      </c>
      <c r="C126" s="291">
        <f>Volume!J126</f>
        <v>1375.25</v>
      </c>
      <c r="D126" s="184">
        <f>Volume!M126</f>
        <v>2.6305970149253732</v>
      </c>
      <c r="E126" s="177">
        <f>Volume!C126*100</f>
        <v>27</v>
      </c>
      <c r="F126" s="351">
        <f>'Open Int.'!D126*100</f>
        <v>-4</v>
      </c>
      <c r="G126" s="178">
        <f>'Open Int.'!R126</f>
        <v>2048.29047375</v>
      </c>
      <c r="H126" s="178">
        <f>'Open Int.'!Z126</f>
        <v>-22.713026249999984</v>
      </c>
      <c r="I126" s="171">
        <f>'Open Int.'!O126</f>
        <v>0.89256040204244</v>
      </c>
      <c r="J126" s="187">
        <f>IF(Volume!D126=0,0,Volume!F126/Volume!D126)</f>
        <v>0.4922596414991852</v>
      </c>
      <c r="K126" s="189">
        <f>IF('Open Int.'!E126=0,0,'Open Int.'!H126/'Open Int.'!E126)</f>
        <v>0.4485105491859065</v>
      </c>
    </row>
    <row r="127" spans="1:11" ht="15">
      <c r="A127" s="203" t="s">
        <v>300</v>
      </c>
      <c r="B127" s="291">
        <f>Margins!B127</f>
        <v>500</v>
      </c>
      <c r="C127" s="291">
        <f>Volume!J127</f>
        <v>382.25</v>
      </c>
      <c r="D127" s="184">
        <f>Volume!M127</f>
        <v>2.8798277486206403</v>
      </c>
      <c r="E127" s="177">
        <f>Volume!C127*100</f>
        <v>38</v>
      </c>
      <c r="F127" s="351">
        <f>'Open Int.'!D127*100</f>
        <v>-7.000000000000001</v>
      </c>
      <c r="G127" s="178">
        <f>'Open Int.'!R127</f>
        <v>14.1623625</v>
      </c>
      <c r="H127" s="178">
        <f>'Open Int.'!Z127</f>
        <v>-0.6624824999999994</v>
      </c>
      <c r="I127" s="171">
        <f>'Open Int.'!O127</f>
        <v>0.8677462887989204</v>
      </c>
      <c r="J127" s="187">
        <f>IF(Volume!D127=0,0,Volume!F127/Volume!D127)</f>
        <v>0</v>
      </c>
      <c r="K127" s="189">
        <f>IF('Open Int.'!E127=0,0,'Open Int.'!H127/'Open Int.'!E127)</f>
        <v>0.2</v>
      </c>
    </row>
    <row r="128" spans="1:11" ht="15">
      <c r="A128" s="203" t="s">
        <v>216</v>
      </c>
      <c r="B128" s="291">
        <f>Margins!B128</f>
        <v>3350</v>
      </c>
      <c r="C128" s="291">
        <f>Volume!J128</f>
        <v>71.7</v>
      </c>
      <c r="D128" s="184">
        <f>Volume!M128</f>
        <v>4.9012435991221786</v>
      </c>
      <c r="E128" s="177">
        <f>Volume!C128*100</f>
        <v>236</v>
      </c>
      <c r="F128" s="351">
        <f>'Open Int.'!D128*100</f>
        <v>3</v>
      </c>
      <c r="G128" s="178">
        <f>'Open Int.'!R128</f>
        <v>380.6370165</v>
      </c>
      <c r="H128" s="178">
        <f>'Open Int.'!Z128</f>
        <v>28.248339000000044</v>
      </c>
      <c r="I128" s="171">
        <f>'Open Int.'!O128</f>
        <v>0.45472329147472706</v>
      </c>
      <c r="J128" s="187">
        <f>IF(Volume!D128=0,0,Volume!F128/Volume!D128)</f>
        <v>0.07189157336476135</v>
      </c>
      <c r="K128" s="189">
        <f>IF('Open Int.'!E128=0,0,'Open Int.'!H128/'Open Int.'!E128)</f>
        <v>0.25828511309836927</v>
      </c>
    </row>
    <row r="129" spans="1:11" ht="15">
      <c r="A129" s="203" t="s">
        <v>235</v>
      </c>
      <c r="B129" s="291">
        <f>Margins!B129</f>
        <v>2700</v>
      </c>
      <c r="C129" s="291">
        <f>Volume!J129</f>
        <v>111.25</v>
      </c>
      <c r="D129" s="184">
        <f>Volume!M129</f>
        <v>3.009259259259259</v>
      </c>
      <c r="E129" s="177">
        <f>Volume!C129*100</f>
        <v>-9</v>
      </c>
      <c r="F129" s="351">
        <f>'Open Int.'!D129*100</f>
        <v>2</v>
      </c>
      <c r="G129" s="178">
        <f>'Open Int.'!R129</f>
        <v>401.0607</v>
      </c>
      <c r="H129" s="178">
        <f>'Open Int.'!Z129</f>
        <v>21.42665999999997</v>
      </c>
      <c r="I129" s="171">
        <f>'Open Int.'!O129</f>
        <v>0.9266027561414021</v>
      </c>
      <c r="J129" s="187">
        <f>IF(Volume!D129=0,0,Volume!F129/Volume!D129)</f>
        <v>0.3806179775280899</v>
      </c>
      <c r="K129" s="189">
        <f>IF('Open Int.'!E129=0,0,'Open Int.'!H129/'Open Int.'!E129)</f>
        <v>0.4947856315179606</v>
      </c>
    </row>
    <row r="130" spans="1:11" ht="15">
      <c r="A130" s="203" t="s">
        <v>204</v>
      </c>
      <c r="B130" s="291">
        <f>Margins!B130</f>
        <v>600</v>
      </c>
      <c r="C130" s="291">
        <f>Volume!J130</f>
        <v>467.05</v>
      </c>
      <c r="D130" s="184">
        <f>Volume!M130</f>
        <v>3.4784535283039744</v>
      </c>
      <c r="E130" s="177">
        <f>Volume!C130*100</f>
        <v>-38</v>
      </c>
      <c r="F130" s="351">
        <f>'Open Int.'!D130*100</f>
        <v>-4</v>
      </c>
      <c r="G130" s="178">
        <f>'Open Int.'!R130</f>
        <v>478.548771</v>
      </c>
      <c r="H130" s="178">
        <f>'Open Int.'!Z130</f>
        <v>-0.13498500000002878</v>
      </c>
      <c r="I130" s="171">
        <f>'Open Int.'!O130</f>
        <v>0.49680857293435615</v>
      </c>
      <c r="J130" s="187">
        <f>IF(Volume!D130=0,0,Volume!F130/Volume!D130)</f>
        <v>0.5101404056162246</v>
      </c>
      <c r="K130" s="189">
        <f>IF('Open Int.'!E130=0,0,'Open Int.'!H130/'Open Int.'!E130)</f>
        <v>0.5170499603489295</v>
      </c>
    </row>
    <row r="131" spans="1:11" ht="15">
      <c r="A131" s="203" t="s">
        <v>205</v>
      </c>
      <c r="B131" s="291">
        <f>Margins!B131</f>
        <v>250</v>
      </c>
      <c r="C131" s="291">
        <f>Volume!J131</f>
        <v>1029.4</v>
      </c>
      <c r="D131" s="184">
        <f>Volume!M131</f>
        <v>4.725570985299359</v>
      </c>
      <c r="E131" s="177">
        <f>Volume!C131*100</f>
        <v>27</v>
      </c>
      <c r="F131" s="351">
        <f>'Open Int.'!D131*100</f>
        <v>7.000000000000001</v>
      </c>
      <c r="G131" s="178">
        <f>'Open Int.'!R131</f>
        <v>764.6640550000001</v>
      </c>
      <c r="H131" s="178">
        <f>'Open Int.'!Z131</f>
        <v>70.60306000000003</v>
      </c>
      <c r="I131" s="171">
        <f>'Open Int.'!O131</f>
        <v>0.8638979571231448</v>
      </c>
      <c r="J131" s="187">
        <f>IF(Volume!D131=0,0,Volume!F131/Volume!D131)</f>
        <v>0.3713128976286871</v>
      </c>
      <c r="K131" s="189">
        <f>IF('Open Int.'!E131=0,0,'Open Int.'!H131/'Open Int.'!E131)</f>
        <v>0.32323897300855825</v>
      </c>
    </row>
    <row r="132" spans="1:11" ht="15">
      <c r="A132" s="203" t="s">
        <v>37</v>
      </c>
      <c r="B132" s="291">
        <f>Margins!B132</f>
        <v>1600</v>
      </c>
      <c r="C132" s="291">
        <f>Volume!J132</f>
        <v>168.75</v>
      </c>
      <c r="D132" s="184">
        <f>Volume!M132</f>
        <v>-0.029620853080575455</v>
      </c>
      <c r="E132" s="177">
        <f>Volume!C132*100</f>
        <v>6</v>
      </c>
      <c r="F132" s="351">
        <f>'Open Int.'!D132*100</f>
        <v>-1</v>
      </c>
      <c r="G132" s="178">
        <f>'Open Int.'!R132</f>
        <v>18.171</v>
      </c>
      <c r="H132" s="178">
        <f>'Open Int.'!Z132</f>
        <v>-0.03239200000000153</v>
      </c>
      <c r="I132" s="171">
        <f>'Open Int.'!O132</f>
        <v>0.8157503714710252</v>
      </c>
      <c r="J132" s="187">
        <f>IF(Volume!D132=0,0,Volume!F132/Volume!D132)</f>
        <v>0</v>
      </c>
      <c r="K132" s="189">
        <f>IF('Open Int.'!E132=0,0,'Open Int.'!H132/'Open Int.'!E132)</f>
        <v>0.07272727272727272</v>
      </c>
    </row>
    <row r="133" spans="1:11" ht="15">
      <c r="A133" s="203" t="s">
        <v>301</v>
      </c>
      <c r="B133" s="291">
        <f>Margins!B133</f>
        <v>150</v>
      </c>
      <c r="C133" s="291">
        <f>Volume!J133</f>
        <v>1735.35</v>
      </c>
      <c r="D133" s="184">
        <f>Volume!M133</f>
        <v>0.7869671274247854</v>
      </c>
      <c r="E133" s="177">
        <f>Volume!C133*100</f>
        <v>-42</v>
      </c>
      <c r="F133" s="351">
        <f>'Open Int.'!D133*100</f>
        <v>-1</v>
      </c>
      <c r="G133" s="178">
        <f>'Open Int.'!R133</f>
        <v>359.39966175</v>
      </c>
      <c r="H133" s="178">
        <f>'Open Int.'!Z133</f>
        <v>2.160597750000022</v>
      </c>
      <c r="I133" s="171">
        <f>'Open Int.'!O133</f>
        <v>0.7784457159411893</v>
      </c>
      <c r="J133" s="187">
        <f>IF(Volume!D133=0,0,Volume!F133/Volume!D133)</f>
        <v>0</v>
      </c>
      <c r="K133" s="189">
        <f>IF('Open Int.'!E133=0,0,'Open Int.'!H133/'Open Int.'!E133)</f>
        <v>0.21244635193133046</v>
      </c>
    </row>
    <row r="134" spans="1:11" ht="15">
      <c r="A134" s="203" t="s">
        <v>228</v>
      </c>
      <c r="B134" s="291">
        <f>Margins!B134</f>
        <v>375</v>
      </c>
      <c r="C134" s="291">
        <f>Volume!J134</f>
        <v>1101.95</v>
      </c>
      <c r="D134" s="184">
        <f>Volume!M134</f>
        <v>4.857740983918541</v>
      </c>
      <c r="E134" s="177">
        <f>Volume!C134*100</f>
        <v>95</v>
      </c>
      <c r="F134" s="351">
        <f>'Open Int.'!D134*100</f>
        <v>-3</v>
      </c>
      <c r="G134" s="178">
        <f>'Open Int.'!R134</f>
        <v>183.350705625</v>
      </c>
      <c r="H134" s="178">
        <f>'Open Int.'!Z134</f>
        <v>3.331535624999958</v>
      </c>
      <c r="I134" s="171">
        <f>'Open Int.'!O134</f>
        <v>0.919990984899707</v>
      </c>
      <c r="J134" s="187">
        <f>IF(Volume!D134=0,0,Volume!F134/Volume!D134)</f>
        <v>0.05263157894736842</v>
      </c>
      <c r="K134" s="189">
        <f>IF('Open Int.'!E134=0,0,'Open Int.'!H134/'Open Int.'!E134)</f>
        <v>0.13725490196078433</v>
      </c>
    </row>
    <row r="135" spans="1:11" ht="15">
      <c r="A135" s="203" t="s">
        <v>276</v>
      </c>
      <c r="B135" s="291">
        <f>Margins!B135</f>
        <v>350</v>
      </c>
      <c r="C135" s="291">
        <f>Volume!J135</f>
        <v>798.9</v>
      </c>
      <c r="D135" s="184">
        <f>Volume!M135</f>
        <v>0.96682464454976</v>
      </c>
      <c r="E135" s="177">
        <f>Volume!C135*100</f>
        <v>-28.000000000000004</v>
      </c>
      <c r="F135" s="351">
        <f>'Open Int.'!D135*100</f>
        <v>-1</v>
      </c>
      <c r="G135" s="178">
        <f>'Open Int.'!R135</f>
        <v>52.847235</v>
      </c>
      <c r="H135" s="178">
        <f>'Open Int.'!Z135</f>
        <v>-0.07552125000000132</v>
      </c>
      <c r="I135" s="171">
        <f>'Open Int.'!O135</f>
        <v>0.9169312169312169</v>
      </c>
      <c r="J135" s="187">
        <f>IF(Volume!D135=0,0,Volume!F135/Volume!D135)</f>
        <v>0</v>
      </c>
      <c r="K135" s="189">
        <f>IF('Open Int.'!E135=0,0,'Open Int.'!H135/'Open Int.'!E135)</f>
        <v>0.9</v>
      </c>
    </row>
    <row r="136" spans="1:11" ht="15">
      <c r="A136" s="203" t="s">
        <v>180</v>
      </c>
      <c r="B136" s="291">
        <f>Margins!B136</f>
        <v>1500</v>
      </c>
      <c r="C136" s="291">
        <f>Volume!J136</f>
        <v>121.35</v>
      </c>
      <c r="D136" s="184">
        <f>Volume!M136</f>
        <v>0.20644095788604458</v>
      </c>
      <c r="E136" s="177">
        <f>Volume!C136*100</f>
        <v>1038</v>
      </c>
      <c r="F136" s="351">
        <f>'Open Int.'!D136*100</f>
        <v>-6</v>
      </c>
      <c r="G136" s="178">
        <f>'Open Int.'!R136</f>
        <v>74.6120475</v>
      </c>
      <c r="H136" s="178">
        <f>'Open Int.'!Z136</f>
        <v>-4.787167499999995</v>
      </c>
      <c r="I136" s="171">
        <f>'Open Int.'!O136</f>
        <v>0.8533788728958283</v>
      </c>
      <c r="J136" s="187">
        <f>IF(Volume!D136=0,0,Volume!F136/Volume!D136)</f>
        <v>0.1111111111111111</v>
      </c>
      <c r="K136" s="189">
        <f>IF('Open Int.'!E136=0,0,'Open Int.'!H136/'Open Int.'!E136)</f>
        <v>0.26244343891402716</v>
      </c>
    </row>
    <row r="137" spans="1:11" ht="15">
      <c r="A137" s="203" t="s">
        <v>181</v>
      </c>
      <c r="B137" s="291">
        <f>Margins!B137</f>
        <v>850</v>
      </c>
      <c r="C137" s="291">
        <f>Volume!J137</f>
        <v>334.2</v>
      </c>
      <c r="D137" s="184">
        <f>Volume!M137</f>
        <v>2.688585036103856</v>
      </c>
      <c r="E137" s="177">
        <f>Volume!C137*100</f>
        <v>-16</v>
      </c>
      <c r="F137" s="351">
        <f>'Open Int.'!D137*100</f>
        <v>-2</v>
      </c>
      <c r="G137" s="178">
        <f>'Open Int.'!R137</f>
        <v>15.62385</v>
      </c>
      <c r="H137" s="178">
        <f>'Open Int.'!Z137</f>
        <v>-0.5591512500000011</v>
      </c>
      <c r="I137" s="171">
        <f>'Open Int.'!O137</f>
        <v>0.9818181818181818</v>
      </c>
      <c r="J137" s="187">
        <f>IF(Volume!D137=0,0,Volume!F137/Volume!D137)</f>
        <v>0.5</v>
      </c>
      <c r="K137" s="189">
        <f>IF('Open Int.'!E137=0,0,'Open Int.'!H137/'Open Int.'!E137)</f>
        <v>0.6565656565656566</v>
      </c>
    </row>
    <row r="138" spans="1:11" ht="15">
      <c r="A138" s="203" t="s">
        <v>150</v>
      </c>
      <c r="B138" s="291">
        <f>Margins!B138</f>
        <v>875</v>
      </c>
      <c r="C138" s="291">
        <f>Volume!J138</f>
        <v>463.35</v>
      </c>
      <c r="D138" s="184">
        <f>Volume!M138</f>
        <v>3.0010003334444812</v>
      </c>
      <c r="E138" s="177">
        <f>Volume!C138*100</f>
        <v>51</v>
      </c>
      <c r="F138" s="351">
        <f>'Open Int.'!D138*100</f>
        <v>0</v>
      </c>
      <c r="G138" s="178">
        <f>'Open Int.'!R138</f>
        <v>246.90763125</v>
      </c>
      <c r="H138" s="178">
        <f>'Open Int.'!Z138</f>
        <v>5.540613750000006</v>
      </c>
      <c r="I138" s="171">
        <f>'Open Int.'!O138</f>
        <v>0.9426929392446634</v>
      </c>
      <c r="J138" s="187">
        <f>IF(Volume!D138=0,0,Volume!F138/Volume!D138)</f>
        <v>0</v>
      </c>
      <c r="K138" s="189">
        <f>IF('Open Int.'!E138=0,0,'Open Int.'!H138/'Open Int.'!E138)</f>
        <v>0.1414141414141414</v>
      </c>
    </row>
    <row r="139" spans="1:11" ht="15">
      <c r="A139" s="203" t="s">
        <v>151</v>
      </c>
      <c r="B139" s="291">
        <f>Margins!B139</f>
        <v>225</v>
      </c>
      <c r="C139" s="291">
        <f>Volume!J139</f>
        <v>1030.4</v>
      </c>
      <c r="D139" s="184">
        <f>Volume!M139</f>
        <v>1.3724236312656841</v>
      </c>
      <c r="E139" s="177">
        <f>Volume!C139*100</f>
        <v>39</v>
      </c>
      <c r="F139" s="351">
        <f>'Open Int.'!D139*100</f>
        <v>-1</v>
      </c>
      <c r="G139" s="178">
        <f>'Open Int.'!R139</f>
        <v>201.46896</v>
      </c>
      <c r="H139" s="178">
        <f>'Open Int.'!Z139</f>
        <v>-0.10832174999998756</v>
      </c>
      <c r="I139" s="171">
        <f>'Open Int.'!O139</f>
        <v>0.9486766398158804</v>
      </c>
      <c r="J139" s="187">
        <f>IF(Volume!D139=0,0,Volume!F139/Volume!D139)</f>
        <v>0</v>
      </c>
      <c r="K139" s="189">
        <f>IF('Open Int.'!E139=0,0,'Open Int.'!H139/'Open Int.'!E139)</f>
        <v>0</v>
      </c>
    </row>
    <row r="140" spans="1:11" ht="15">
      <c r="A140" s="203" t="s">
        <v>214</v>
      </c>
      <c r="B140" s="291">
        <f>Margins!B140</f>
        <v>125</v>
      </c>
      <c r="C140" s="291">
        <f>Volume!J140</f>
        <v>1571.1</v>
      </c>
      <c r="D140" s="184">
        <f>Volume!M140</f>
        <v>1.603828493823964</v>
      </c>
      <c r="E140" s="177">
        <f>Volume!C140*100</f>
        <v>15</v>
      </c>
      <c r="F140" s="351">
        <f>'Open Int.'!D140*100</f>
        <v>0</v>
      </c>
      <c r="G140" s="178">
        <f>'Open Int.'!R140</f>
        <v>76.10015625</v>
      </c>
      <c r="H140" s="178">
        <f>'Open Int.'!Z140</f>
        <v>1.4331949999999978</v>
      </c>
      <c r="I140" s="171">
        <f>'Open Int.'!O140</f>
        <v>0.9419354838709677</v>
      </c>
      <c r="J140" s="187">
        <f>IF(Volume!D140=0,0,Volume!F140/Volume!D140)</f>
        <v>0</v>
      </c>
      <c r="K140" s="189">
        <f>IF('Open Int.'!E140=0,0,'Open Int.'!H140/'Open Int.'!E140)</f>
        <v>0</v>
      </c>
    </row>
    <row r="141" spans="1:11" ht="15">
      <c r="A141" s="203" t="s">
        <v>229</v>
      </c>
      <c r="B141" s="291">
        <f>Margins!B141</f>
        <v>200</v>
      </c>
      <c r="C141" s="291">
        <f>Volume!J141</f>
        <v>1008.75</v>
      </c>
      <c r="D141" s="184">
        <f>Volume!M141</f>
        <v>1.3819095477386936</v>
      </c>
      <c r="E141" s="177">
        <f>Volume!C141*100</f>
        <v>50</v>
      </c>
      <c r="F141" s="351">
        <f>'Open Int.'!D141*100</f>
        <v>-3</v>
      </c>
      <c r="G141" s="178">
        <f>'Open Int.'!R141</f>
        <v>171.386625</v>
      </c>
      <c r="H141" s="178">
        <f>'Open Int.'!Z141</f>
        <v>-3.4547749999999837</v>
      </c>
      <c r="I141" s="171">
        <f>'Open Int.'!O141</f>
        <v>0.903708063566804</v>
      </c>
      <c r="J141" s="187">
        <f>IF(Volume!D141=0,0,Volume!F141/Volume!D141)</f>
        <v>0</v>
      </c>
      <c r="K141" s="189">
        <f>IF('Open Int.'!E141=0,0,'Open Int.'!H141/'Open Int.'!E141)</f>
        <v>0.24096385542168675</v>
      </c>
    </row>
    <row r="142" spans="1:11" ht="15">
      <c r="A142" s="203" t="s">
        <v>91</v>
      </c>
      <c r="B142" s="291">
        <f>Margins!B142</f>
        <v>3800</v>
      </c>
      <c r="C142" s="291">
        <f>Volume!J142</f>
        <v>71.9</v>
      </c>
      <c r="D142" s="184">
        <f>Volume!M142</f>
        <v>4.7341587764020385</v>
      </c>
      <c r="E142" s="177">
        <f>Volume!C142*100</f>
        <v>-13</v>
      </c>
      <c r="F142" s="351">
        <f>'Open Int.'!D142*100</f>
        <v>-3</v>
      </c>
      <c r="G142" s="178">
        <f>'Open Int.'!R142</f>
        <v>50.409090000000006</v>
      </c>
      <c r="H142" s="178">
        <f>'Open Int.'!Z142</f>
        <v>0.974224999999997</v>
      </c>
      <c r="I142" s="171">
        <f>'Open Int.'!O142</f>
        <v>0.9468834688346883</v>
      </c>
      <c r="J142" s="187">
        <f>IF(Volume!D142=0,0,Volume!F142/Volume!D142)</f>
        <v>0.109375</v>
      </c>
      <c r="K142" s="189">
        <f>IF('Open Int.'!E142=0,0,'Open Int.'!H142/'Open Int.'!E142)</f>
        <v>0.10080645161290322</v>
      </c>
    </row>
    <row r="143" spans="1:14" ht="15">
      <c r="A143" s="203" t="s">
        <v>152</v>
      </c>
      <c r="B143" s="291">
        <f>Margins!B143</f>
        <v>1350</v>
      </c>
      <c r="C143" s="291">
        <f>Volume!J143</f>
        <v>210.95</v>
      </c>
      <c r="D143" s="184">
        <f>Volume!M143</f>
        <v>7.054047196143099</v>
      </c>
      <c r="E143" s="177">
        <f>Volume!C143*100</f>
        <v>76</v>
      </c>
      <c r="F143" s="351">
        <f>'Open Int.'!D143*100</f>
        <v>-6</v>
      </c>
      <c r="G143" s="178">
        <f>'Open Int.'!R143</f>
        <v>32.72150925</v>
      </c>
      <c r="H143" s="178">
        <f>'Open Int.'!Z143</f>
        <v>1.0122232499999981</v>
      </c>
      <c r="I143" s="171">
        <f>'Open Int.'!O143</f>
        <v>0.679721496953873</v>
      </c>
      <c r="J143" s="187">
        <f>IF(Volume!D143=0,0,Volume!F143/Volume!D143)</f>
        <v>1.0714285714285714</v>
      </c>
      <c r="K143" s="189">
        <f>IF('Open Int.'!E143=0,0,'Open Int.'!H143/'Open Int.'!E143)</f>
        <v>0.2857142857142857</v>
      </c>
      <c r="N143" s="96"/>
    </row>
    <row r="144" spans="1:14" ht="15">
      <c r="A144" s="203" t="s">
        <v>208</v>
      </c>
      <c r="B144" s="291">
        <f>Margins!B144</f>
        <v>412</v>
      </c>
      <c r="C144" s="291">
        <f>Volume!J144</f>
        <v>805.1</v>
      </c>
      <c r="D144" s="184">
        <f>Volume!M144</f>
        <v>3.7767465841711876</v>
      </c>
      <c r="E144" s="177">
        <f>Volume!C144*100</f>
        <v>88</v>
      </c>
      <c r="F144" s="351">
        <f>'Open Int.'!D144*100</f>
        <v>-4</v>
      </c>
      <c r="G144" s="178">
        <f>'Open Int.'!R144</f>
        <v>307.1553112</v>
      </c>
      <c r="H144" s="178">
        <f>'Open Int.'!Z144</f>
        <v>0.5665988800000719</v>
      </c>
      <c r="I144" s="171">
        <f>'Open Int.'!O144</f>
        <v>0.869438444924406</v>
      </c>
      <c r="J144" s="187">
        <f>IF(Volume!D144=0,0,Volume!F144/Volume!D144)</f>
        <v>0.175</v>
      </c>
      <c r="K144" s="189">
        <f>IF('Open Int.'!E144=0,0,'Open Int.'!H144/'Open Int.'!E144)</f>
        <v>0.26877470355731226</v>
      </c>
      <c r="N144" s="96"/>
    </row>
    <row r="145" spans="1:14" ht="15">
      <c r="A145" s="179" t="s">
        <v>230</v>
      </c>
      <c r="B145" s="291">
        <f>Margins!B145</f>
        <v>400</v>
      </c>
      <c r="C145" s="291">
        <f>Volume!J145</f>
        <v>515.45</v>
      </c>
      <c r="D145" s="184">
        <f>Volume!M145</f>
        <v>1.676693954038871</v>
      </c>
      <c r="E145" s="177">
        <f>Volume!C145*100</f>
        <v>49</v>
      </c>
      <c r="F145" s="351">
        <f>'Open Int.'!D145*100</f>
        <v>-10</v>
      </c>
      <c r="G145" s="178">
        <f>'Open Int.'!R145</f>
        <v>60.946808</v>
      </c>
      <c r="H145" s="178">
        <f>'Open Int.'!Z145</f>
        <v>-5.483920000000005</v>
      </c>
      <c r="I145" s="171">
        <f>'Open Int.'!O145</f>
        <v>0.8396481732070366</v>
      </c>
      <c r="J145" s="187">
        <f>IF(Volume!D145=0,0,Volume!F145/Volume!D145)</f>
        <v>0</v>
      </c>
      <c r="K145" s="189">
        <f>IF('Open Int.'!E145=0,0,'Open Int.'!H145/'Open Int.'!E145)</f>
        <v>0.05128205128205128</v>
      </c>
      <c r="N145" s="96"/>
    </row>
    <row r="146" spans="1:14" ht="15">
      <c r="A146" s="179" t="s">
        <v>185</v>
      </c>
      <c r="B146" s="291">
        <f>Margins!B146</f>
        <v>675</v>
      </c>
      <c r="C146" s="291">
        <f>Volume!J146</f>
        <v>442.05</v>
      </c>
      <c r="D146" s="184">
        <f>Volume!M146</f>
        <v>2.7664768104149795</v>
      </c>
      <c r="E146" s="177">
        <f>Volume!C146*100</f>
        <v>-1</v>
      </c>
      <c r="F146" s="351">
        <f>'Open Int.'!D146*100</f>
        <v>-3</v>
      </c>
      <c r="G146" s="178">
        <f>'Open Int.'!R146</f>
        <v>1062.335665125</v>
      </c>
      <c r="H146" s="178">
        <f>'Open Int.'!Z146</f>
        <v>6.095887875000017</v>
      </c>
      <c r="I146" s="171">
        <f>'Open Int.'!O146</f>
        <v>0.8738027694295425</v>
      </c>
      <c r="J146" s="187">
        <f>IF(Volume!D146=0,0,Volume!F146/Volume!D146)</f>
        <v>0.2455968688845401</v>
      </c>
      <c r="K146" s="189">
        <f>IF('Open Int.'!E146=0,0,'Open Int.'!H146/'Open Int.'!E146)</f>
        <v>0.2670703695969931</v>
      </c>
      <c r="N146" s="96"/>
    </row>
    <row r="147" spans="1:14" ht="15">
      <c r="A147" s="179" t="s">
        <v>206</v>
      </c>
      <c r="B147" s="291">
        <f>Margins!B147</f>
        <v>275</v>
      </c>
      <c r="C147" s="291">
        <f>Volume!J147</f>
        <v>626.95</v>
      </c>
      <c r="D147" s="184">
        <f>Volume!M147</f>
        <v>-0.45252461098760066</v>
      </c>
      <c r="E147" s="177">
        <f>Volume!C147*100</f>
        <v>-24</v>
      </c>
      <c r="F147" s="351">
        <f>'Open Int.'!D147*100</f>
        <v>1</v>
      </c>
      <c r="G147" s="178">
        <f>'Open Int.'!R147</f>
        <v>47.033789000000006</v>
      </c>
      <c r="H147" s="178">
        <f>'Open Int.'!Z147</f>
        <v>0.30577800000001076</v>
      </c>
      <c r="I147" s="171">
        <f>'Open Int.'!O147</f>
        <v>0.9193548387096774</v>
      </c>
      <c r="J147" s="187">
        <f>IF(Volume!D147=0,0,Volume!F147/Volume!D147)</f>
        <v>0</v>
      </c>
      <c r="K147" s="189">
        <f>IF('Open Int.'!E147=0,0,'Open Int.'!H147/'Open Int.'!E147)</f>
        <v>0</v>
      </c>
      <c r="N147" s="96"/>
    </row>
    <row r="148" spans="1:14" ht="15">
      <c r="A148" s="179" t="s">
        <v>118</v>
      </c>
      <c r="B148" s="291">
        <f>Margins!B148</f>
        <v>250</v>
      </c>
      <c r="C148" s="291">
        <f>Volume!J148</f>
        <v>1303.05</v>
      </c>
      <c r="D148" s="184">
        <f>Volume!M148</f>
        <v>2.8453038674033113</v>
      </c>
      <c r="E148" s="177">
        <f>Volume!C148*100</f>
        <v>22</v>
      </c>
      <c r="F148" s="351">
        <f>'Open Int.'!D148*100</f>
        <v>-5</v>
      </c>
      <c r="G148" s="178">
        <f>'Open Int.'!R148</f>
        <v>553.6007925</v>
      </c>
      <c r="H148" s="178">
        <f>'Open Int.'!Z148</f>
        <v>-11.069432499999948</v>
      </c>
      <c r="I148" s="171">
        <f>'Open Int.'!O148</f>
        <v>0.8865481934800518</v>
      </c>
      <c r="J148" s="187">
        <f>IF(Volume!D148=0,0,Volume!F148/Volume!D148)</f>
        <v>0.22171945701357465</v>
      </c>
      <c r="K148" s="189">
        <f>IF('Open Int.'!E148=0,0,'Open Int.'!H148/'Open Int.'!E148)</f>
        <v>0.248868778280543</v>
      </c>
      <c r="N148" s="96"/>
    </row>
    <row r="149" spans="1:14" ht="15">
      <c r="A149" s="179" t="s">
        <v>231</v>
      </c>
      <c r="B149" s="291">
        <f>Margins!B149</f>
        <v>411</v>
      </c>
      <c r="C149" s="291">
        <f>Volume!J149</f>
        <v>845.8</v>
      </c>
      <c r="D149" s="184">
        <f>Volume!M149</f>
        <v>1.1661981938879253</v>
      </c>
      <c r="E149" s="177">
        <f>Volume!C149*100</f>
        <v>2</v>
      </c>
      <c r="F149" s="351">
        <f>'Open Int.'!D149*100</f>
        <v>6</v>
      </c>
      <c r="G149" s="178">
        <f>'Open Int.'!R149</f>
        <v>146.66248122</v>
      </c>
      <c r="H149" s="178">
        <f>'Open Int.'!Z149</f>
        <v>10.62468907500002</v>
      </c>
      <c r="I149" s="171">
        <f>'Open Int.'!O149</f>
        <v>0.9004503436833373</v>
      </c>
      <c r="J149" s="187">
        <f>IF(Volume!D149=0,0,Volume!F149/Volume!D149)</f>
        <v>0</v>
      </c>
      <c r="K149" s="189">
        <f>IF('Open Int.'!E149=0,0,'Open Int.'!H149/'Open Int.'!E149)</f>
        <v>0.7272727272727273</v>
      </c>
      <c r="N149" s="96"/>
    </row>
    <row r="150" spans="1:14" ht="15">
      <c r="A150" s="179" t="s">
        <v>302</v>
      </c>
      <c r="B150" s="291">
        <f>Margins!B150</f>
        <v>3850</v>
      </c>
      <c r="C150" s="291">
        <f>Volume!J150</f>
        <v>48.65</v>
      </c>
      <c r="D150" s="184">
        <f>Volume!M150</f>
        <v>2.96296296296296</v>
      </c>
      <c r="E150" s="177">
        <f>Volume!C150*100</f>
        <v>17</v>
      </c>
      <c r="F150" s="351">
        <f>'Open Int.'!D150*100</f>
        <v>3</v>
      </c>
      <c r="G150" s="178">
        <f>'Open Int.'!R150</f>
        <v>9.19655275</v>
      </c>
      <c r="H150" s="178">
        <f>'Open Int.'!Z150</f>
        <v>0.5011352500000008</v>
      </c>
      <c r="I150" s="171">
        <f>'Open Int.'!O150</f>
        <v>0.8513238289205702</v>
      </c>
      <c r="J150" s="187">
        <f>IF(Volume!D150=0,0,Volume!F150/Volume!D150)</f>
        <v>0</v>
      </c>
      <c r="K150" s="189">
        <f>IF('Open Int.'!E150=0,0,'Open Int.'!H150/'Open Int.'!E150)</f>
        <v>0.11764705882352941</v>
      </c>
      <c r="N150" s="96"/>
    </row>
    <row r="151" spans="1:14" ht="15">
      <c r="A151" s="179" t="s">
        <v>303</v>
      </c>
      <c r="B151" s="291">
        <f>Margins!B151</f>
        <v>10450</v>
      </c>
      <c r="C151" s="291">
        <f>Volume!J151</f>
        <v>21.5</v>
      </c>
      <c r="D151" s="184">
        <f>Volume!M151</f>
        <v>1.1764705882352942</v>
      </c>
      <c r="E151" s="177">
        <f>Volume!C151*100</f>
        <v>105</v>
      </c>
      <c r="F151" s="351">
        <f>'Open Int.'!D151*100</f>
        <v>-2</v>
      </c>
      <c r="G151" s="178">
        <f>'Open Int.'!R151</f>
        <v>101.01388</v>
      </c>
      <c r="H151" s="178">
        <f>'Open Int.'!Z151</f>
        <v>-0.5353012500000034</v>
      </c>
      <c r="I151" s="171">
        <f>'Open Int.'!O151</f>
        <v>0.8467526690391459</v>
      </c>
      <c r="J151" s="187">
        <f>IF(Volume!D151=0,0,Volume!F151/Volume!D151)</f>
        <v>0.06329113924050633</v>
      </c>
      <c r="K151" s="189">
        <f>IF('Open Int.'!E151=0,0,'Open Int.'!H151/'Open Int.'!E151)</f>
        <v>0.12351778656126482</v>
      </c>
      <c r="N151" s="96"/>
    </row>
    <row r="152" spans="1:14" ht="15">
      <c r="A152" s="179" t="s">
        <v>173</v>
      </c>
      <c r="B152" s="291">
        <f>Margins!B152</f>
        <v>2950</v>
      </c>
      <c r="C152" s="291">
        <f>Volume!J152</f>
        <v>62.75</v>
      </c>
      <c r="D152" s="184">
        <f>Volume!M152</f>
        <v>1.7842660178426624</v>
      </c>
      <c r="E152" s="177">
        <f>Volume!C152*100</f>
        <v>68</v>
      </c>
      <c r="F152" s="351">
        <f>'Open Int.'!D152*100</f>
        <v>-1</v>
      </c>
      <c r="G152" s="178">
        <f>'Open Int.'!R152</f>
        <v>48.25882875</v>
      </c>
      <c r="H152" s="178">
        <f>'Open Int.'!Z152</f>
        <v>0.2458087500000019</v>
      </c>
      <c r="I152" s="171">
        <f>'Open Int.'!O152</f>
        <v>0.8787878787878788</v>
      </c>
      <c r="J152" s="187">
        <f>IF(Volume!D152=0,0,Volume!F152/Volume!D152)</f>
        <v>0</v>
      </c>
      <c r="K152" s="189">
        <f>IF('Open Int.'!E152=0,0,'Open Int.'!H152/'Open Int.'!E152)</f>
        <v>0.05194805194805195</v>
      </c>
      <c r="N152" s="96"/>
    </row>
    <row r="153" spans="1:14" ht="15">
      <c r="A153" s="179" t="s">
        <v>304</v>
      </c>
      <c r="B153" s="291">
        <f>Margins!B153</f>
        <v>200</v>
      </c>
      <c r="C153" s="291">
        <f>Volume!J153</f>
        <v>784.25</v>
      </c>
      <c r="D153" s="184">
        <f>Volume!M153</f>
        <v>0.699794555726765</v>
      </c>
      <c r="E153" s="177">
        <f>Volume!C153*100</f>
        <v>149</v>
      </c>
      <c r="F153" s="351">
        <f>'Open Int.'!D153*100</f>
        <v>-14.000000000000002</v>
      </c>
      <c r="G153" s="178">
        <f>'Open Int.'!R153</f>
        <v>34.44426</v>
      </c>
      <c r="H153" s="178">
        <f>'Open Int.'!Z153</f>
        <v>-3.0004440000000017</v>
      </c>
      <c r="I153" s="171">
        <f>'Open Int.'!O153</f>
        <v>0.8410746812386156</v>
      </c>
      <c r="J153" s="187">
        <f>IF(Volume!D153=0,0,Volume!F153/Volume!D153)</f>
        <v>0</v>
      </c>
      <c r="K153" s="189">
        <f>IF('Open Int.'!E153=0,0,'Open Int.'!H153/'Open Int.'!E153)</f>
        <v>0</v>
      </c>
      <c r="N153" s="96"/>
    </row>
    <row r="154" spans="1:14" ht="15">
      <c r="A154" s="179" t="s">
        <v>82</v>
      </c>
      <c r="B154" s="291">
        <f>Margins!B154</f>
        <v>2100</v>
      </c>
      <c r="C154" s="291">
        <f>Volume!J154</f>
        <v>105.7</v>
      </c>
      <c r="D154" s="184">
        <f>Volume!M154</f>
        <v>3.678273663560569</v>
      </c>
      <c r="E154" s="177">
        <f>Volume!C154*100</f>
        <v>131</v>
      </c>
      <c r="F154" s="351">
        <f>'Open Int.'!D154*100</f>
        <v>-1</v>
      </c>
      <c r="G154" s="178">
        <f>'Open Int.'!R154</f>
        <v>115.446597</v>
      </c>
      <c r="H154" s="178">
        <f>'Open Int.'!Z154</f>
        <v>2.7041699999999906</v>
      </c>
      <c r="I154" s="171">
        <f>'Open Int.'!O154</f>
        <v>0.8500288406075754</v>
      </c>
      <c r="J154" s="187">
        <f>IF(Volume!D154=0,0,Volume!F154/Volume!D154)</f>
        <v>0</v>
      </c>
      <c r="K154" s="189">
        <f>IF('Open Int.'!E154=0,0,'Open Int.'!H154/'Open Int.'!E154)</f>
        <v>0.10606060606060606</v>
      </c>
      <c r="N154" s="96"/>
    </row>
    <row r="155" spans="1:14" ht="15">
      <c r="A155" s="179" t="s">
        <v>153</v>
      </c>
      <c r="B155" s="291">
        <f>Margins!B155</f>
        <v>450</v>
      </c>
      <c r="C155" s="291">
        <f>Volume!J155</f>
        <v>503.9</v>
      </c>
      <c r="D155" s="184">
        <f>Volume!M155</f>
        <v>4.739139472043225</v>
      </c>
      <c r="E155" s="177">
        <f>Volume!C155*100</f>
        <v>81</v>
      </c>
      <c r="F155" s="351">
        <f>'Open Int.'!D155*100</f>
        <v>-18</v>
      </c>
      <c r="G155" s="178">
        <f>'Open Int.'!R155</f>
        <v>39.727476</v>
      </c>
      <c r="H155" s="178">
        <f>'Open Int.'!Z155</f>
        <v>-6.277711499999995</v>
      </c>
      <c r="I155" s="171">
        <f>'Open Int.'!O155</f>
        <v>0.8550228310502284</v>
      </c>
      <c r="J155" s="187">
        <f>IF(Volume!D155=0,0,Volume!F155/Volume!D155)</f>
        <v>0</v>
      </c>
      <c r="K155" s="189">
        <f>IF('Open Int.'!E155=0,0,'Open Int.'!H155/'Open Int.'!E155)</f>
        <v>0</v>
      </c>
      <c r="N155" s="96"/>
    </row>
    <row r="156" spans="1:14" ht="15">
      <c r="A156" s="179" t="s">
        <v>154</v>
      </c>
      <c r="B156" s="291">
        <f>Margins!B156</f>
        <v>6900</v>
      </c>
      <c r="C156" s="291">
        <f>Volume!J156</f>
        <v>42.6</v>
      </c>
      <c r="D156" s="184">
        <f>Volume!M156</f>
        <v>3.022974607013301</v>
      </c>
      <c r="E156" s="177">
        <f>Volume!C156*100</f>
        <v>42</v>
      </c>
      <c r="F156" s="351">
        <f>'Open Int.'!D156*100</f>
        <v>-2</v>
      </c>
      <c r="G156" s="178">
        <f>'Open Int.'!R156</f>
        <v>25.749144</v>
      </c>
      <c r="H156" s="178">
        <f>'Open Int.'!Z156</f>
        <v>0.4417035000000027</v>
      </c>
      <c r="I156" s="171">
        <f>'Open Int.'!O156</f>
        <v>0.8093607305936074</v>
      </c>
      <c r="J156" s="187">
        <f>IF(Volume!D156=0,0,Volume!F156/Volume!D156)</f>
        <v>1.3333333333333333</v>
      </c>
      <c r="K156" s="189">
        <f>IF('Open Int.'!E156=0,0,'Open Int.'!H156/'Open Int.'!E156)</f>
        <v>0.15</v>
      </c>
      <c r="N156" s="96"/>
    </row>
    <row r="157" spans="1:14" ht="15">
      <c r="A157" s="179" t="s">
        <v>305</v>
      </c>
      <c r="B157" s="291">
        <f>Margins!B157</f>
        <v>1800</v>
      </c>
      <c r="C157" s="291">
        <f>Volume!J157</f>
        <v>86.2</v>
      </c>
      <c r="D157" s="184">
        <f>Volume!M157</f>
        <v>2.9253731343283613</v>
      </c>
      <c r="E157" s="177">
        <f>Volume!C157*100</f>
        <v>222.00000000000003</v>
      </c>
      <c r="F157" s="351">
        <f>'Open Int.'!D157*100</f>
        <v>-3</v>
      </c>
      <c r="G157" s="178">
        <f>'Open Int.'!R157</f>
        <v>17.626176</v>
      </c>
      <c r="H157" s="178">
        <f>'Open Int.'!Z157</f>
        <v>-0.23769899999999922</v>
      </c>
      <c r="I157" s="171">
        <f>'Open Int.'!O157</f>
        <v>0.9049295774647887</v>
      </c>
      <c r="J157" s="187">
        <f>IF(Volume!D157=0,0,Volume!F157/Volume!D157)</f>
        <v>3.8</v>
      </c>
      <c r="K157" s="189">
        <f>IF('Open Int.'!E157=0,0,'Open Int.'!H157/'Open Int.'!E157)</f>
        <v>0.6176470588235294</v>
      </c>
      <c r="N157" s="96"/>
    </row>
    <row r="158" spans="1:14" ht="15">
      <c r="A158" s="179" t="s">
        <v>155</v>
      </c>
      <c r="B158" s="291">
        <f>Margins!B158</f>
        <v>525</v>
      </c>
      <c r="C158" s="291">
        <f>Volume!J158</f>
        <v>423.85</v>
      </c>
      <c r="D158" s="184">
        <f>Volume!M158</f>
        <v>10.205408216328653</v>
      </c>
      <c r="E158" s="177">
        <f>Volume!C158*100</f>
        <v>229.99999999999997</v>
      </c>
      <c r="F158" s="351">
        <f>'Open Int.'!D158*100</f>
        <v>-4</v>
      </c>
      <c r="G158" s="178">
        <f>'Open Int.'!R158</f>
        <v>109.97000175</v>
      </c>
      <c r="H158" s="178">
        <f>'Open Int.'!Z158</f>
        <v>6.589521749999989</v>
      </c>
      <c r="I158" s="171">
        <f>'Open Int.'!O158</f>
        <v>0.9368676649129907</v>
      </c>
      <c r="J158" s="187">
        <f>IF(Volume!D158=0,0,Volume!F158/Volume!D158)</f>
        <v>0.046511627906976744</v>
      </c>
      <c r="K158" s="189">
        <f>IF('Open Int.'!E158=0,0,'Open Int.'!H158/'Open Int.'!E158)</f>
        <v>0.08247422680412371</v>
      </c>
      <c r="N158" s="96"/>
    </row>
    <row r="159" spans="1:14" ht="15">
      <c r="A159" s="179" t="s">
        <v>38</v>
      </c>
      <c r="B159" s="291">
        <f>Margins!B159</f>
        <v>600</v>
      </c>
      <c r="C159" s="291">
        <f>Volume!J159</f>
        <v>594.7</v>
      </c>
      <c r="D159" s="184">
        <f>Volume!M159</f>
        <v>2.2260421143102787</v>
      </c>
      <c r="E159" s="177">
        <f>Volume!C159*100</f>
        <v>31</v>
      </c>
      <c r="F159" s="351">
        <f>'Open Int.'!D159*100</f>
        <v>-7.000000000000001</v>
      </c>
      <c r="G159" s="178">
        <f>'Open Int.'!R159</f>
        <v>302.22654</v>
      </c>
      <c r="H159" s="178">
        <f>'Open Int.'!Z159</f>
        <v>-14.606145000000026</v>
      </c>
      <c r="I159" s="171">
        <f>'Open Int.'!O159</f>
        <v>0.8077922077922078</v>
      </c>
      <c r="J159" s="187">
        <f>IF(Volume!D159=0,0,Volume!F159/Volume!D159)</f>
        <v>0.1111111111111111</v>
      </c>
      <c r="K159" s="189">
        <f>IF('Open Int.'!E159=0,0,'Open Int.'!H159/'Open Int.'!E159)</f>
        <v>0.08461538461538462</v>
      </c>
      <c r="N159" s="96"/>
    </row>
    <row r="160" spans="1:14" ht="15">
      <c r="A160" s="179" t="s">
        <v>156</v>
      </c>
      <c r="B160" s="291">
        <f>Margins!B160</f>
        <v>600</v>
      </c>
      <c r="C160" s="291">
        <f>Volume!J160</f>
        <v>380.5</v>
      </c>
      <c r="D160" s="184">
        <f>Volume!M160</f>
        <v>2.450188476036624</v>
      </c>
      <c r="E160" s="177">
        <f>Volume!C160*100</f>
        <v>40</v>
      </c>
      <c r="F160" s="351">
        <f>'Open Int.'!D160*100</f>
        <v>-11</v>
      </c>
      <c r="G160" s="178">
        <f>'Open Int.'!R160</f>
        <v>20.27304</v>
      </c>
      <c r="H160" s="178">
        <f>'Open Int.'!Z160</f>
        <v>-1.8326879999999974</v>
      </c>
      <c r="I160" s="171">
        <f>'Open Int.'!O160</f>
        <v>0.9268018018018018</v>
      </c>
      <c r="J160" s="187">
        <f>IF(Volume!D160=0,0,Volume!F160/Volume!D160)</f>
        <v>0</v>
      </c>
      <c r="K160" s="189">
        <f>IF('Open Int.'!E160=0,0,'Open Int.'!H160/'Open Int.'!E160)</f>
        <v>0</v>
      </c>
      <c r="N160" s="96"/>
    </row>
    <row r="161" spans="1:14" ht="15">
      <c r="A161" s="179" t="s">
        <v>398</v>
      </c>
      <c r="B161" s="291">
        <f>Margins!B161</f>
        <v>700</v>
      </c>
      <c r="C161" s="291">
        <f>Volume!J161</f>
        <v>247.8</v>
      </c>
      <c r="D161" s="184">
        <f>Volume!M161</f>
        <v>-1.4711729622266356</v>
      </c>
      <c r="E161" s="177">
        <f>Volume!C161*100</f>
        <v>1</v>
      </c>
      <c r="F161" s="351">
        <f>'Open Int.'!D161*100</f>
        <v>4</v>
      </c>
      <c r="G161" s="178">
        <f>'Open Int.'!R161</f>
        <v>53.460372</v>
      </c>
      <c r="H161" s="178">
        <f>'Open Int.'!Z161</f>
        <v>1.3319669999999988</v>
      </c>
      <c r="I161" s="171">
        <f>'Open Int.'!O161</f>
        <v>0.9162881245944192</v>
      </c>
      <c r="J161" s="187">
        <f>IF(Volume!D161=0,0,Volume!F161/Volume!D161)</f>
        <v>5.5</v>
      </c>
      <c r="K161" s="189">
        <f>IF('Open Int.'!E161=0,0,'Open Int.'!H161/'Open Int.'!E161)</f>
        <v>0.35294117647058826</v>
      </c>
      <c r="N161" s="96"/>
    </row>
    <row r="162" spans="6:9" ht="15" hidden="1">
      <c r="F162" s="10"/>
      <c r="G162" s="176">
        <f>'Open Int.'!R162</f>
        <v>58515.34606209502</v>
      </c>
      <c r="H162" s="131">
        <f>'Open Int.'!Z162</f>
        <v>694.5501790200047</v>
      </c>
      <c r="I162" s="100"/>
    </row>
    <row r="163" spans="6:9" ht="15">
      <c r="F163" s="10"/>
      <c r="I163" s="100"/>
    </row>
    <row r="164" spans="6:9" ht="15">
      <c r="F164" s="10"/>
      <c r="I164" s="100"/>
    </row>
    <row r="165" spans="6:9" ht="15">
      <c r="F165" s="10"/>
      <c r="I165" s="100"/>
    </row>
    <row r="166" spans="1:8" ht="15.75">
      <c r="A166" s="13"/>
      <c r="B166" s="13"/>
      <c r="C166" s="13"/>
      <c r="D166" s="14"/>
      <c r="E166" s="15"/>
      <c r="F166" s="8"/>
      <c r="G166" s="73"/>
      <c r="H166" s="73"/>
    </row>
    <row r="167" spans="2:10" ht="15.75" thickBot="1">
      <c r="B167" s="40" t="s">
        <v>53</v>
      </c>
      <c r="C167" s="41"/>
      <c r="D167" s="16"/>
      <c r="E167" s="11"/>
      <c r="F167" s="11"/>
      <c r="G167" s="12"/>
      <c r="H167" s="17"/>
      <c r="I167" s="17"/>
      <c r="J167" s="7"/>
    </row>
    <row r="168" spans="1:11" ht="15.75" thickBot="1">
      <c r="A168" s="29"/>
      <c r="B168" s="130" t="s">
        <v>182</v>
      </c>
      <c r="C168" s="130" t="s">
        <v>74</v>
      </c>
      <c r="D168" s="255" t="s">
        <v>9</v>
      </c>
      <c r="E168" s="130" t="s">
        <v>84</v>
      </c>
      <c r="F168" s="130" t="s">
        <v>49</v>
      </c>
      <c r="G168" s="18"/>
      <c r="I168" s="11"/>
      <c r="K168" s="12"/>
    </row>
    <row r="169" spans="1:11" ht="15">
      <c r="A169" s="194" t="s">
        <v>60</v>
      </c>
      <c r="B169" s="238">
        <f>'Open Int.'!$V$4</f>
        <v>139.06316625</v>
      </c>
      <c r="C169" s="238">
        <f>'Open Int.'!$V$5</f>
        <v>7.199655</v>
      </c>
      <c r="D169" s="238">
        <f>'Open Int.'!$V$6</f>
        <v>14277.8272455</v>
      </c>
      <c r="E169" s="252">
        <f>F169-(D169+C169+B169)</f>
        <v>22556.261401095013</v>
      </c>
      <c r="F169" s="252">
        <f>'Open Int.'!$V$162</f>
        <v>36980.351467845016</v>
      </c>
      <c r="G169" s="19"/>
      <c r="H169" s="42" t="s">
        <v>59</v>
      </c>
      <c r="I169" s="43"/>
      <c r="J169" s="65">
        <f>F172</f>
        <v>58515.34606209502</v>
      </c>
      <c r="K169" s="17"/>
    </row>
    <row r="170" spans="1:11" ht="15">
      <c r="A170" s="204" t="s">
        <v>61</v>
      </c>
      <c r="B170" s="239">
        <f>'Open Int.'!$W$4</f>
        <v>3.36062375</v>
      </c>
      <c r="C170" s="239">
        <f>'Open Int.'!$W$5</f>
        <v>0</v>
      </c>
      <c r="D170" s="239">
        <f>'Open Int.'!$W$6</f>
        <v>9248.7694775</v>
      </c>
      <c r="E170" s="254">
        <f>F170-(D170+C170+B170)</f>
        <v>2069.5571458550075</v>
      </c>
      <c r="F170" s="239">
        <f>'Open Int.'!$W$162</f>
        <v>11321.687247105008</v>
      </c>
      <c r="G170" s="20"/>
      <c r="H170" s="42" t="s">
        <v>66</v>
      </c>
      <c r="I170" s="43"/>
      <c r="J170" s="65">
        <f>'Open Int.'!$Z$162</f>
        <v>694.5501790200047</v>
      </c>
      <c r="K170" s="132">
        <f>J170/(J169-J170)</f>
        <v>0.012012117239349687</v>
      </c>
    </row>
    <row r="171" spans="1:11" ht="15.75" thickBot="1">
      <c r="A171" s="206" t="s">
        <v>62</v>
      </c>
      <c r="B171" s="239">
        <f>'Open Int.'!$X$4</f>
        <v>3.888325</v>
      </c>
      <c r="C171" s="239">
        <f>'Open Int.'!$X$5</f>
        <v>0</v>
      </c>
      <c r="D171" s="239">
        <f>'Open Int.'!$X$6</f>
        <v>9569.8102745</v>
      </c>
      <c r="E171" s="254">
        <f>F171-(D171+C171+B171)</f>
        <v>639.6087476449975</v>
      </c>
      <c r="F171" s="239">
        <f>'Open Int.'!$X$162</f>
        <v>10213.307347144997</v>
      </c>
      <c r="G171" s="19"/>
      <c r="H171" s="352"/>
      <c r="I171" s="352"/>
      <c r="J171" s="353"/>
      <c r="K171" s="354"/>
    </row>
    <row r="172" spans="1:10" ht="15.75" thickBot="1">
      <c r="A172" s="203" t="s">
        <v>11</v>
      </c>
      <c r="B172" s="30">
        <f>SUM(B169:B171)</f>
        <v>146.312115</v>
      </c>
      <c r="C172" s="30">
        <f>SUM(C169:C171)</f>
        <v>7.199655</v>
      </c>
      <c r="D172" s="256">
        <f>SUM(D169:D171)</f>
        <v>33096.4069975</v>
      </c>
      <c r="E172" s="256">
        <f>SUM(E169:E171)</f>
        <v>25265.427294595018</v>
      </c>
      <c r="F172" s="30">
        <f>SUM(F169:F171)</f>
        <v>58515.34606209502</v>
      </c>
      <c r="G172" s="22"/>
      <c r="H172" s="44" t="s">
        <v>67</v>
      </c>
      <c r="I172" s="45"/>
      <c r="J172" s="21">
        <f>Volume!P163</f>
        <v>0.3402286514682125</v>
      </c>
    </row>
    <row r="173" spans="1:11" ht="15">
      <c r="A173" s="194" t="s">
        <v>54</v>
      </c>
      <c r="B173" s="239">
        <f>'Open Int.'!$S$4</f>
        <v>142.34046875</v>
      </c>
      <c r="C173" s="239">
        <f>'Open Int.'!$S$5</f>
        <v>6.95697</v>
      </c>
      <c r="D173" s="239">
        <f>'Open Int.'!$S$6</f>
        <v>26774.019538</v>
      </c>
      <c r="E173" s="254">
        <f>F173-(D173+C173+B173)</f>
        <v>21418.196772539988</v>
      </c>
      <c r="F173" s="239">
        <f>'Open Int.'!$S$162</f>
        <v>48341.51374928999</v>
      </c>
      <c r="G173" s="20"/>
      <c r="H173" s="44" t="s">
        <v>68</v>
      </c>
      <c r="I173" s="45"/>
      <c r="J173" s="23">
        <f>'Open Int.'!E163</f>
        <v>0.3578514638699696</v>
      </c>
      <c r="K173" s="12"/>
    </row>
    <row r="174" spans="1:10" ht="15.75" thickBot="1">
      <c r="A174" s="206" t="s">
        <v>65</v>
      </c>
      <c r="B174" s="253">
        <f>B172-B173</f>
        <v>3.971646249999992</v>
      </c>
      <c r="C174" s="253">
        <f>C172-C173</f>
        <v>0.24268499999999982</v>
      </c>
      <c r="D174" s="257">
        <f>D172-D173</f>
        <v>6322.387459500002</v>
      </c>
      <c r="E174" s="253">
        <f>E172-E173</f>
        <v>3847.2305220550297</v>
      </c>
      <c r="F174" s="253">
        <f>F172-F173</f>
        <v>10173.832312805032</v>
      </c>
      <c r="G174" s="20"/>
      <c r="J174" s="66"/>
    </row>
    <row r="175" ht="15">
      <c r="G175" s="90"/>
    </row>
    <row r="176" spans="4:9" ht="15">
      <c r="D176" s="50"/>
      <c r="E176" s="26"/>
      <c r="I176" s="24"/>
    </row>
    <row r="177" spans="3:8" ht="15">
      <c r="C177" s="50"/>
      <c r="D177" s="50"/>
      <c r="E177" s="98"/>
      <c r="F177" s="268"/>
      <c r="H177" s="26"/>
    </row>
    <row r="178" spans="4:7" ht="15">
      <c r="D178" s="50"/>
      <c r="E178" s="26"/>
      <c r="F178" s="26"/>
      <c r="G178" s="26"/>
    </row>
    <row r="179" spans="4:5" ht="15">
      <c r="D179" s="50"/>
      <c r="E179" s="26"/>
    </row>
    <row r="182" ht="15">
      <c r="A182" s="7" t="s">
        <v>120</v>
      </c>
    </row>
    <row r="183" ht="15">
      <c r="A183" s="7" t="s">
        <v>115</v>
      </c>
    </row>
    <row r="197" ht="15">
      <c r="G197" s="11" t="s">
        <v>115</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168"/>
  <sheetViews>
    <sheetView workbookViewId="0" topLeftCell="A1">
      <selection activeCell="A54" sqref="A54"/>
    </sheetView>
  </sheetViews>
  <sheetFormatPr defaultColWidth="9.140625" defaultRowHeight="12.75"/>
  <cols>
    <col min="1" max="1" width="20.28125" style="25" customWidth="1"/>
    <col min="2" max="2" width="14.7109375" style="25" customWidth="1"/>
    <col min="3" max="3" width="37.421875" style="25" customWidth="1"/>
    <col min="4" max="4" width="14.7109375" style="25" hidden="1" customWidth="1"/>
    <col min="5" max="5" width="12.28125" style="25" customWidth="1"/>
    <col min="6" max="6" width="20.8515625" style="25" customWidth="1"/>
    <col min="7" max="16384" width="9.140625" style="25" customWidth="1"/>
  </cols>
  <sheetData>
    <row r="1" spans="1:4" ht="13.5">
      <c r="A1" s="437" t="s">
        <v>127</v>
      </c>
      <c r="B1" s="437"/>
      <c r="C1" s="437"/>
      <c r="D1" s="92">
        <f ca="1">NOW()</f>
        <v>39163.78124895833</v>
      </c>
    </row>
    <row r="2" spans="1:3" ht="13.5">
      <c r="A2" s="94" t="s">
        <v>128</v>
      </c>
      <c r="B2" s="94" t="s">
        <v>129</v>
      </c>
      <c r="C2" s="95" t="s">
        <v>130</v>
      </c>
    </row>
    <row r="3" spans="1:3" ht="13.5">
      <c r="A3" s="25" t="s">
        <v>279</v>
      </c>
      <c r="B3" s="92">
        <v>39170</v>
      </c>
      <c r="C3" s="93">
        <f>B3-D1</f>
        <v>6.218751041669748</v>
      </c>
    </row>
    <row r="4" spans="1:3" ht="13.5">
      <c r="A4" s="25" t="s">
        <v>394</v>
      </c>
      <c r="B4" s="92">
        <v>39198</v>
      </c>
      <c r="C4" s="93">
        <f>B4-D1</f>
        <v>34.21875104166975</v>
      </c>
    </row>
    <row r="5" spans="1:3" ht="13.5">
      <c r="A5" s="25" t="s">
        <v>397</v>
      </c>
      <c r="B5" s="92">
        <v>39233</v>
      </c>
      <c r="C5" s="93">
        <f>B5-D1</f>
        <v>69.21875104166975</v>
      </c>
    </row>
    <row r="6" spans="1:3" ht="13.5">
      <c r="A6" s="51"/>
      <c r="B6" s="97"/>
      <c r="C6" s="93"/>
    </row>
    <row r="7" spans="1:3" ht="13.5">
      <c r="A7" s="436" t="s">
        <v>131</v>
      </c>
      <c r="B7" s="436"/>
      <c r="C7" s="436"/>
    </row>
    <row r="8" spans="1:3" ht="13.5">
      <c r="A8" s="91" t="s">
        <v>114</v>
      </c>
      <c r="B8" s="91" t="s">
        <v>116</v>
      </c>
      <c r="C8" s="91" t="s">
        <v>125</v>
      </c>
    </row>
    <row r="9" spans="1:3" ht="15">
      <c r="A9" s="381" t="s">
        <v>226</v>
      </c>
      <c r="B9" s="381" t="s">
        <v>414</v>
      </c>
      <c r="C9" s="381" t="s">
        <v>418</v>
      </c>
    </row>
    <row r="10" spans="1:3" ht="15">
      <c r="A10" s="381" t="s">
        <v>410</v>
      </c>
      <c r="B10" s="381" t="s">
        <v>411</v>
      </c>
      <c r="C10" s="381" t="s">
        <v>412</v>
      </c>
    </row>
    <row r="11" spans="1:3" ht="15">
      <c r="A11" s="381" t="s">
        <v>298</v>
      </c>
      <c r="B11" s="381" t="s">
        <v>415</v>
      </c>
      <c r="C11" s="381" t="s">
        <v>403</v>
      </c>
    </row>
    <row r="12" spans="1:3" ht="15">
      <c r="A12" s="381" t="s">
        <v>38</v>
      </c>
      <c r="B12" s="381" t="s">
        <v>415</v>
      </c>
      <c r="C12" s="381" t="s">
        <v>403</v>
      </c>
    </row>
    <row r="13" spans="1:3" ht="15">
      <c r="A13" s="381" t="s">
        <v>287</v>
      </c>
      <c r="B13" s="381" t="s">
        <v>408</v>
      </c>
      <c r="C13" s="381" t="s">
        <v>403</v>
      </c>
    </row>
    <row r="14" spans="1:3" ht="15">
      <c r="A14" s="381" t="s">
        <v>7</v>
      </c>
      <c r="B14" s="381" t="s">
        <v>408</v>
      </c>
      <c r="C14" s="381" t="s">
        <v>403</v>
      </c>
    </row>
    <row r="15" spans="1:3" ht="15">
      <c r="A15" s="381" t="s">
        <v>148</v>
      </c>
      <c r="B15" s="381" t="s">
        <v>408</v>
      </c>
      <c r="C15" s="381" t="s">
        <v>417</v>
      </c>
    </row>
    <row r="16" spans="1:3" ht="15">
      <c r="A16" s="381" t="s">
        <v>170</v>
      </c>
      <c r="B16" s="381" t="s">
        <v>405</v>
      </c>
      <c r="C16" s="381" t="s">
        <v>402</v>
      </c>
    </row>
    <row r="17" spans="1:9" ht="15">
      <c r="A17" s="381" t="s">
        <v>406</v>
      </c>
      <c r="B17" s="381" t="s">
        <v>405</v>
      </c>
      <c r="C17" s="381" t="s">
        <v>407</v>
      </c>
      <c r="D17" t="s">
        <v>413</v>
      </c>
      <c r="E17"/>
      <c r="F17"/>
      <c r="G17"/>
      <c r="H17"/>
      <c r="I17"/>
    </row>
    <row r="18" spans="1:9" ht="15">
      <c r="A18" s="381" t="s">
        <v>409</v>
      </c>
      <c r="B18" s="381" t="s">
        <v>405</v>
      </c>
      <c r="C18" s="381" t="s">
        <v>403</v>
      </c>
      <c r="D18" t="s">
        <v>413</v>
      </c>
      <c r="E18"/>
      <c r="F18"/>
      <c r="G18"/>
      <c r="H18"/>
      <c r="I18"/>
    </row>
    <row r="19" spans="1:8" ht="15">
      <c r="A19" s="381" t="s">
        <v>202</v>
      </c>
      <c r="B19" s="381" t="s">
        <v>405</v>
      </c>
      <c r="C19" s="381" t="s">
        <v>416</v>
      </c>
      <c r="D19" t="s">
        <v>413</v>
      </c>
      <c r="E19"/>
      <c r="G19"/>
      <c r="H19"/>
    </row>
    <row r="20" spans="1:8" ht="15">
      <c r="A20" s="381" t="s">
        <v>156</v>
      </c>
      <c r="B20" s="381" t="s">
        <v>405</v>
      </c>
      <c r="C20" s="381" t="s">
        <v>420</v>
      </c>
      <c r="D20" t="s">
        <v>413</v>
      </c>
      <c r="E20"/>
      <c r="G20"/>
      <c r="H20"/>
    </row>
    <row r="21" spans="1:8" ht="15">
      <c r="A21" s="381" t="s">
        <v>288</v>
      </c>
      <c r="B21" s="381" t="s">
        <v>404</v>
      </c>
      <c r="C21" s="381" t="s">
        <v>402</v>
      </c>
      <c r="D21" t="s">
        <v>413</v>
      </c>
      <c r="E21"/>
      <c r="G21"/>
      <c r="H21" s="380"/>
    </row>
    <row r="22" spans="1:8" ht="15">
      <c r="A22" s="381" t="s">
        <v>35</v>
      </c>
      <c r="B22" s="381" t="s">
        <v>404</v>
      </c>
      <c r="C22" s="381" t="s">
        <v>403</v>
      </c>
      <c r="D22" t="s">
        <v>413</v>
      </c>
      <c r="E22" t="s">
        <v>413</v>
      </c>
      <c r="G22" t="s">
        <v>413</v>
      </c>
      <c r="H22" t="s">
        <v>413</v>
      </c>
    </row>
    <row r="23" spans="1:8" ht="15">
      <c r="A23" s="381" t="s">
        <v>203</v>
      </c>
      <c r="B23" s="381" t="s">
        <v>404</v>
      </c>
      <c r="C23" s="381" t="s">
        <v>403</v>
      </c>
      <c r="D23" t="s">
        <v>413</v>
      </c>
      <c r="E23"/>
      <c r="G23"/>
      <c r="H23"/>
    </row>
    <row r="24" spans="1:8" ht="15">
      <c r="A24" s="381" t="s">
        <v>227</v>
      </c>
      <c r="B24" s="382">
        <v>39176</v>
      </c>
      <c r="C24" s="381" t="s">
        <v>402</v>
      </c>
      <c r="D24" t="s">
        <v>413</v>
      </c>
      <c r="E24" t="s">
        <v>413</v>
      </c>
      <c r="G24" t="s">
        <v>413</v>
      </c>
      <c r="H24" t="s">
        <v>413</v>
      </c>
    </row>
    <row r="25" spans="1:8" ht="15">
      <c r="A25" s="381" t="s">
        <v>37</v>
      </c>
      <c r="B25" s="382">
        <v>39145</v>
      </c>
      <c r="C25" s="381" t="s">
        <v>419</v>
      </c>
      <c r="D25" t="s">
        <v>413</v>
      </c>
      <c r="E25"/>
      <c r="G25"/>
      <c r="H25"/>
    </row>
    <row r="168" ht="13.5">
      <c r="M168" s="25" t="s">
        <v>275</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184"/>
  <sheetViews>
    <sheetView workbookViewId="0" topLeftCell="A1">
      <selection activeCell="A231" sqref="A231:A232"/>
    </sheetView>
  </sheetViews>
  <sheetFormatPr defaultColWidth="9.140625" defaultRowHeight="12.75" outlineLevelRow="2"/>
  <cols>
    <col min="1" max="1" width="20.421875" style="361" bestFit="1" customWidth="1"/>
    <col min="2" max="2" width="15.57421875" style="361" customWidth="1"/>
    <col min="3" max="3" width="13.421875" style="361" customWidth="1"/>
    <col min="4" max="4" width="9.421875" style="368" bestFit="1" customWidth="1"/>
    <col min="5" max="16384" width="9.140625" style="361" customWidth="1"/>
  </cols>
  <sheetData>
    <row r="1" spans="1:4" ht="21.75" thickBot="1">
      <c r="A1" s="394" t="s">
        <v>237</v>
      </c>
      <c r="B1" s="395"/>
      <c r="C1" s="395"/>
      <c r="D1" s="395"/>
    </row>
    <row r="2" spans="1:4" ht="17.25" customHeight="1">
      <c r="A2" s="362" t="s">
        <v>238</v>
      </c>
      <c r="B2" s="362" t="s">
        <v>59</v>
      </c>
      <c r="C2" s="363" t="s">
        <v>70</v>
      </c>
      <c r="D2" s="367" t="s">
        <v>239</v>
      </c>
    </row>
    <row r="3" ht="17.25" customHeight="1">
      <c r="D3" s="361"/>
    </row>
    <row r="4" spans="1:4" ht="15" outlineLevel="1">
      <c r="A4" s="362" t="s">
        <v>240</v>
      </c>
      <c r="B4" s="362">
        <f>SUM(B5:B7)</f>
        <v>10190650</v>
      </c>
      <c r="C4" s="362">
        <f>SUM(C5:C7)</f>
        <v>-153300</v>
      </c>
      <c r="D4" s="367">
        <f aca="true" t="shared" si="0" ref="D4:D14">C4/(B4-C4)</f>
        <v>-0.014820257251823529</v>
      </c>
    </row>
    <row r="5" spans="1:4" ht="14.25" outlineLevel="2">
      <c r="A5" s="364" t="s">
        <v>331</v>
      </c>
      <c r="B5" s="365">
        <f>VLOOKUP(A5,'Open Int.'!$A$4:$O$161,2,FALSE)</f>
        <v>869500</v>
      </c>
      <c r="C5" s="365">
        <f>VLOOKUP(A5,'Open Int.'!$A$4:$O$161,3,FALSE)</f>
        <v>39800</v>
      </c>
      <c r="D5" s="366">
        <f t="shared" si="0"/>
        <v>0.04796914547426781</v>
      </c>
    </row>
    <row r="6" spans="1:4" ht="14.25" outlineLevel="2">
      <c r="A6" s="364" t="s">
        <v>332</v>
      </c>
      <c r="B6" s="365">
        <f>VLOOKUP(A6,'Open Int.'!$A$4:$O$161,2,FALSE)</f>
        <v>2108400</v>
      </c>
      <c r="C6" s="365">
        <f>VLOOKUP(A6,'Open Int.'!$A$4:$O$161,3,FALSE)</f>
        <v>-92800</v>
      </c>
      <c r="D6" s="366">
        <f t="shared" si="0"/>
        <v>-0.04215882246047611</v>
      </c>
    </row>
    <row r="7" spans="1:4" ht="14.25" outlineLevel="2">
      <c r="A7" s="364" t="s">
        <v>333</v>
      </c>
      <c r="B7" s="365">
        <f>VLOOKUP(A7,'Open Int.'!$A$4:$O$161,2,FALSE)</f>
        <v>7212750</v>
      </c>
      <c r="C7" s="365">
        <f>VLOOKUP(A7,'Open Int.'!$A$4:$O$161,3,FALSE)</f>
        <v>-100300</v>
      </c>
      <c r="D7" s="366">
        <f t="shared" si="0"/>
        <v>-0.01371520774505849</v>
      </c>
    </row>
    <row r="8" spans="1:4" ht="15">
      <c r="A8" s="362" t="s">
        <v>241</v>
      </c>
      <c r="B8" s="362">
        <f>SUM(B9:B13)</f>
        <v>37579143</v>
      </c>
      <c r="C8" s="362">
        <f>SUM(C9:C13)</f>
        <v>-1405672</v>
      </c>
      <c r="D8" s="367">
        <f t="shared" si="0"/>
        <v>-0.0360569108767093</v>
      </c>
    </row>
    <row r="9" spans="1:4" ht="14.25" outlineLevel="2">
      <c r="A9" s="364" t="s">
        <v>334</v>
      </c>
      <c r="B9" s="365">
        <f>VLOOKUP(A9,'Open Int.'!$A$4:$O$161,2,FALSE)</f>
        <v>25684725</v>
      </c>
      <c r="C9" s="365">
        <f>VLOOKUP(A9,'Open Int.'!$A$4:$O$161,3,FALSE)</f>
        <v>-792650</v>
      </c>
      <c r="D9" s="366">
        <f t="shared" si="0"/>
        <v>-0.02993688007213706</v>
      </c>
    </row>
    <row r="10" spans="1:4" ht="14.25" outlineLevel="2">
      <c r="A10" s="364" t="s">
        <v>335</v>
      </c>
      <c r="B10" s="365">
        <f>VLOOKUP(A10,'Open Int.'!$A$4:$O$161,2,FALSE)</f>
        <v>4104000</v>
      </c>
      <c r="C10" s="365">
        <f>VLOOKUP(A10,'Open Int.'!$A$4:$O$161,3,FALSE)</f>
        <v>60000</v>
      </c>
      <c r="D10" s="366">
        <f t="shared" si="0"/>
        <v>0.01483679525222552</v>
      </c>
    </row>
    <row r="11" spans="1:4" ht="14.25" outlineLevel="2">
      <c r="A11" s="364" t="s">
        <v>7</v>
      </c>
      <c r="B11" s="365">
        <f>VLOOKUP(A11,'Open Int.'!$A$4:$O$161,2,FALSE)</f>
        <v>2308750</v>
      </c>
      <c r="C11" s="365">
        <f>VLOOKUP(A11,'Open Int.'!$A$4:$O$161,3,FALSE)</f>
        <v>-128750</v>
      </c>
      <c r="D11" s="366">
        <f t="shared" si="0"/>
        <v>-0.05282051282051282</v>
      </c>
    </row>
    <row r="12" spans="1:4" ht="14.25" outlineLevel="2">
      <c r="A12" s="364" t="s">
        <v>44</v>
      </c>
      <c r="B12" s="365">
        <f>VLOOKUP(A12,'Open Int.'!$A$4:$O$161,2,FALSE)</f>
        <v>1798800</v>
      </c>
      <c r="C12" s="365">
        <f>VLOOKUP(A12,'Open Int.'!$A$4:$O$161,3,FALSE)</f>
        <v>-397600</v>
      </c>
      <c r="D12" s="366">
        <f t="shared" si="0"/>
        <v>-0.18102349298852669</v>
      </c>
    </row>
    <row r="13" spans="1:4" ht="14.25" outlineLevel="2">
      <c r="A13" s="364" t="s">
        <v>308</v>
      </c>
      <c r="B13" s="365">
        <f>VLOOKUP(A13,'Open Int.'!$A$4:$O$161,2,FALSE)</f>
        <v>3682868</v>
      </c>
      <c r="C13" s="365">
        <f>VLOOKUP(A13,'Open Int.'!$A$4:$O$161,3,FALSE)</f>
        <v>-146672</v>
      </c>
      <c r="D13" s="366">
        <f t="shared" si="0"/>
        <v>-0.03830016137708445</v>
      </c>
    </row>
    <row r="14" spans="1:4" ht="15">
      <c r="A14" s="362" t="s">
        <v>242</v>
      </c>
      <c r="B14" s="362">
        <f>B8+B4</f>
        <v>47769793</v>
      </c>
      <c r="C14" s="362">
        <f>C8+C4</f>
        <v>-1558972</v>
      </c>
      <c r="D14" s="367">
        <f t="shared" si="0"/>
        <v>-0.03160371033006806</v>
      </c>
    </row>
    <row r="16" spans="1:4" ht="15" outlineLevel="1">
      <c r="A16" s="362" t="s">
        <v>243</v>
      </c>
      <c r="B16" s="362">
        <f>SUM(B17:B20)</f>
        <v>11658700</v>
      </c>
      <c r="C16" s="362">
        <f>SUM(C17:C20)</f>
        <v>-270550</v>
      </c>
      <c r="D16" s="367">
        <f aca="true" t="shared" si="1" ref="D16:D21">C16/(B16-C16)</f>
        <v>-0.022679548169415514</v>
      </c>
    </row>
    <row r="17" spans="1:4" ht="14.25" outlineLevel="1">
      <c r="A17" s="364" t="s">
        <v>180</v>
      </c>
      <c r="B17" s="365">
        <f>VLOOKUP(A17,'Open Int.'!$A$4:$O$161,2,FALSE)</f>
        <v>5730000</v>
      </c>
      <c r="C17" s="365">
        <f>VLOOKUP(A17,'Open Int.'!$A$4:$O$161,3,FALSE)</f>
        <v>-397500</v>
      </c>
      <c r="D17" s="366">
        <f t="shared" si="1"/>
        <v>-0.06487148102815178</v>
      </c>
    </row>
    <row r="18" spans="1:4" ht="14.25" outlineLevel="1">
      <c r="A18" s="364" t="s">
        <v>310</v>
      </c>
      <c r="B18" s="365">
        <f>VLOOKUP(A18,'Open Int.'!$A$4:$O$161,2,FALSE)</f>
        <v>1186200</v>
      </c>
      <c r="C18" s="365">
        <f>VLOOKUP(A18,'Open Int.'!$A$4:$O$161,3,FALSE)</f>
        <v>6600</v>
      </c>
      <c r="D18" s="366">
        <f t="shared" si="1"/>
        <v>0.005595116988809766</v>
      </c>
    </row>
    <row r="19" spans="1:4" ht="14.25" outlineLevel="1">
      <c r="A19" s="364" t="s">
        <v>336</v>
      </c>
      <c r="B19" s="365">
        <f>VLOOKUP(A19,'Open Int.'!$A$4:$O$161,2,FALSE)</f>
        <v>3479000</v>
      </c>
      <c r="C19" s="365">
        <f>VLOOKUP(A19,'Open Int.'!$A$4:$O$161,3,FALSE)</f>
        <v>89000</v>
      </c>
      <c r="D19" s="366">
        <f t="shared" si="1"/>
        <v>0.026253687315634218</v>
      </c>
    </row>
    <row r="20" spans="1:4" ht="14.25" outlineLevel="1">
      <c r="A20" s="364" t="s">
        <v>337</v>
      </c>
      <c r="B20" s="365">
        <f>VLOOKUP(A20,'Open Int.'!$A$4:$O$161,2,FALSE)</f>
        <v>1263500</v>
      </c>
      <c r="C20" s="365">
        <f>VLOOKUP(A20,'Open Int.'!$A$4:$O$161,3,FALSE)</f>
        <v>31350</v>
      </c>
      <c r="D20" s="366">
        <f t="shared" si="1"/>
        <v>0.025443330763299923</v>
      </c>
    </row>
    <row r="21" spans="1:4" ht="15" outlineLevel="1">
      <c r="A21" s="362" t="s">
        <v>244</v>
      </c>
      <c r="B21" s="362">
        <f>SUM(B22:B35)</f>
        <v>60543750</v>
      </c>
      <c r="C21" s="362">
        <f>SUM(C22:C35)</f>
        <v>1268450</v>
      </c>
      <c r="D21" s="367">
        <f t="shared" si="1"/>
        <v>0.021399301226649212</v>
      </c>
    </row>
    <row r="22" spans="1:4" ht="14.25" outlineLevel="2">
      <c r="A22" s="364" t="s">
        <v>135</v>
      </c>
      <c r="B22" s="365">
        <f>VLOOKUP(A22,'Open Int.'!$A$4:$O$161,2,FALSE)</f>
        <v>2974300</v>
      </c>
      <c r="C22" s="365">
        <f>VLOOKUP(A22,'Open Int.'!$A$4:$O$161,3,FALSE)</f>
        <v>144550</v>
      </c>
      <c r="D22" s="366">
        <f aca="true" t="shared" si="2" ref="D22:D35">C22/(B22-C22)</f>
        <v>0.05108225108225108</v>
      </c>
    </row>
    <row r="23" spans="1:4" ht="14.25" outlineLevel="2">
      <c r="A23" s="364" t="s">
        <v>338</v>
      </c>
      <c r="B23" s="365">
        <f>VLOOKUP(A23,'Open Int.'!$A$4:$O$161,2,FALSE)</f>
        <v>2619700</v>
      </c>
      <c r="C23" s="365">
        <f>VLOOKUP(A23,'Open Int.'!$A$4:$O$161,3,FALSE)</f>
        <v>-16100</v>
      </c>
      <c r="D23" s="366">
        <f t="shared" si="2"/>
        <v>-0.006108202443280977</v>
      </c>
    </row>
    <row r="24" spans="1:4" ht="14.25" outlineLevel="2">
      <c r="A24" s="364" t="s">
        <v>339</v>
      </c>
      <c r="B24" s="365">
        <f>VLOOKUP(A24,'Open Int.'!$A$4:$O$161,2,FALSE)</f>
        <v>6665400</v>
      </c>
      <c r="C24" s="365">
        <f>VLOOKUP(A24,'Open Int.'!$A$4:$O$161,3,FALSE)</f>
        <v>165200</v>
      </c>
      <c r="D24" s="366">
        <f t="shared" si="2"/>
        <v>0.025414602627611457</v>
      </c>
    </row>
    <row r="25" spans="1:4" ht="14.25" outlineLevel="2">
      <c r="A25" s="364" t="s">
        <v>340</v>
      </c>
      <c r="B25" s="365">
        <f>VLOOKUP(A25,'Open Int.'!$A$4:$O$161,2,FALSE)</f>
        <v>6061000</v>
      </c>
      <c r="C25" s="365">
        <f>VLOOKUP(A25,'Open Int.'!$A$4:$O$161,3,FALSE)</f>
        <v>1425000</v>
      </c>
      <c r="D25" s="366">
        <f t="shared" si="2"/>
        <v>0.3073770491803279</v>
      </c>
    </row>
    <row r="26" spans="1:4" ht="14.25" outlineLevel="2">
      <c r="A26" s="364" t="s">
        <v>341</v>
      </c>
      <c r="B26" s="365">
        <f>VLOOKUP(A26,'Open Int.'!$A$4:$O$161,2,FALSE)</f>
        <v>2515200</v>
      </c>
      <c r="C26" s="365">
        <f>VLOOKUP(A26,'Open Int.'!$A$4:$O$161,3,FALSE)</f>
        <v>-163200</v>
      </c>
      <c r="D26" s="366">
        <f t="shared" si="2"/>
        <v>-0.06093189964157706</v>
      </c>
    </row>
    <row r="27" spans="1:4" ht="14.25" outlineLevel="2">
      <c r="A27" s="364" t="s">
        <v>342</v>
      </c>
      <c r="B27" s="365">
        <f>VLOOKUP(A27,'Open Int.'!$A$4:$O$161,2,FALSE)</f>
        <v>621600</v>
      </c>
      <c r="C27" s="365">
        <f>VLOOKUP(A27,'Open Int.'!$A$4:$O$161,3,FALSE)</f>
        <v>-46800</v>
      </c>
      <c r="D27" s="366">
        <f t="shared" si="2"/>
        <v>-0.07001795332136446</v>
      </c>
    </row>
    <row r="28" spans="1:4" ht="14.25" outlineLevel="2">
      <c r="A28" s="364" t="s">
        <v>399</v>
      </c>
      <c r="B28" s="365">
        <f>VLOOKUP(A28,'Open Int.'!$A$4:$O$161,2,FALSE)</f>
        <v>679800</v>
      </c>
      <c r="C28" s="365">
        <f>VLOOKUP(A28,'Open Int.'!$A$4:$O$161,3,FALSE)</f>
        <v>-129800</v>
      </c>
      <c r="D28" s="366">
        <f>C28/(B28-C28)</f>
        <v>-0.16032608695652173</v>
      </c>
    </row>
    <row r="29" spans="1:4" ht="14.25" outlineLevel="2">
      <c r="A29" s="364" t="s">
        <v>143</v>
      </c>
      <c r="B29" s="365">
        <f>VLOOKUP(A29,'Open Int.'!$A$4:$O$161,2,FALSE)</f>
        <v>908600</v>
      </c>
      <c r="C29" s="365">
        <f>VLOOKUP(A29,'Open Int.'!$A$4:$O$161,3,FALSE)</f>
        <v>50150</v>
      </c>
      <c r="D29" s="366">
        <f t="shared" si="2"/>
        <v>0.058419243986254296</v>
      </c>
    </row>
    <row r="30" spans="1:4" ht="14.25" outlineLevel="2">
      <c r="A30" s="364" t="s">
        <v>343</v>
      </c>
      <c r="B30" s="365">
        <f>VLOOKUP(A30,'Open Int.'!$A$4:$O$161,2,FALSE)</f>
        <v>3828000</v>
      </c>
      <c r="C30" s="365">
        <f>VLOOKUP(A30,'Open Int.'!$A$4:$O$161,3,FALSE)</f>
        <v>-133200</v>
      </c>
      <c r="D30" s="366">
        <f t="shared" si="2"/>
        <v>-0.033626173886701</v>
      </c>
    </row>
    <row r="31" spans="1:4" ht="14.25" outlineLevel="2">
      <c r="A31" s="364" t="s">
        <v>81</v>
      </c>
      <c r="B31" s="365">
        <f>VLOOKUP(A31,'Open Int.'!$A$4:$O$161,2,FALSE)</f>
        <v>4618800</v>
      </c>
      <c r="C31" s="365">
        <f>VLOOKUP(A31,'Open Int.'!$A$4:$O$161,3,FALSE)</f>
        <v>21000</v>
      </c>
      <c r="D31" s="366">
        <f t="shared" si="2"/>
        <v>0.004567401800861281</v>
      </c>
    </row>
    <row r="32" spans="1:4" ht="14.25" outlineLevel="2">
      <c r="A32" s="364" t="s">
        <v>205</v>
      </c>
      <c r="B32" s="365">
        <f>VLOOKUP(A32,'Open Int.'!$A$4:$O$161,2,FALSE)</f>
        <v>6423250</v>
      </c>
      <c r="C32" s="365">
        <f>VLOOKUP(A32,'Open Int.'!$A$4:$O$161,3,FALSE)</f>
        <v>392250</v>
      </c>
      <c r="D32" s="366">
        <f t="shared" si="2"/>
        <v>0.06503896534571381</v>
      </c>
    </row>
    <row r="33" spans="1:4" ht="14.25" outlineLevel="2">
      <c r="A33" s="364" t="s">
        <v>344</v>
      </c>
      <c r="B33" s="365">
        <f>VLOOKUP(A33,'Open Int.'!$A$4:$O$161,2,FALSE)</f>
        <v>5973600</v>
      </c>
      <c r="C33" s="365">
        <f>VLOOKUP(A33,'Open Int.'!$A$4:$O$161,3,FALSE)</f>
        <v>-209000</v>
      </c>
      <c r="D33" s="366">
        <f t="shared" si="2"/>
        <v>-0.03380454824830977</v>
      </c>
    </row>
    <row r="34" spans="1:4" ht="14.25" outlineLevel="2">
      <c r="A34" s="364" t="s">
        <v>345</v>
      </c>
      <c r="B34" s="365">
        <f>VLOOKUP(A34,'Open Int.'!$A$4:$O$161,2,FALSE)</f>
        <v>10768800</v>
      </c>
      <c r="C34" s="365">
        <f>VLOOKUP(A34,'Open Int.'!$A$4:$O$161,3,FALSE)</f>
        <v>-128100</v>
      </c>
      <c r="D34" s="366">
        <f t="shared" si="2"/>
        <v>-0.011755636924262864</v>
      </c>
    </row>
    <row r="35" spans="1:4" ht="14.25" outlineLevel="2">
      <c r="A35" s="364" t="s">
        <v>346</v>
      </c>
      <c r="B35" s="365">
        <f>VLOOKUP(A35,'Open Int.'!$A$4:$O$161,2,FALSE)</f>
        <v>5885700</v>
      </c>
      <c r="C35" s="365">
        <f>VLOOKUP(A35,'Open Int.'!$A$4:$O$161,3,FALSE)</f>
        <v>-103500</v>
      </c>
      <c r="D35" s="366">
        <f t="shared" si="2"/>
        <v>-0.01728110599078341</v>
      </c>
    </row>
    <row r="36" spans="1:4" ht="15">
      <c r="A36" s="362" t="s">
        <v>245</v>
      </c>
      <c r="B36" s="362">
        <f>SUM(B37:B45)</f>
        <v>55684550</v>
      </c>
      <c r="C36" s="362">
        <f>SUM(C37:C45)</f>
        <v>182650</v>
      </c>
      <c r="D36" s="367">
        <f>C36/(B36-C36)</f>
        <v>0.0032908783302913955</v>
      </c>
    </row>
    <row r="37" spans="1:4" ht="14.25" outlineLevel="2">
      <c r="A37" s="364" t="s">
        <v>347</v>
      </c>
      <c r="B37" s="365">
        <f>VLOOKUP(A37,'Open Int.'!$A$4:$O$161,2,FALSE)</f>
        <v>338000</v>
      </c>
      <c r="C37" s="365">
        <f>VLOOKUP(A37,'Open Int.'!$A$4:$O$161,3,FALSE)</f>
        <v>-84500</v>
      </c>
      <c r="D37" s="366">
        <f aca="true" t="shared" si="3" ref="D37:D45">C37/(B37-C37)</f>
        <v>-0.2</v>
      </c>
    </row>
    <row r="38" spans="1:4" ht="14.25" outlineLevel="2">
      <c r="A38" s="364" t="s">
        <v>321</v>
      </c>
      <c r="B38" s="365">
        <f>VLOOKUP(A38,'Open Int.'!$A$4:$O$161,2,FALSE)</f>
        <v>1194050</v>
      </c>
      <c r="C38" s="365">
        <f>VLOOKUP(A38,'Open Int.'!$A$4:$O$161,3,FALSE)</f>
        <v>136400</v>
      </c>
      <c r="D38" s="366">
        <f t="shared" si="3"/>
        <v>0.12896515860634425</v>
      </c>
    </row>
    <row r="39" spans="1:4" ht="14.25" outlineLevel="2">
      <c r="A39" s="364" t="s">
        <v>348</v>
      </c>
      <c r="B39" s="365">
        <f>VLOOKUP(A39,'Open Int.'!$A$4:$O$161,2,FALSE)</f>
        <v>1547400</v>
      </c>
      <c r="C39" s="365">
        <f>VLOOKUP(A39,'Open Int.'!$A$4:$O$161,3,FALSE)</f>
        <v>-83400</v>
      </c>
      <c r="D39" s="366">
        <f t="shared" si="3"/>
        <v>-0.051140544518027964</v>
      </c>
    </row>
    <row r="40" spans="1:4" ht="14.25" outlineLevel="2">
      <c r="A40" s="364" t="s">
        <v>307</v>
      </c>
      <c r="B40" s="365">
        <f>VLOOKUP(A40,'Open Int.'!$A$4:$O$161,2,FALSE)</f>
        <v>5491500</v>
      </c>
      <c r="C40" s="365">
        <f>VLOOKUP(A40,'Open Int.'!$A$4:$O$161,3,FALSE)</f>
        <v>-595350</v>
      </c>
      <c r="D40" s="366">
        <f t="shared" si="3"/>
        <v>-0.09780921166120407</v>
      </c>
    </row>
    <row r="41" spans="1:4" ht="14.25" outlineLevel="2">
      <c r="A41" s="364" t="s">
        <v>141</v>
      </c>
      <c r="B41" s="365">
        <f>VLOOKUP(A41,'Open Int.'!$A$4:$O$161,2,FALSE)</f>
        <v>27775200</v>
      </c>
      <c r="C41" s="365">
        <f>VLOOKUP(A41,'Open Int.'!$A$4:$O$161,3,FALSE)</f>
        <v>1291200</v>
      </c>
      <c r="D41" s="366">
        <f t="shared" si="3"/>
        <v>0.048753964657906664</v>
      </c>
    </row>
    <row r="42" spans="1:4" ht="14.25" outlineLevel="2">
      <c r="A42" s="364" t="s">
        <v>350</v>
      </c>
      <c r="B42" s="365">
        <f>VLOOKUP(A42,'Open Int.'!$A$4:$O$161,2,FALSE)</f>
        <v>16273950</v>
      </c>
      <c r="C42" s="365">
        <f>VLOOKUP(A42,'Open Int.'!$A$4:$O$161,3,FALSE)</f>
        <v>46200</v>
      </c>
      <c r="D42" s="366">
        <f t="shared" si="3"/>
        <v>0.0028469750889679717</v>
      </c>
    </row>
    <row r="43" spans="1:4" ht="14.25" outlineLevel="2">
      <c r="A43" s="364" t="s">
        <v>349</v>
      </c>
      <c r="B43" s="365">
        <f>VLOOKUP(A43,'Open Int.'!$A$4:$O$161,2,FALSE)</f>
        <v>150300</v>
      </c>
      <c r="C43" s="365">
        <f>VLOOKUP(A43,'Open Int.'!$A$4:$O$161,3,FALSE)</f>
        <v>-6600</v>
      </c>
      <c r="D43" s="366">
        <f t="shared" si="3"/>
        <v>-0.04206500956022945</v>
      </c>
    </row>
    <row r="44" spans="1:4" ht="14.25" outlineLevel="2">
      <c r="A44" s="364" t="s">
        <v>351</v>
      </c>
      <c r="B44" s="365">
        <f>VLOOKUP(A44,'Open Int.'!$A$4:$O$161,2,FALSE)</f>
        <v>2143750</v>
      </c>
      <c r="C44" s="365">
        <f>VLOOKUP(A44,'Open Int.'!$A$4:$O$161,3,FALSE)</f>
        <v>-357500</v>
      </c>
      <c r="D44" s="366">
        <f t="shared" si="3"/>
        <v>-0.14292853573213393</v>
      </c>
    </row>
    <row r="45" spans="1:4" ht="14.25" outlineLevel="2">
      <c r="A45" s="364" t="s">
        <v>352</v>
      </c>
      <c r="B45" s="365">
        <f>VLOOKUP(A45,'Open Int.'!$A$4:$O$161,2,FALSE)</f>
        <v>770400</v>
      </c>
      <c r="C45" s="365">
        <f>VLOOKUP(A45,'Open Int.'!$A$4:$O$161,3,FALSE)</f>
        <v>-163800</v>
      </c>
      <c r="D45" s="366">
        <f t="shared" si="3"/>
        <v>-0.17533718689788053</v>
      </c>
    </row>
    <row r="46" spans="1:4" ht="15">
      <c r="A46" s="362" t="s">
        <v>246</v>
      </c>
      <c r="B46" s="362">
        <f>B36+B21</f>
        <v>116228300</v>
      </c>
      <c r="C46" s="362">
        <f>C36+C21</f>
        <v>1451100</v>
      </c>
      <c r="D46" s="367">
        <f>C46/(B46-C46)</f>
        <v>0.012642754832841366</v>
      </c>
    </row>
    <row r="48" spans="1:4" ht="15" outlineLevel="1">
      <c r="A48" s="362" t="s">
        <v>247</v>
      </c>
      <c r="B48" s="362">
        <f>SUM(B49:B53)</f>
        <v>5657775</v>
      </c>
      <c r="C48" s="362">
        <f>SUM(C49:C53)</f>
        <v>-175725</v>
      </c>
      <c r="D48" s="367">
        <f aca="true" t="shared" si="4" ref="D48:D53">C48/(B48-C48)</f>
        <v>-0.030123425044998715</v>
      </c>
    </row>
    <row r="49" spans="1:4" ht="14.25">
      <c r="A49" s="364" t="s">
        <v>210</v>
      </c>
      <c r="B49" s="365">
        <f>VLOOKUP(A49,'Open Int.'!$A$4:$O$161,2,FALSE)</f>
        <v>1465800</v>
      </c>
      <c r="C49" s="365">
        <f>VLOOKUP(A49,'Open Int.'!$A$4:$O$161,3,FALSE)</f>
        <v>-93800</v>
      </c>
      <c r="D49" s="366">
        <f t="shared" si="4"/>
        <v>-0.06014362657091562</v>
      </c>
    </row>
    <row r="50" spans="1:4" ht="14.25">
      <c r="A50" s="364" t="s">
        <v>353</v>
      </c>
      <c r="B50" s="365">
        <f>VLOOKUP(A50,'Open Int.'!$A$4:$O$161,2,FALSE)</f>
        <v>1920300</v>
      </c>
      <c r="C50" s="365">
        <f>VLOOKUP(A50,'Open Int.'!$A$4:$O$161,3,FALSE)</f>
        <v>-19500</v>
      </c>
      <c r="D50" s="366">
        <f t="shared" si="4"/>
        <v>-0.01005258274048871</v>
      </c>
    </row>
    <row r="51" spans="1:4" ht="14.25" outlineLevel="1">
      <c r="A51" s="364" t="s">
        <v>134</v>
      </c>
      <c r="B51" s="365">
        <f>VLOOKUP(A51,'Open Int.'!$A$4:$O$161,2,FALSE)</f>
        <v>283700</v>
      </c>
      <c r="C51" s="365">
        <f>VLOOKUP(A51,'Open Int.'!$A$4:$O$161,3,FALSE)</f>
        <v>-3700</v>
      </c>
      <c r="D51" s="366">
        <f t="shared" si="4"/>
        <v>-0.012874043145441893</v>
      </c>
    </row>
    <row r="52" spans="1:4" ht="14.25" outlineLevel="1">
      <c r="A52" s="364" t="s">
        <v>280</v>
      </c>
      <c r="B52" s="365">
        <f>VLOOKUP(A52,'Open Int.'!$A$4:$O$161,2,FALSE)</f>
        <v>367600</v>
      </c>
      <c r="C52" s="365">
        <f>VLOOKUP(A52,'Open Int.'!$A$4:$O$161,3,FALSE)</f>
        <v>-6600</v>
      </c>
      <c r="D52" s="366">
        <f t="shared" si="4"/>
        <v>-0.017637626937466594</v>
      </c>
    </row>
    <row r="53" spans="1:4" ht="14.25" outlineLevel="1">
      <c r="A53" s="364" t="s">
        <v>248</v>
      </c>
      <c r="B53" s="365">
        <f>VLOOKUP(A53,'Open Int.'!$A$4:$O$161,2,FALSE)</f>
        <v>1620375</v>
      </c>
      <c r="C53" s="365">
        <f>VLOOKUP(A53,'Open Int.'!$A$4:$O$161,3,FALSE)</f>
        <v>-52125</v>
      </c>
      <c r="D53" s="366">
        <f t="shared" si="4"/>
        <v>-0.03116591928251121</v>
      </c>
    </row>
    <row r="54" spans="1:4" ht="15" outlineLevel="1">
      <c r="A54" s="362" t="s">
        <v>249</v>
      </c>
      <c r="B54" s="362">
        <f>SUM(B55:B59)</f>
        <v>56260856</v>
      </c>
      <c r="C54" s="362">
        <f>SUM(C55:C59)</f>
        <v>-2345466</v>
      </c>
      <c r="D54" s="367">
        <f aca="true" t="shared" si="5" ref="D54:D60">C54/(B54-C54)</f>
        <v>-0.04002069947334351</v>
      </c>
    </row>
    <row r="55" spans="1:4" ht="14.25">
      <c r="A55" s="364" t="s">
        <v>0</v>
      </c>
      <c r="B55" s="365">
        <f>VLOOKUP(A55,'Open Int.'!$A$4:$O$161,2,FALSE)</f>
        <v>4589625</v>
      </c>
      <c r="C55" s="365">
        <f>VLOOKUP(A55,'Open Int.'!$A$4:$O$161,3,FALSE)</f>
        <v>-39750</v>
      </c>
      <c r="D55" s="366">
        <f t="shared" si="5"/>
        <v>-0.008586472255974078</v>
      </c>
    </row>
    <row r="56" spans="1:4" ht="14.25">
      <c r="A56" s="364" t="s">
        <v>329</v>
      </c>
      <c r="B56" s="365">
        <f>VLOOKUP(A56,'Open Int.'!$A$4:$O$161,2,FALSE)</f>
        <v>392600</v>
      </c>
      <c r="C56" s="365">
        <f>VLOOKUP(A56,'Open Int.'!$A$4:$O$161,3,FALSE)</f>
        <v>-62600</v>
      </c>
      <c r="D56" s="366">
        <f t="shared" si="5"/>
        <v>-0.1375219683655536</v>
      </c>
    </row>
    <row r="57" spans="1:4" ht="14.25" outlineLevel="1">
      <c r="A57" s="364" t="s">
        <v>355</v>
      </c>
      <c r="B57" s="365">
        <f>VLOOKUP(A57,'Open Int.'!$A$4:$O$161,2,FALSE)</f>
        <v>17581250</v>
      </c>
      <c r="C57" s="365">
        <f>VLOOKUP(A57,'Open Int.'!$A$4:$O$161,3,FALSE)</f>
        <v>300150</v>
      </c>
      <c r="D57" s="366">
        <f t="shared" si="5"/>
        <v>0.017368686021144487</v>
      </c>
    </row>
    <row r="58" spans="1:4" ht="14.25" outlineLevel="1">
      <c r="A58" s="364" t="s">
        <v>354</v>
      </c>
      <c r="B58" s="365">
        <f>VLOOKUP(A58,'Open Int.'!$A$4:$O$161,2,FALSE)</f>
        <v>32709506</v>
      </c>
      <c r="C58" s="365">
        <f>VLOOKUP(A58,'Open Int.'!$A$4:$O$161,3,FALSE)</f>
        <v>-2459966</v>
      </c>
      <c r="D58" s="366">
        <f t="shared" si="5"/>
        <v>-0.06994606003752345</v>
      </c>
    </row>
    <row r="59" spans="1:4" ht="14.25" outlineLevel="1">
      <c r="A59" s="364" t="s">
        <v>222</v>
      </c>
      <c r="B59" s="365">
        <f>VLOOKUP(A59,'Open Int.'!$A$4:$O$161,2,FALSE)</f>
        <v>987875</v>
      </c>
      <c r="C59" s="365">
        <f>VLOOKUP(A59,'Open Int.'!$A$4:$O$161,3,FALSE)</f>
        <v>-83300</v>
      </c>
      <c r="D59" s="366">
        <f t="shared" si="5"/>
        <v>-0.07776507106681915</v>
      </c>
    </row>
    <row r="60" spans="1:4" ht="15" outlineLevel="1">
      <c r="A60" s="362" t="s">
        <v>250</v>
      </c>
      <c r="B60" s="362">
        <f>SUM(B61:B66)</f>
        <v>39770498</v>
      </c>
      <c r="C60" s="362">
        <f>SUM(C61:C66)</f>
        <v>-3383470</v>
      </c>
      <c r="D60" s="367">
        <f t="shared" si="5"/>
        <v>-0.07840460928181622</v>
      </c>
    </row>
    <row r="61" spans="1:4" ht="14.25">
      <c r="A61" s="364" t="s">
        <v>251</v>
      </c>
      <c r="B61" s="365">
        <f>VLOOKUP(A61,'Open Int.'!$A$4:$O$161,2,FALSE)</f>
        <v>564900</v>
      </c>
      <c r="C61" s="365">
        <f>VLOOKUP(A61,'Open Int.'!$A$4:$O$161,3,FALSE)</f>
        <v>-46200</v>
      </c>
      <c r="D61" s="366">
        <f aca="true" t="shared" si="6" ref="D61:D66">C61/(B61-C61)</f>
        <v>-0.07560137457044673</v>
      </c>
    </row>
    <row r="62" spans="1:4" ht="14.25" outlineLevel="1">
      <c r="A62" s="364" t="s">
        <v>139</v>
      </c>
      <c r="B62" s="365">
        <f>VLOOKUP(A62,'Open Int.'!$A$4:$O$161,2,FALSE)</f>
        <v>7117200</v>
      </c>
      <c r="C62" s="365">
        <f>VLOOKUP(A62,'Open Int.'!$A$4:$O$161,3,FALSE)</f>
        <v>-145800</v>
      </c>
      <c r="D62" s="366">
        <f t="shared" si="6"/>
        <v>-0.020074349442379184</v>
      </c>
    </row>
    <row r="63" spans="1:4" ht="14.25" outlineLevel="1">
      <c r="A63" s="364" t="s">
        <v>356</v>
      </c>
      <c r="B63" s="365">
        <f>VLOOKUP(A63,'Open Int.'!$A$4:$O$161,2,FALSE)</f>
        <v>10402000</v>
      </c>
      <c r="C63" s="365">
        <f>VLOOKUP(A63,'Open Int.'!$A$4:$O$161,3,FALSE)</f>
        <v>-1346000</v>
      </c>
      <c r="D63" s="366">
        <f t="shared" si="6"/>
        <v>-0.11457269322437862</v>
      </c>
    </row>
    <row r="64" spans="1:4" ht="14.25" outlineLevel="1">
      <c r="A64" s="364" t="s">
        <v>6</v>
      </c>
      <c r="B64" s="365">
        <f>VLOOKUP(A64,'Open Int.'!$A$4:$O$161,2,FALSE)</f>
        <v>19239750</v>
      </c>
      <c r="C64" s="365">
        <f>VLOOKUP(A64,'Open Int.'!$A$4:$O$161,3,FALSE)</f>
        <v>-1949625</v>
      </c>
      <c r="D64" s="366">
        <f t="shared" si="6"/>
        <v>-0.09200955667640032</v>
      </c>
    </row>
    <row r="65" spans="1:4" ht="14.25" outlineLevel="1">
      <c r="A65" s="364" t="s">
        <v>357</v>
      </c>
      <c r="B65" s="365">
        <f>VLOOKUP(A65,'Open Int.'!$A$4:$O$161,2,FALSE)</f>
        <v>743875</v>
      </c>
      <c r="C65" s="365">
        <f>VLOOKUP(A65,'Open Int.'!$A$4:$O$161,3,FALSE)</f>
        <v>9625</v>
      </c>
      <c r="D65" s="366">
        <f t="shared" si="6"/>
        <v>0.013108614232209739</v>
      </c>
    </row>
    <row r="66" spans="1:4" ht="14.25" outlineLevel="1">
      <c r="A66" s="364" t="s">
        <v>252</v>
      </c>
      <c r="B66" s="365">
        <f>VLOOKUP(A66,'Open Int.'!$A$4:$O$161,2,FALSE)</f>
        <v>1702773</v>
      </c>
      <c r="C66" s="365">
        <f>VLOOKUP(A66,'Open Int.'!$A$4:$O$161,3,FALSE)</f>
        <v>94530</v>
      </c>
      <c r="D66" s="366">
        <f t="shared" si="6"/>
        <v>0.05877843087145413</v>
      </c>
    </row>
    <row r="67" spans="1:4" ht="15" outlineLevel="1">
      <c r="A67" s="362" t="s">
        <v>253</v>
      </c>
      <c r="B67" s="362">
        <f>SUM(B68:B75)</f>
        <v>39878700</v>
      </c>
      <c r="C67" s="362">
        <f>SUM(C68:C75)</f>
        <v>-1247900</v>
      </c>
      <c r="D67" s="367">
        <f>C67/(B67-C67)</f>
        <v>-0.030342892434580052</v>
      </c>
    </row>
    <row r="68" spans="1:4" ht="14.25">
      <c r="A68" s="364" t="s">
        <v>358</v>
      </c>
      <c r="B68" s="365">
        <f>VLOOKUP(A68,'Open Int.'!$A$4:$O$161,2,FALSE)</f>
        <v>9481550</v>
      </c>
      <c r="C68" s="365">
        <f>VLOOKUP(A68,'Open Int.'!$A$4:$O$161,3,FALSE)</f>
        <v>-223600</v>
      </c>
      <c r="D68" s="366">
        <f aca="true" t="shared" si="7" ref="D68:D75">C68/(B68-C68)</f>
        <v>-0.023039314178554683</v>
      </c>
    </row>
    <row r="69" spans="1:4" ht="14.25" outlineLevel="1">
      <c r="A69" s="364" t="s">
        <v>359</v>
      </c>
      <c r="B69" s="365">
        <f>VLOOKUP(A69,'Open Int.'!$A$4:$O$161,2,FALSE)</f>
        <v>2819800</v>
      </c>
      <c r="C69" s="365">
        <f>VLOOKUP(A69,'Open Int.'!$A$4:$O$161,3,FALSE)</f>
        <v>-105400</v>
      </c>
      <c r="D69" s="366">
        <f t="shared" si="7"/>
        <v>-0.036031724326541774</v>
      </c>
    </row>
    <row r="70" spans="1:4" ht="14.25" outlineLevel="1">
      <c r="A70" s="364" t="s">
        <v>254</v>
      </c>
      <c r="B70" s="365">
        <f>VLOOKUP(A70,'Open Int.'!$A$4:$O$161,2,FALSE)</f>
        <v>388050</v>
      </c>
      <c r="C70" s="365">
        <f>VLOOKUP(A70,'Open Int.'!$A$4:$O$161,3,FALSE)</f>
        <v>-8450</v>
      </c>
      <c r="D70" s="366">
        <f t="shared" si="7"/>
        <v>-0.021311475409836064</v>
      </c>
    </row>
    <row r="71" spans="1:4" ht="14.25" outlineLevel="1">
      <c r="A71" s="364" t="s">
        <v>255</v>
      </c>
      <c r="B71" s="365">
        <f>VLOOKUP(A71,'Open Int.'!$A$4:$O$161,2,FALSE)</f>
        <v>3813600</v>
      </c>
      <c r="C71" s="365">
        <f>VLOOKUP(A71,'Open Int.'!$A$4:$O$161,3,FALSE)</f>
        <v>-18200</v>
      </c>
      <c r="D71" s="366">
        <f t="shared" si="7"/>
        <v>-0.0047497259773474606</v>
      </c>
    </row>
    <row r="72" spans="1:4" ht="14.25" outlineLevel="1">
      <c r="A72" s="364" t="s">
        <v>360</v>
      </c>
      <c r="B72" s="365">
        <f>VLOOKUP(A72,'Open Int.'!$A$4:$O$161,2,FALSE)</f>
        <v>9098400</v>
      </c>
      <c r="C72" s="365">
        <f>VLOOKUP(A72,'Open Int.'!$A$4:$O$161,3,FALSE)</f>
        <v>-360600</v>
      </c>
      <c r="D72" s="366">
        <f t="shared" si="7"/>
        <v>-0.03812242308912147</v>
      </c>
    </row>
    <row r="73" spans="1:4" ht="14.25" outlineLevel="1">
      <c r="A73" s="364" t="s">
        <v>118</v>
      </c>
      <c r="B73" s="365">
        <f>VLOOKUP(A73,'Open Int.'!$A$4:$O$161,2,FALSE)</f>
        <v>4041500</v>
      </c>
      <c r="C73" s="365">
        <f>VLOOKUP(A73,'Open Int.'!$A$4:$O$161,3,FALSE)</f>
        <v>-207250</v>
      </c>
      <c r="D73" s="366">
        <f t="shared" si="7"/>
        <v>-0.04877905266254781</v>
      </c>
    </row>
    <row r="74" spans="1:4" ht="14.25" outlineLevel="1">
      <c r="A74" s="364" t="s">
        <v>256</v>
      </c>
      <c r="B74" s="365">
        <f>VLOOKUP(A74,'Open Int.'!$A$4:$O$161,2,FALSE)</f>
        <v>4997400</v>
      </c>
      <c r="C74" s="365">
        <f>VLOOKUP(A74,'Open Int.'!$A$4:$O$161,3,FALSE)</f>
        <v>-368400</v>
      </c>
      <c r="D74" s="366">
        <f t="shared" si="7"/>
        <v>-0.0686570502068657</v>
      </c>
    </row>
    <row r="75" spans="1:4" ht="14.25" outlineLevel="1">
      <c r="A75" s="364" t="s">
        <v>278</v>
      </c>
      <c r="B75" s="365">
        <f>VLOOKUP(A75,'Open Int.'!$A$4:$O$161,2,FALSE)</f>
        <v>5238400</v>
      </c>
      <c r="C75" s="365">
        <f>VLOOKUP(A75,'Open Int.'!$A$4:$O$161,3,FALSE)</f>
        <v>44000</v>
      </c>
      <c r="D75" s="366">
        <f t="shared" si="7"/>
        <v>0.0084706607115355</v>
      </c>
    </row>
    <row r="76" spans="1:4" ht="15" outlineLevel="1">
      <c r="A76" s="362" t="s">
        <v>257</v>
      </c>
      <c r="B76" s="362">
        <f>SUM(B77:B89)</f>
        <v>27147315</v>
      </c>
      <c r="C76" s="362">
        <f>SUM(C77:C89)</f>
        <v>108130</v>
      </c>
      <c r="D76" s="367">
        <f>C76/(B76-C76)</f>
        <v>0.003999011064867525</v>
      </c>
    </row>
    <row r="77" spans="1:4" ht="14.25">
      <c r="A77" s="364" t="s">
        <v>361</v>
      </c>
      <c r="B77" s="365">
        <f>VLOOKUP(A77,'Open Int.'!$A$4:$O$161,2,FALSE)</f>
        <v>546350</v>
      </c>
      <c r="C77" s="365">
        <f>VLOOKUP(A77,'Open Int.'!$A$4:$O$161,3,FALSE)</f>
        <v>-7350</v>
      </c>
      <c r="D77" s="366">
        <f aca="true" t="shared" si="8" ref="D77:D89">C77/(B77-C77)</f>
        <v>-0.01327433628318584</v>
      </c>
    </row>
    <row r="78" spans="1:4" ht="14.25" outlineLevel="1">
      <c r="A78" s="364" t="s">
        <v>258</v>
      </c>
      <c r="B78" s="365">
        <f>VLOOKUP(A78,'Open Int.'!$A$4:$O$161,2,FALSE)</f>
        <v>2913750</v>
      </c>
      <c r="C78" s="365">
        <f>VLOOKUP(A78,'Open Int.'!$A$4:$O$161,3,FALSE)</f>
        <v>-226250</v>
      </c>
      <c r="D78" s="366">
        <f t="shared" si="8"/>
        <v>-0.07205414012738853</v>
      </c>
    </row>
    <row r="79" spans="1:4" ht="14.25" outlineLevel="1">
      <c r="A79" s="364" t="s">
        <v>306</v>
      </c>
      <c r="B79" s="365">
        <f>VLOOKUP(A79,'Open Int.'!$A$4:$O$161,2,FALSE)</f>
        <v>1842800</v>
      </c>
      <c r="C79" s="365">
        <f>VLOOKUP(A79,'Open Int.'!$A$4:$O$161,3,FALSE)</f>
        <v>16000</v>
      </c>
      <c r="D79" s="366">
        <f t="shared" si="8"/>
        <v>0.00875848478213269</v>
      </c>
    </row>
    <row r="80" spans="1:4" ht="14.25" outlineLevel="1">
      <c r="A80" s="364" t="s">
        <v>362</v>
      </c>
      <c r="B80" s="365">
        <f>VLOOKUP(A80,'Open Int.'!$A$4:$O$161,2,FALSE)</f>
        <v>732500</v>
      </c>
      <c r="C80" s="365">
        <f>VLOOKUP(A80,'Open Int.'!$A$4:$O$161,3,FALSE)</f>
        <v>29750</v>
      </c>
      <c r="D80" s="366">
        <f t="shared" si="8"/>
        <v>0.04233368907861971</v>
      </c>
    </row>
    <row r="81" spans="1:4" ht="14.25" outlineLevel="1">
      <c r="A81" s="364" t="s">
        <v>322</v>
      </c>
      <c r="B81" s="365">
        <f>VLOOKUP(A81,'Open Int.'!$A$4:$O$161,2,FALSE)</f>
        <v>935550</v>
      </c>
      <c r="C81" s="365">
        <f>VLOOKUP(A81,'Open Int.'!$A$4:$O$161,3,FALSE)</f>
        <v>-5950</v>
      </c>
      <c r="D81" s="366">
        <f t="shared" si="8"/>
        <v>-0.006319702602230483</v>
      </c>
    </row>
    <row r="82" spans="1:4" ht="14.25" outlineLevel="1">
      <c r="A82" s="364" t="s">
        <v>140</v>
      </c>
      <c r="B82" s="365">
        <f>VLOOKUP(A82,'Open Int.'!$A$4:$O$161,2,FALSE)</f>
        <v>477600</v>
      </c>
      <c r="C82" s="365">
        <f>VLOOKUP(A82,'Open Int.'!$A$4:$O$161,3,FALSE)</f>
        <v>-33000</v>
      </c>
      <c r="D82" s="366">
        <f t="shared" si="8"/>
        <v>-0.06462984723854288</v>
      </c>
    </row>
    <row r="83" spans="1:4" ht="14.25" outlineLevel="1">
      <c r="A83" s="364" t="s">
        <v>363</v>
      </c>
      <c r="B83" s="365">
        <f>VLOOKUP(A83,'Open Int.'!$A$4:$O$161,2,FALSE)</f>
        <v>4918750</v>
      </c>
      <c r="C83" s="365">
        <f>VLOOKUP(A83,'Open Int.'!$A$4:$O$161,3,FALSE)</f>
        <v>-112500</v>
      </c>
      <c r="D83" s="366">
        <f t="shared" si="8"/>
        <v>-0.02236024844720497</v>
      </c>
    </row>
    <row r="84" spans="1:4" ht="14.25" outlineLevel="1">
      <c r="A84" s="364" t="s">
        <v>364</v>
      </c>
      <c r="B84" s="365">
        <f>VLOOKUP(A84,'Open Int.'!$A$4:$O$161,2,FALSE)</f>
        <v>5078850</v>
      </c>
      <c r="C84" s="365">
        <f>VLOOKUP(A84,'Open Int.'!$A$4:$O$161,3,FALSE)</f>
        <v>402150</v>
      </c>
      <c r="D84" s="366">
        <f t="shared" si="8"/>
        <v>0.08599012123933543</v>
      </c>
    </row>
    <row r="85" spans="1:4" ht="14.25" outlineLevel="1">
      <c r="A85" s="364" t="s">
        <v>365</v>
      </c>
      <c r="B85" s="365">
        <f>VLOOKUP(A85,'Open Int.'!$A$4:$O$161,2,FALSE)</f>
        <v>869440</v>
      </c>
      <c r="C85" s="365">
        <f>VLOOKUP(A85,'Open Int.'!$A$4:$O$161,3,FALSE)</f>
        <v>-27170</v>
      </c>
      <c r="D85" s="366">
        <f t="shared" si="8"/>
        <v>-0.030303030303030304</v>
      </c>
    </row>
    <row r="86" spans="1:4" ht="14.25" outlineLevel="1">
      <c r="A86" s="364" t="s">
        <v>23</v>
      </c>
      <c r="B86" s="365">
        <f>VLOOKUP(A86,'Open Int.'!$A$4:$O$161,2,FALSE)</f>
        <v>6162400</v>
      </c>
      <c r="C86" s="365">
        <f>VLOOKUP(A86,'Open Int.'!$A$4:$O$161,3,FALSE)</f>
        <v>166400</v>
      </c>
      <c r="D86" s="366">
        <f t="shared" si="8"/>
        <v>0.027751834556370914</v>
      </c>
    </row>
    <row r="87" spans="1:4" ht="14.25" outlineLevel="1">
      <c r="A87" s="364" t="s">
        <v>181</v>
      </c>
      <c r="B87" s="365">
        <f>VLOOKUP(A87,'Open Int.'!$A$4:$O$161,2,FALSE)</f>
        <v>188700</v>
      </c>
      <c r="C87" s="365">
        <f>VLOOKUP(A87,'Open Int.'!$A$4:$O$161,3,FALSE)</f>
        <v>-4250</v>
      </c>
      <c r="D87" s="366">
        <f t="shared" si="8"/>
        <v>-0.022026431718061675</v>
      </c>
    </row>
    <row r="88" spans="1:4" ht="14.25" outlineLevel="1">
      <c r="A88" s="364" t="s">
        <v>366</v>
      </c>
      <c r="B88" s="365">
        <f>VLOOKUP(A88,'Open Int.'!$A$4:$O$161,2,FALSE)</f>
        <v>1955025</v>
      </c>
      <c r="C88" s="365">
        <f>VLOOKUP(A88,'Open Int.'!$A$4:$O$161,3,FALSE)</f>
        <v>-27900</v>
      </c>
      <c r="D88" s="366">
        <f t="shared" si="8"/>
        <v>-0.014070123680925905</v>
      </c>
    </row>
    <row r="89" spans="1:4" ht="14.25" outlineLevel="1">
      <c r="A89" s="364" t="s">
        <v>367</v>
      </c>
      <c r="B89" s="365">
        <f>VLOOKUP(A89,'Open Int.'!$A$4:$O$161,2,FALSE)</f>
        <v>525600</v>
      </c>
      <c r="C89" s="365">
        <f>VLOOKUP(A89,'Open Int.'!$A$4:$O$161,3,FALSE)</f>
        <v>-61800</v>
      </c>
      <c r="D89" s="366">
        <f t="shared" si="8"/>
        <v>-0.10520939734422881</v>
      </c>
    </row>
    <row r="90" spans="1:4" ht="15" outlineLevel="1">
      <c r="A90" s="362" t="s">
        <v>259</v>
      </c>
      <c r="B90" s="362">
        <f>SUM(B91:B94)</f>
        <v>31252500</v>
      </c>
      <c r="C90" s="362">
        <f>SUM(C91:C94)</f>
        <v>-251475</v>
      </c>
      <c r="D90" s="367">
        <f aca="true" t="shared" si="9" ref="D90:D95">C90/(B90-C90)</f>
        <v>-0.007982326039809261</v>
      </c>
    </row>
    <row r="91" spans="1:4" ht="14.25">
      <c r="A91" s="364" t="s">
        <v>368</v>
      </c>
      <c r="B91" s="365">
        <f>VLOOKUP(A91,'Open Int.'!$A$4:$O$161,2,FALSE)</f>
        <v>6133850</v>
      </c>
      <c r="C91" s="365">
        <f>VLOOKUP(A91,'Open Int.'!$A$4:$O$161,3,FALSE)</f>
        <v>-113900</v>
      </c>
      <c r="D91" s="366">
        <f t="shared" si="9"/>
        <v>-0.018230563002680965</v>
      </c>
    </row>
    <row r="92" spans="1:4" ht="14.25">
      <c r="A92" s="364" t="s">
        <v>316</v>
      </c>
      <c r="B92" s="365">
        <f>VLOOKUP(A92,'Open Int.'!$A$4:$O$161,2,FALSE)</f>
        <v>435000</v>
      </c>
      <c r="C92" s="365">
        <f>VLOOKUP(A92,'Open Int.'!$A$4:$O$161,3,FALSE)</f>
        <v>-6900</v>
      </c>
      <c r="D92" s="366">
        <f t="shared" si="9"/>
        <v>-0.015614392396469789</v>
      </c>
    </row>
    <row r="93" spans="1:4" ht="14.25" outlineLevel="1">
      <c r="A93" s="364" t="s">
        <v>369</v>
      </c>
      <c r="B93" s="365">
        <f>VLOOKUP(A93,'Open Int.'!$A$4:$O$161,2,FALSE)</f>
        <v>17806300</v>
      </c>
      <c r="C93" s="365">
        <f>VLOOKUP(A93,'Open Int.'!$A$4:$O$161,3,FALSE)</f>
        <v>-17200</v>
      </c>
      <c r="D93" s="366">
        <f t="shared" si="9"/>
        <v>-0.0009650180940892642</v>
      </c>
    </row>
    <row r="94" spans="1:4" ht="14.25" outlineLevel="1">
      <c r="A94" s="364" t="s">
        <v>370</v>
      </c>
      <c r="B94" s="365">
        <f>VLOOKUP(A94,'Open Int.'!$A$4:$O$161,2,FALSE)</f>
        <v>6877350</v>
      </c>
      <c r="C94" s="365">
        <f>VLOOKUP(A94,'Open Int.'!$A$4:$O$161,3,FALSE)</f>
        <v>-113475</v>
      </c>
      <c r="D94" s="366">
        <f t="shared" si="9"/>
        <v>-0.01623198978661317</v>
      </c>
    </row>
    <row r="95" spans="1:4" ht="15" outlineLevel="1">
      <c r="A95" s="362" t="s">
        <v>260</v>
      </c>
      <c r="B95" s="362">
        <f>SUM(B96:B108)</f>
        <v>123687250</v>
      </c>
      <c r="C95" s="362">
        <f>SUM(C96:C108)</f>
        <v>175150</v>
      </c>
      <c r="D95" s="367">
        <f t="shared" si="9"/>
        <v>0.0014180796861198214</v>
      </c>
    </row>
    <row r="96" spans="1:4" ht="14.25">
      <c r="A96" s="364" t="s">
        <v>371</v>
      </c>
      <c r="B96" s="365">
        <f>VLOOKUP(A96,'Open Int.'!$A$4:$O$161,2,FALSE)</f>
        <v>2592000</v>
      </c>
      <c r="C96" s="365">
        <f>VLOOKUP(A96,'Open Int.'!$A$4:$O$161,3,FALSE)</f>
        <v>81000</v>
      </c>
      <c r="D96" s="366">
        <f aca="true" t="shared" si="10" ref="D96:D108">C96/(B96-C96)</f>
        <v>0.03225806451612903</v>
      </c>
    </row>
    <row r="97" spans="1:4" ht="14.25" outlineLevel="1">
      <c r="A97" s="364" t="s">
        <v>2</v>
      </c>
      <c r="B97" s="365">
        <f>VLOOKUP(A97,'Open Int.'!$A$4:$O$161,2,FALSE)</f>
        <v>1962400</v>
      </c>
      <c r="C97" s="365">
        <f>VLOOKUP(A97,'Open Int.'!$A$4:$O$161,3,FALSE)</f>
        <v>-20900</v>
      </c>
      <c r="D97" s="366">
        <f t="shared" si="10"/>
        <v>-0.010537992235163616</v>
      </c>
    </row>
    <row r="98" spans="1:4" ht="14.25" outlineLevel="1">
      <c r="A98" s="364" t="s">
        <v>393</v>
      </c>
      <c r="B98" s="365">
        <f>VLOOKUP(A98,'Open Int.'!$A$4:$O$161,2,FALSE)</f>
        <v>3848750</v>
      </c>
      <c r="C98" s="365">
        <f>VLOOKUP(A98,'Open Int.'!$A$4:$O$161,3,FALSE)</f>
        <v>136250</v>
      </c>
      <c r="D98" s="366">
        <f t="shared" si="10"/>
        <v>0.0367003367003367</v>
      </c>
    </row>
    <row r="99" spans="1:4" ht="14.25" outlineLevel="1">
      <c r="A99" s="364" t="s">
        <v>395</v>
      </c>
      <c r="B99" s="365">
        <f>VLOOKUP(A99,'Open Int.'!$A$4:$O$161,2,FALSE)</f>
        <v>372600</v>
      </c>
      <c r="C99" s="365">
        <f>VLOOKUP(A99,'Open Int.'!$A$4:$O$161,3,FALSE)</f>
        <v>-43200</v>
      </c>
      <c r="D99" s="366">
        <f>C99/(B99-C99)</f>
        <v>-0.1038961038961039</v>
      </c>
    </row>
    <row r="100" spans="1:4" ht="14.25" outlineLevel="1">
      <c r="A100" s="364" t="s">
        <v>372</v>
      </c>
      <c r="B100" s="365">
        <f>VLOOKUP(A100,'Open Int.'!$A$4:$O$161,2,FALSE)</f>
        <v>23899500</v>
      </c>
      <c r="C100" s="365">
        <f>VLOOKUP(A100,'Open Int.'!$A$4:$O$161,3,FALSE)</f>
        <v>-118650</v>
      </c>
      <c r="D100" s="366">
        <f t="shared" si="10"/>
        <v>-0.004940014114326041</v>
      </c>
    </row>
    <row r="101" spans="1:4" ht="14.25" outlineLevel="1">
      <c r="A101" s="364" t="s">
        <v>89</v>
      </c>
      <c r="B101" s="365">
        <f>VLOOKUP(A101,'Open Int.'!$A$4:$O$161,2,FALSE)</f>
        <v>8527500</v>
      </c>
      <c r="C101" s="365">
        <f>VLOOKUP(A101,'Open Int.'!$A$4:$O$161,3,FALSE)</f>
        <v>-586500</v>
      </c>
      <c r="D101" s="366">
        <f t="shared" si="10"/>
        <v>-0.06435154707044108</v>
      </c>
    </row>
    <row r="102" spans="1:4" ht="14.25" outlineLevel="1">
      <c r="A102" s="364" t="s">
        <v>373</v>
      </c>
      <c r="B102" s="365">
        <f>VLOOKUP(A102,'Open Int.'!$A$4:$O$161,2,FALSE)</f>
        <v>2811900</v>
      </c>
      <c r="C102" s="365">
        <f>VLOOKUP(A102,'Open Int.'!$A$4:$O$161,3,FALSE)</f>
        <v>-117000</v>
      </c>
      <c r="D102" s="366">
        <f t="shared" si="10"/>
        <v>-0.03994673768308921</v>
      </c>
    </row>
    <row r="103" spans="1:4" ht="14.25" outlineLevel="1">
      <c r="A103" s="364" t="s">
        <v>36</v>
      </c>
      <c r="B103" s="365">
        <f>VLOOKUP(A103,'Open Int.'!$A$4:$O$161,2,FALSE)</f>
        <v>7063200</v>
      </c>
      <c r="C103" s="365">
        <f>VLOOKUP(A103,'Open Int.'!$A$4:$O$161,3,FALSE)</f>
        <v>-575550</v>
      </c>
      <c r="D103" s="366">
        <f t="shared" si="10"/>
        <v>-0.0753460972017673</v>
      </c>
    </row>
    <row r="104" spans="1:4" ht="14.25" outlineLevel="1">
      <c r="A104" s="364" t="s">
        <v>90</v>
      </c>
      <c r="B104" s="365">
        <f>VLOOKUP(A104,'Open Int.'!$A$4:$O$161,2,FALSE)</f>
        <v>1141800</v>
      </c>
      <c r="C104" s="365">
        <f>VLOOKUP(A104,'Open Int.'!$A$4:$O$161,3,FALSE)</f>
        <v>6600</v>
      </c>
      <c r="D104" s="366">
        <f t="shared" si="10"/>
        <v>0.005813953488372093</v>
      </c>
    </row>
    <row r="105" spans="1:4" ht="14.25" outlineLevel="1">
      <c r="A105" s="364" t="s">
        <v>35</v>
      </c>
      <c r="B105" s="365">
        <f>VLOOKUP(A105,'Open Int.'!$A$4:$O$161,2,FALSE)</f>
        <v>7239100</v>
      </c>
      <c r="C105" s="365">
        <f>VLOOKUP(A105,'Open Int.'!$A$4:$O$161,3,FALSE)</f>
        <v>243100</v>
      </c>
      <c r="D105" s="366">
        <f t="shared" si="10"/>
        <v>0.034748427672955974</v>
      </c>
    </row>
    <row r="106" spans="1:4" ht="14.25" outlineLevel="1">
      <c r="A106" s="364" t="s">
        <v>146</v>
      </c>
      <c r="B106" s="365">
        <f>VLOOKUP(A106,'Open Int.'!$A$4:$O$161,2,FALSE)</f>
        <v>8410500</v>
      </c>
      <c r="C106" s="365">
        <f>VLOOKUP(A106,'Open Int.'!$A$4:$O$161,3,FALSE)</f>
        <v>231400</v>
      </c>
      <c r="D106" s="366">
        <f t="shared" si="10"/>
        <v>0.028291621327529923</v>
      </c>
    </row>
    <row r="107" spans="1:4" ht="14.25" outlineLevel="1">
      <c r="A107" s="364" t="s">
        <v>261</v>
      </c>
      <c r="B107" s="365">
        <f>VLOOKUP(A107,'Open Int.'!$A$4:$O$161,2,FALSE)</f>
        <v>10743750</v>
      </c>
      <c r="C107" s="365">
        <f>VLOOKUP(A107,'Open Int.'!$A$4:$O$161,3,FALSE)</f>
        <v>-461700</v>
      </c>
      <c r="D107" s="366">
        <f t="shared" si="10"/>
        <v>-0.04120316453154492</v>
      </c>
    </row>
    <row r="108" spans="1:4" ht="14.25" outlineLevel="1">
      <c r="A108" s="364" t="s">
        <v>216</v>
      </c>
      <c r="B108" s="365">
        <f>VLOOKUP(A108,'Open Int.'!$A$4:$O$161,2,FALSE)</f>
        <v>45074250</v>
      </c>
      <c r="C108" s="365">
        <f>VLOOKUP(A108,'Open Int.'!$A$4:$O$161,3,FALSE)</f>
        <v>1400300</v>
      </c>
      <c r="D108" s="366">
        <f t="shared" si="10"/>
        <v>0.0320625910869065</v>
      </c>
    </row>
    <row r="109" spans="1:4" ht="15" outlineLevel="1">
      <c r="A109" s="362" t="s">
        <v>262</v>
      </c>
      <c r="B109" s="362">
        <f>SUM(B110:B120)</f>
        <v>101773110</v>
      </c>
      <c r="C109" s="362">
        <f>SUM(C110:C120)</f>
        <v>-749000</v>
      </c>
      <c r="D109" s="367">
        <f>C109/(B109-C109)</f>
        <v>-0.00730574117134343</v>
      </c>
    </row>
    <row r="110" spans="1:4" ht="14.25">
      <c r="A110" s="364" t="s">
        <v>5</v>
      </c>
      <c r="B110" s="365">
        <f>VLOOKUP(A110,'Open Int.'!$A$4:$O$161,2,FALSE)</f>
        <v>29942935</v>
      </c>
      <c r="C110" s="365">
        <f>VLOOKUP(A110,'Open Int.'!$A$4:$O$161,3,FALSE)</f>
        <v>-167475</v>
      </c>
      <c r="D110" s="366">
        <f aca="true" t="shared" si="11" ref="D110:D120">C110/(B110-C110)</f>
        <v>-0.005562029876046191</v>
      </c>
    </row>
    <row r="111" spans="1:4" ht="14.25" outlineLevel="1">
      <c r="A111" s="364" t="s">
        <v>374</v>
      </c>
      <c r="B111" s="365">
        <f>VLOOKUP(A111,'Open Int.'!$A$4:$O$161,2,FALSE)</f>
        <v>5860000</v>
      </c>
      <c r="C111" s="365">
        <f>VLOOKUP(A111,'Open Int.'!$A$4:$O$161,3,FALSE)</f>
        <v>-8000</v>
      </c>
      <c r="D111" s="366">
        <f t="shared" si="11"/>
        <v>-0.0013633265167007499</v>
      </c>
    </row>
    <row r="112" spans="1:4" ht="14.25" outlineLevel="1">
      <c r="A112" s="364" t="s">
        <v>327</v>
      </c>
      <c r="B112" s="365">
        <f>VLOOKUP(A112,'Open Int.'!$A$4:$O$161,2,FALSE)</f>
        <v>1986300</v>
      </c>
      <c r="C112" s="365">
        <f>VLOOKUP(A112,'Open Int.'!$A$4:$O$161,3,FALSE)</f>
        <v>-20850</v>
      </c>
      <c r="D112" s="366">
        <f t="shared" si="11"/>
        <v>-0.010387863388386518</v>
      </c>
    </row>
    <row r="113" spans="1:4" ht="14.25" outlineLevel="1">
      <c r="A113" s="364" t="s">
        <v>320</v>
      </c>
      <c r="B113" s="365">
        <f>VLOOKUP(A113,'Open Int.'!$A$4:$O$161,2,FALSE)</f>
        <v>3780150</v>
      </c>
      <c r="C113" s="365">
        <f>VLOOKUP(A113,'Open Int.'!$A$4:$O$161,3,FALSE)</f>
        <v>21450</v>
      </c>
      <c r="D113" s="366">
        <f t="shared" si="11"/>
        <v>0.005706760316066725</v>
      </c>
    </row>
    <row r="114" spans="1:4" ht="14.25" outlineLevel="1">
      <c r="A114" s="364" t="s">
        <v>375</v>
      </c>
      <c r="B114" s="365">
        <f>VLOOKUP(A114,'Open Int.'!$A$4:$O$161,2,FALSE)</f>
        <v>241625</v>
      </c>
      <c r="C114" s="365">
        <f>VLOOKUP(A114,'Open Int.'!$A$4:$O$161,3,FALSE)</f>
        <v>-10000</v>
      </c>
      <c r="D114" s="366">
        <f t="shared" si="11"/>
        <v>-0.03974167908594138</v>
      </c>
    </row>
    <row r="115" spans="1:4" ht="14.25" outlineLevel="1">
      <c r="A115" s="364" t="s">
        <v>376</v>
      </c>
      <c r="B115" s="365">
        <f>VLOOKUP(A115,'Open Int.'!$A$4:$O$161,2,FALSE)</f>
        <v>1888200</v>
      </c>
      <c r="C115" s="365">
        <f>VLOOKUP(A115,'Open Int.'!$A$4:$O$161,3,FALSE)</f>
        <v>-49800</v>
      </c>
      <c r="D115" s="366">
        <f t="shared" si="11"/>
        <v>-0.025696594427244583</v>
      </c>
    </row>
    <row r="116" spans="1:4" ht="14.25" outlineLevel="1">
      <c r="A116" s="364" t="s">
        <v>377</v>
      </c>
      <c r="B116" s="365">
        <f>VLOOKUP(A116,'Open Int.'!$A$4:$O$161,2,FALSE)</f>
        <v>3259100</v>
      </c>
      <c r="C116" s="365">
        <f>VLOOKUP(A116,'Open Int.'!$A$4:$O$161,3,FALSE)</f>
        <v>-278300</v>
      </c>
      <c r="D116" s="366">
        <f t="shared" si="11"/>
        <v>-0.07867360208062418</v>
      </c>
    </row>
    <row r="117" spans="1:4" ht="14.25" outlineLevel="1">
      <c r="A117" s="364" t="s">
        <v>378</v>
      </c>
      <c r="B117" s="365">
        <f>VLOOKUP(A117,'Open Int.'!$A$4:$O$161,2,FALSE)</f>
        <v>4047400</v>
      </c>
      <c r="C117" s="365">
        <f>VLOOKUP(A117,'Open Int.'!$A$4:$O$161,3,FALSE)</f>
        <v>-194700</v>
      </c>
      <c r="D117" s="366">
        <f t="shared" si="11"/>
        <v>-0.0458970792767733</v>
      </c>
    </row>
    <row r="118" spans="1:4" ht="14.25" outlineLevel="1">
      <c r="A118" s="364" t="s">
        <v>235</v>
      </c>
      <c r="B118" s="365">
        <f>VLOOKUP(A118,'Open Int.'!$A$4:$O$161,2,FALSE)</f>
        <v>25601400</v>
      </c>
      <c r="C118" s="365">
        <f>VLOOKUP(A118,'Open Int.'!$A$4:$O$161,3,FALSE)</f>
        <v>542700</v>
      </c>
      <c r="D118" s="366">
        <f t="shared" si="11"/>
        <v>0.02165714901411486</v>
      </c>
    </row>
    <row r="119" spans="1:4" ht="14.25" outlineLevel="1">
      <c r="A119" s="364" t="s">
        <v>379</v>
      </c>
      <c r="B119" s="365">
        <f>VLOOKUP(A119,'Open Int.'!$A$4:$O$161,2,FALSE)</f>
        <v>5229875</v>
      </c>
      <c r="C119" s="365">
        <f>VLOOKUP(A119,'Open Int.'!$A$4:$O$161,3,FALSE)</f>
        <v>-18375</v>
      </c>
      <c r="D119" s="366">
        <f t="shared" si="11"/>
        <v>-0.0035011670556852285</v>
      </c>
    </row>
    <row r="120" spans="1:4" ht="14.25" outlineLevel="1">
      <c r="A120" s="364" t="s">
        <v>380</v>
      </c>
      <c r="B120" s="365">
        <f>VLOOKUP(A120,'Open Int.'!$A$4:$O$161,2,FALSE)</f>
        <v>19936125</v>
      </c>
      <c r="C120" s="365">
        <f>VLOOKUP(A120,'Open Int.'!$A$4:$O$161,3,FALSE)</f>
        <v>-565650</v>
      </c>
      <c r="D120" s="366">
        <f t="shared" si="11"/>
        <v>-0.027590294011128304</v>
      </c>
    </row>
    <row r="121" spans="1:4" ht="15" outlineLevel="1">
      <c r="A121" s="362" t="s">
        <v>263</v>
      </c>
      <c r="B121" s="362">
        <f>SUM(B122:B124)</f>
        <v>5590925</v>
      </c>
      <c r="C121" s="362">
        <f>SUM(C122:C124)</f>
        <v>41800</v>
      </c>
      <c r="D121" s="367">
        <f>C121/(B121-C121)</f>
        <v>0.0075327191223841595</v>
      </c>
    </row>
    <row r="122" spans="1:4" ht="14.25">
      <c r="A122" s="364" t="s">
        <v>171</v>
      </c>
      <c r="B122" s="365">
        <f>VLOOKUP(A122,'Open Int.'!$A$4:$O$161,2,FALSE)</f>
        <v>2982100</v>
      </c>
      <c r="C122" s="365">
        <f>VLOOKUP(A122,'Open Int.'!$A$4:$O$161,3,FALSE)</f>
        <v>-37400</v>
      </c>
      <c r="D122" s="366">
        <f>C122/(B122-C122)</f>
        <v>-0.01238615664845173</v>
      </c>
    </row>
    <row r="123" spans="1:4" ht="14.25" outlineLevel="1">
      <c r="A123" s="364" t="s">
        <v>381</v>
      </c>
      <c r="B123" s="365">
        <f>VLOOKUP(A123,'Open Int.'!$A$4:$O$161,2,FALSE)</f>
        <v>483625</v>
      </c>
      <c r="C123" s="365">
        <f>VLOOKUP(A123,'Open Int.'!$A$4:$O$161,3,FALSE)</f>
        <v>1500</v>
      </c>
      <c r="D123" s="366">
        <f>C123/(B123-C123)</f>
        <v>0.00311122634171636</v>
      </c>
    </row>
    <row r="124" spans="1:4" ht="14.25" outlineLevel="1">
      <c r="A124" s="364" t="s">
        <v>398</v>
      </c>
      <c r="B124" s="365">
        <f>VLOOKUP(A124,'Open Int.'!$A$4:$O$161,2,FALSE)</f>
        <v>2125200</v>
      </c>
      <c r="C124" s="365">
        <f>VLOOKUP(A124,'Open Int.'!$A$4:$O$161,3,FALSE)</f>
        <v>77700</v>
      </c>
      <c r="D124" s="366">
        <f>C124/(B124-C124)</f>
        <v>0.03794871794871795</v>
      </c>
    </row>
    <row r="125" spans="1:4" ht="15" outlineLevel="1">
      <c r="A125" s="362" t="s">
        <v>264</v>
      </c>
      <c r="B125" s="362">
        <f>SUM(B126:B132)</f>
        <v>33502775</v>
      </c>
      <c r="C125" s="362">
        <f>SUM(C126:C132)</f>
        <v>37150</v>
      </c>
      <c r="D125" s="367">
        <f>C125/(B125-C125)</f>
        <v>0.0011100943131945092</v>
      </c>
    </row>
    <row r="126" spans="1:4" ht="14.25">
      <c r="A126" s="364" t="s">
        <v>34</v>
      </c>
      <c r="B126" s="365">
        <f>VLOOKUP(A126,'Open Int.'!$A$4:$O$161,2,FALSE)</f>
        <v>396275</v>
      </c>
      <c r="C126" s="365">
        <f>VLOOKUP(A126,'Open Int.'!$A$4:$O$161,3,FALSE)</f>
        <v>-14850</v>
      </c>
      <c r="D126" s="366">
        <f aca="true" t="shared" si="12" ref="D126:D132">C126/(B126-C126)</f>
        <v>-0.036120401337792644</v>
      </c>
    </row>
    <row r="127" spans="1:4" ht="14.25" outlineLevel="1">
      <c r="A127" s="364" t="s">
        <v>1</v>
      </c>
      <c r="B127" s="365">
        <f>VLOOKUP(A127,'Open Int.'!$A$4:$O$161,2,FALSE)</f>
        <v>955350</v>
      </c>
      <c r="C127" s="365">
        <f>VLOOKUP(A127,'Open Int.'!$A$4:$O$161,3,FALSE)</f>
        <v>-164400</v>
      </c>
      <c r="D127" s="366">
        <f t="shared" si="12"/>
        <v>-0.14681848626925653</v>
      </c>
    </row>
    <row r="128" spans="1:4" ht="14.25" outlineLevel="1">
      <c r="A128" s="364" t="s">
        <v>160</v>
      </c>
      <c r="B128" s="365">
        <f>VLOOKUP(A128,'Open Int.'!$A$4:$O$161,2,FALSE)</f>
        <v>1881000</v>
      </c>
      <c r="C128" s="365">
        <f>VLOOKUP(A128,'Open Int.'!$A$4:$O$161,3,FALSE)</f>
        <v>45100</v>
      </c>
      <c r="D128" s="366">
        <f t="shared" si="12"/>
        <v>0.02456560814859197</v>
      </c>
    </row>
    <row r="129" spans="1:4" ht="14.25" outlineLevel="1">
      <c r="A129" s="364" t="s">
        <v>98</v>
      </c>
      <c r="B129" s="365">
        <f>VLOOKUP(A129,'Open Int.'!$A$4:$O$161,2,FALSE)</f>
        <v>4188250</v>
      </c>
      <c r="C129" s="365">
        <f>VLOOKUP(A129,'Open Int.'!$A$4:$O$161,3,FALSE)</f>
        <v>52250</v>
      </c>
      <c r="D129" s="366">
        <f t="shared" si="12"/>
        <v>0.012632978723404254</v>
      </c>
    </row>
    <row r="130" spans="1:4" ht="14.25" outlineLevel="1">
      <c r="A130" s="364" t="s">
        <v>382</v>
      </c>
      <c r="B130" s="365">
        <f>VLOOKUP(A130,'Open Int.'!$A$4:$O$161,2,FALSE)</f>
        <v>23237500</v>
      </c>
      <c r="C130" s="365">
        <f>VLOOKUP(A130,'Open Int.'!$A$4:$O$161,3,FALSE)</f>
        <v>306250</v>
      </c>
      <c r="D130" s="366">
        <f t="shared" si="12"/>
        <v>0.013355137639683837</v>
      </c>
    </row>
    <row r="131" spans="1:4" ht="14.25" outlineLevel="1">
      <c r="A131" s="364" t="s">
        <v>265</v>
      </c>
      <c r="B131" s="365">
        <f>VLOOKUP(A131,'Open Int.'!$A$4:$O$161,2,FALSE)</f>
        <v>1678400</v>
      </c>
      <c r="C131" s="365">
        <f>VLOOKUP(A131,'Open Int.'!$A$4:$O$161,3,FALSE)</f>
        <v>-59600</v>
      </c>
      <c r="D131" s="366">
        <f t="shared" si="12"/>
        <v>-0.03429228998849252</v>
      </c>
    </row>
    <row r="132" spans="1:4" ht="14.25" outlineLevel="1">
      <c r="A132" s="364" t="s">
        <v>309</v>
      </c>
      <c r="B132" s="365">
        <f>VLOOKUP(A132,'Open Int.'!$A$4:$O$161,2,FALSE)</f>
        <v>1166000</v>
      </c>
      <c r="C132" s="365">
        <f>VLOOKUP(A132,'Open Int.'!$A$4:$O$161,3,FALSE)</f>
        <v>-127600</v>
      </c>
      <c r="D132" s="366">
        <f t="shared" si="12"/>
        <v>-0.09863945578231292</v>
      </c>
    </row>
    <row r="133" spans="1:4" ht="15" outlineLevel="1">
      <c r="A133" s="362" t="s">
        <v>266</v>
      </c>
      <c r="B133" s="362">
        <f>SUM(B134:B140)</f>
        <v>99164925</v>
      </c>
      <c r="C133" s="362">
        <f>SUM(C134:C140)</f>
        <v>-2549800</v>
      </c>
      <c r="D133" s="367">
        <f>C133/(B133-C133)</f>
        <v>-0.025068150162132374</v>
      </c>
    </row>
    <row r="134" spans="1:4" ht="14.25">
      <c r="A134" s="364" t="s">
        <v>383</v>
      </c>
      <c r="B134" s="365">
        <f>VLOOKUP(A134,'Open Int.'!$A$4:$O$161,2,FALSE)</f>
        <v>10015500</v>
      </c>
      <c r="C134" s="365">
        <f>VLOOKUP(A134,'Open Int.'!$A$4:$O$161,3,FALSE)</f>
        <v>-751000</v>
      </c>
      <c r="D134" s="366">
        <f>C134/(B134-C134)</f>
        <v>-0.06975340175544513</v>
      </c>
    </row>
    <row r="135" spans="1:4" ht="14.25" outlineLevel="1">
      <c r="A135" s="364" t="s">
        <v>8</v>
      </c>
      <c r="B135" s="365">
        <f>VLOOKUP(A135,'Open Int.'!$A$4:$O$161,2,FALSE)</f>
        <v>20284800</v>
      </c>
      <c r="C135" s="365">
        <f>VLOOKUP(A135,'Open Int.'!$A$4:$O$161,3,FALSE)</f>
        <v>440000</v>
      </c>
      <c r="D135" s="366">
        <f aca="true" t="shared" si="13" ref="D135:D140">C135/(B135-C135)</f>
        <v>0.022172055147948077</v>
      </c>
    </row>
    <row r="136" spans="1:4" ht="14.25" outlineLevel="1">
      <c r="A136" s="379" t="s">
        <v>289</v>
      </c>
      <c r="B136" s="365">
        <f>VLOOKUP(A136,'Open Int.'!$A$4:$O$161,2,FALSE)</f>
        <v>2043750</v>
      </c>
      <c r="C136" s="365">
        <f>VLOOKUP(A136,'Open Int.'!$A$4:$O$161,3,FALSE)</f>
        <v>1500</v>
      </c>
      <c r="D136" s="366">
        <f t="shared" si="13"/>
        <v>0.0007344840249724568</v>
      </c>
    </row>
    <row r="137" spans="1:4" ht="14.25" outlineLevel="1">
      <c r="A137" s="379" t="s">
        <v>303</v>
      </c>
      <c r="B137" s="365">
        <f>VLOOKUP(A137,'Open Int.'!$A$4:$O$161,2,FALSE)</f>
        <v>35101550</v>
      </c>
      <c r="C137" s="365">
        <f>VLOOKUP(A137,'Open Int.'!$A$4:$O$161,3,FALSE)</f>
        <v>-731500</v>
      </c>
      <c r="D137" s="366">
        <f t="shared" si="13"/>
        <v>-0.020414114902303878</v>
      </c>
    </row>
    <row r="138" spans="1:4" ht="14.25" outlineLevel="1">
      <c r="A138" s="364" t="s">
        <v>234</v>
      </c>
      <c r="B138" s="365">
        <f>VLOOKUP(A138,'Open Int.'!$A$4:$O$161,2,FALSE)</f>
        <v>15904000</v>
      </c>
      <c r="C138" s="365">
        <f>VLOOKUP(A138,'Open Int.'!$A$4:$O$161,3,FALSE)</f>
        <v>-1250200</v>
      </c>
      <c r="D138" s="366">
        <f t="shared" si="13"/>
        <v>-0.07288011099322615</v>
      </c>
    </row>
    <row r="139" spans="1:4" ht="14.25" outlineLevel="1">
      <c r="A139" s="364" t="s">
        <v>401</v>
      </c>
      <c r="B139" s="365">
        <f>VLOOKUP(A139,'Open Int.'!$A$4:$O$161,2,FALSE)</f>
        <v>13275900</v>
      </c>
      <c r="C139" s="365">
        <f>VLOOKUP(A139,'Open Int.'!$A$4:$O$161,3,FALSE)</f>
        <v>-162000</v>
      </c>
      <c r="D139" s="366">
        <f t="shared" si="13"/>
        <v>-0.012055455093429777</v>
      </c>
    </row>
    <row r="140" spans="1:4" ht="14.25" outlineLevel="1">
      <c r="A140" s="364" t="s">
        <v>155</v>
      </c>
      <c r="B140" s="365">
        <f>VLOOKUP(A140,'Open Int.'!$A$4:$O$161,2,FALSE)</f>
        <v>2539425</v>
      </c>
      <c r="C140" s="365">
        <f>VLOOKUP(A140,'Open Int.'!$A$4:$O$161,3,FALSE)</f>
        <v>-96600</v>
      </c>
      <c r="D140" s="366">
        <f t="shared" si="13"/>
        <v>-0.03664608643696475</v>
      </c>
    </row>
    <row r="141" spans="1:4" ht="15" outlineLevel="1">
      <c r="A141" s="362" t="s">
        <v>267</v>
      </c>
      <c r="B141" s="362">
        <f>SUM(B142:B146)</f>
        <v>39211100</v>
      </c>
      <c r="C141" s="362">
        <f>SUM(C142:C146)</f>
        <v>-368700</v>
      </c>
      <c r="D141" s="367">
        <f aca="true" t="shared" si="14" ref="D141:D157">C141/(B141-C141)</f>
        <v>-0.00931535783404666</v>
      </c>
    </row>
    <row r="142" spans="1:4" ht="14.25">
      <c r="A142" s="364" t="s">
        <v>384</v>
      </c>
      <c r="B142" s="365">
        <f>VLOOKUP(A142,'Open Int.'!$A$4:$O$161,2,FALSE)</f>
        <v>4181400</v>
      </c>
      <c r="C142" s="365">
        <f>VLOOKUP(A142,'Open Int.'!$A$4:$O$161,3,FALSE)</f>
        <v>-27600</v>
      </c>
      <c r="D142" s="366">
        <f t="shared" si="14"/>
        <v>-0.006557377049180328</v>
      </c>
    </row>
    <row r="143" spans="1:4" ht="14.25">
      <c r="A143" s="364" t="s">
        <v>318</v>
      </c>
      <c r="B143" s="365">
        <f>VLOOKUP(A143,'Open Int.'!$A$4:$O$161,2,FALSE)</f>
        <v>1475600</v>
      </c>
      <c r="C143" s="365">
        <f>VLOOKUP(A143,'Open Int.'!$A$4:$O$161,3,FALSE)</f>
        <v>-14000</v>
      </c>
      <c r="D143" s="366">
        <f t="shared" si="14"/>
        <v>-0.009398496240601503</v>
      </c>
    </row>
    <row r="144" spans="1:4" ht="14.25" outlineLevel="1">
      <c r="A144" s="364" t="s">
        <v>166</v>
      </c>
      <c r="B144" s="365">
        <f>VLOOKUP(A144,'Open Int.'!$A$4:$O$161,2,FALSE)</f>
        <v>3708150</v>
      </c>
      <c r="C144" s="365">
        <f>VLOOKUP(A144,'Open Int.'!$A$4:$O$161,3,FALSE)</f>
        <v>0</v>
      </c>
      <c r="D144" s="366">
        <f t="shared" si="14"/>
        <v>0</v>
      </c>
    </row>
    <row r="145" spans="1:4" ht="14.25" outlineLevel="1">
      <c r="A145" s="364" t="s">
        <v>385</v>
      </c>
      <c r="B145" s="365">
        <f>VLOOKUP(A145,'Open Int.'!$A$4:$O$161,2,FALSE)</f>
        <v>28392000</v>
      </c>
      <c r="C145" s="365">
        <f>VLOOKUP(A145,'Open Int.'!$A$4:$O$161,3,FALSE)</f>
        <v>-238000</v>
      </c>
      <c r="D145" s="366">
        <f t="shared" si="14"/>
        <v>-0.008312958435207823</v>
      </c>
    </row>
    <row r="146" spans="1:4" ht="14.25" outlineLevel="1">
      <c r="A146" s="364" t="s">
        <v>386</v>
      </c>
      <c r="B146" s="365">
        <f>VLOOKUP(A146,'Open Int.'!$A$4:$O$161,2,FALSE)</f>
        <v>1453950</v>
      </c>
      <c r="C146" s="365">
        <f>VLOOKUP(A146,'Open Int.'!$A$4:$O$161,3,FALSE)</f>
        <v>-89100</v>
      </c>
      <c r="D146" s="366">
        <f t="shared" si="14"/>
        <v>-0.05774278215223097</v>
      </c>
    </row>
    <row r="147" spans="1:4" ht="15" outlineLevel="1">
      <c r="A147" s="362" t="s">
        <v>268</v>
      </c>
      <c r="B147" s="362">
        <f>SUM(B148:B153)</f>
        <v>123477250</v>
      </c>
      <c r="C147" s="362">
        <f>SUM(C148:C153)</f>
        <v>13054025</v>
      </c>
      <c r="D147" s="367">
        <f t="shared" si="14"/>
        <v>0.11821811036582204</v>
      </c>
    </row>
    <row r="148" spans="1:4" ht="14.25">
      <c r="A148" s="364" t="s">
        <v>4</v>
      </c>
      <c r="B148" s="365">
        <f>VLOOKUP(A148,'Open Int.'!$A$4:$O$161,2,FALSE)</f>
        <v>1166550</v>
      </c>
      <c r="C148" s="365">
        <f>VLOOKUP(A148,'Open Int.'!$A$4:$O$161,3,FALSE)</f>
        <v>3150</v>
      </c>
      <c r="D148" s="366">
        <f t="shared" si="14"/>
        <v>0.002707581227436823</v>
      </c>
    </row>
    <row r="149" spans="1:4" ht="14.25" outlineLevel="1">
      <c r="A149" s="364" t="s">
        <v>184</v>
      </c>
      <c r="B149" s="365">
        <f>VLOOKUP(A149,'Open Int.'!$A$4:$O$161,2,FALSE)</f>
        <v>18425700</v>
      </c>
      <c r="C149" s="365">
        <f>VLOOKUP(A149,'Open Int.'!$A$4:$O$161,3,FALSE)</f>
        <v>-401200</v>
      </c>
      <c r="D149" s="366">
        <f t="shared" si="14"/>
        <v>-0.02130993418990912</v>
      </c>
    </row>
    <row r="150" spans="1:4" ht="14.25" outlineLevel="1">
      <c r="A150" s="364" t="s">
        <v>175</v>
      </c>
      <c r="B150" s="365">
        <f>VLOOKUP(A150,'Open Int.'!$A$4:$O$161,2,FALSE)</f>
        <v>95051250</v>
      </c>
      <c r="C150" s="365">
        <f>VLOOKUP(A150,'Open Int.'!$A$4:$O$161,3,FALSE)</f>
        <v>13316625</v>
      </c>
      <c r="D150" s="366">
        <f t="shared" si="14"/>
        <v>0.16292513729646402</v>
      </c>
    </row>
    <row r="151" spans="1:4" ht="14.25" outlineLevel="1">
      <c r="A151" s="364" t="s">
        <v>387</v>
      </c>
      <c r="B151" s="365">
        <f>VLOOKUP(A151,'Open Int.'!$A$4:$O$161,2,FALSE)</f>
        <v>2281400</v>
      </c>
      <c r="C151" s="365">
        <f>VLOOKUP(A151,'Open Int.'!$A$4:$O$161,3,FALSE)</f>
        <v>-18700</v>
      </c>
      <c r="D151" s="366">
        <f t="shared" si="14"/>
        <v>-0.008130081300813009</v>
      </c>
    </row>
    <row r="152" spans="1:4" ht="14.25" outlineLevel="1">
      <c r="A152" s="364" t="s">
        <v>396</v>
      </c>
      <c r="B152" s="365">
        <f>VLOOKUP(A152,'Open Int.'!$A$4:$O$161,2,FALSE)</f>
        <v>3223200</v>
      </c>
      <c r="C152" s="365">
        <f>VLOOKUP(A152,'Open Int.'!$A$4:$O$161,3,FALSE)</f>
        <v>-136800</v>
      </c>
      <c r="D152" s="366">
        <f t="shared" si="14"/>
        <v>-0.04071428571428572</v>
      </c>
    </row>
    <row r="153" spans="1:4" ht="14.25" outlineLevel="1">
      <c r="A153" s="364" t="s">
        <v>388</v>
      </c>
      <c r="B153" s="365">
        <f>VLOOKUP(A153,'Open Int.'!$A$4:$O$161,2,FALSE)</f>
        <v>3329150</v>
      </c>
      <c r="C153" s="365">
        <f>VLOOKUP(A153,'Open Int.'!$A$4:$O$161,3,FALSE)</f>
        <v>290950</v>
      </c>
      <c r="D153" s="366">
        <f t="shared" si="14"/>
        <v>0.09576393917451122</v>
      </c>
    </row>
    <row r="154" spans="1:4" ht="15" outlineLevel="1">
      <c r="A154" s="362" t="s">
        <v>314</v>
      </c>
      <c r="B154" s="362">
        <f>SUM(B155:B156)</f>
        <v>2024600</v>
      </c>
      <c r="C154" s="362">
        <f>SUM(C155:C156)</f>
        <v>24800</v>
      </c>
      <c r="D154" s="367">
        <f t="shared" si="14"/>
        <v>0.012401240124012402</v>
      </c>
    </row>
    <row r="155" spans="1:4" ht="14.25">
      <c r="A155" s="364" t="s">
        <v>37</v>
      </c>
      <c r="B155" s="365">
        <f>VLOOKUP(A155,'Open Int.'!$A$4:$O$161,2,FALSE)</f>
        <v>982400</v>
      </c>
      <c r="C155" s="365">
        <f>VLOOKUP(A155,'Open Int.'!$A$4:$O$161,3,FALSE)</f>
        <v>-6400</v>
      </c>
      <c r="D155" s="366">
        <f t="shared" si="14"/>
        <v>-0.006472491909385114</v>
      </c>
    </row>
    <row r="156" spans="1:4" ht="14.25">
      <c r="A156" s="364" t="s">
        <v>271</v>
      </c>
      <c r="B156" s="365">
        <f>VLOOKUP(A156,'Open Int.'!$A$4:$O$161,2,FALSE)</f>
        <v>1042200</v>
      </c>
      <c r="C156" s="365">
        <f>VLOOKUP(A156,'Open Int.'!$A$4:$O$161,3,FALSE)</f>
        <v>31200</v>
      </c>
      <c r="D156" s="366">
        <f t="shared" si="14"/>
        <v>0.03086053412462908</v>
      </c>
    </row>
    <row r="157" spans="1:4" ht="15">
      <c r="A157" s="362" t="s">
        <v>269</v>
      </c>
      <c r="B157" s="362">
        <f>SUM(B158:B167)</f>
        <v>17822450</v>
      </c>
      <c r="C157" s="362">
        <f>SUM(C158:C167)</f>
        <v>-93650</v>
      </c>
      <c r="D157" s="367">
        <f t="shared" si="14"/>
        <v>-0.005227142067749119</v>
      </c>
    </row>
    <row r="158" spans="1:4" ht="14.25">
      <c r="A158" s="364" t="s">
        <v>389</v>
      </c>
      <c r="B158" s="365">
        <f>VLOOKUP(A158,'Open Int.'!$A$4:$O$161,2,FALSE)</f>
        <v>4427500</v>
      </c>
      <c r="C158" s="365">
        <f>VLOOKUP(A158,'Open Int.'!$A$4:$O$161,3,FALSE)</f>
        <v>-85750</v>
      </c>
      <c r="D158" s="366">
        <f aca="true" t="shared" si="15" ref="D158:D167">C158/(B158-C158)</f>
        <v>-0.018999612252811167</v>
      </c>
    </row>
    <row r="159" spans="1:4" ht="14.25">
      <c r="A159" s="364" t="s">
        <v>330</v>
      </c>
      <c r="B159" s="365">
        <f>VLOOKUP(A159,'Open Int.'!$A$4:$O$161,2,FALSE)</f>
        <v>1846800</v>
      </c>
      <c r="C159" s="365">
        <f>VLOOKUP(A159,'Open Int.'!$A$4:$O$161,3,FALSE)</f>
        <v>-48600</v>
      </c>
      <c r="D159" s="366">
        <f t="shared" si="15"/>
        <v>-0.02564102564102564</v>
      </c>
    </row>
    <row r="160" spans="1:4" ht="14.25">
      <c r="A160" s="364" t="s">
        <v>317</v>
      </c>
      <c r="B160" s="365">
        <f>VLOOKUP(A160,'Open Int.'!$A$4:$O$161,2,FALSE)</f>
        <v>510000</v>
      </c>
      <c r="C160" s="365">
        <f>VLOOKUP(A160,'Open Int.'!$A$4:$O$161,3,FALSE)</f>
        <v>-12000</v>
      </c>
      <c r="D160" s="366">
        <f t="shared" si="15"/>
        <v>-0.022988505747126436</v>
      </c>
    </row>
    <row r="161" spans="1:4" ht="14.25">
      <c r="A161" s="364" t="s">
        <v>288</v>
      </c>
      <c r="B161" s="365">
        <f>VLOOKUP(A161,'Open Int.'!$A$4:$O$161,2,FALSE)</f>
        <v>1193000</v>
      </c>
      <c r="C161" s="365">
        <f>VLOOKUP(A161,'Open Int.'!$A$4:$O$161,3,FALSE)</f>
        <v>28000</v>
      </c>
      <c r="D161" s="366">
        <f t="shared" si="15"/>
        <v>0.0240343347639485</v>
      </c>
    </row>
    <row r="162" spans="1:4" ht="14.25">
      <c r="A162" s="364" t="s">
        <v>323</v>
      </c>
      <c r="B162" s="365">
        <f>VLOOKUP(A162,'Open Int.'!$A$4:$O$161,2,FALSE)</f>
        <v>422250</v>
      </c>
      <c r="C162" s="365">
        <f>VLOOKUP(A162,'Open Int.'!$A$4:$O$161,3,FALSE)</f>
        <v>-29750</v>
      </c>
      <c r="D162" s="366">
        <f t="shared" si="15"/>
        <v>-0.06581858407079647</v>
      </c>
    </row>
    <row r="163" spans="1:4" ht="14.25">
      <c r="A163" s="364" t="s">
        <v>319</v>
      </c>
      <c r="B163" s="365">
        <f>VLOOKUP(A163,'Open Int.'!$A$4:$O$161,2,FALSE)</f>
        <v>1087500</v>
      </c>
      <c r="C163" s="365">
        <f>VLOOKUP(A163,'Open Int.'!$A$4:$O$161,3,FALSE)</f>
        <v>18300</v>
      </c>
      <c r="D163" s="366">
        <f t="shared" si="15"/>
        <v>0.01711560044893378</v>
      </c>
    </row>
    <row r="164" spans="1:4" ht="14.25">
      <c r="A164" s="364" t="s">
        <v>325</v>
      </c>
      <c r="B164" s="365">
        <f>VLOOKUP(A164,'Open Int.'!$A$4:$O$161,2,FALSE)</f>
        <v>5232700</v>
      </c>
      <c r="C164" s="365">
        <f>VLOOKUP(A164,'Open Int.'!$A$4:$O$161,3,FALSE)</f>
        <v>126500</v>
      </c>
      <c r="D164" s="366">
        <f t="shared" si="15"/>
        <v>0.024773804394657477</v>
      </c>
    </row>
    <row r="165" spans="1:4" ht="14.25">
      <c r="A165" s="364" t="s">
        <v>292</v>
      </c>
      <c r="B165" s="365">
        <f>VLOOKUP(A165,'Open Int.'!$A$4:$O$161,2,FALSE)</f>
        <v>386400</v>
      </c>
      <c r="C165" s="365">
        <f>VLOOKUP(A165,'Open Int.'!$A$4:$O$161,3,FALSE)</f>
        <v>-25200</v>
      </c>
      <c r="D165" s="366">
        <f t="shared" si="15"/>
        <v>-0.061224489795918366</v>
      </c>
    </row>
    <row r="166" spans="1:4" ht="14.25">
      <c r="A166" s="364" t="s">
        <v>390</v>
      </c>
      <c r="B166" s="365">
        <f>VLOOKUP(A166,'Open Int.'!$A$4:$O$161,2,FALSE)</f>
        <v>1508800</v>
      </c>
      <c r="C166" s="365">
        <f>VLOOKUP(A166,'Open Int.'!$A$4:$O$161,3,FALSE)</f>
        <v>-28400</v>
      </c>
      <c r="D166" s="366">
        <f t="shared" si="15"/>
        <v>-0.018475149622690607</v>
      </c>
    </row>
    <row r="167" spans="1:4" ht="14.25">
      <c r="A167" s="364" t="s">
        <v>315</v>
      </c>
      <c r="B167" s="365">
        <f>VLOOKUP(A167,'Open Int.'!$A$4:$O$161,2,FALSE)</f>
        <v>1207500</v>
      </c>
      <c r="C167" s="365">
        <f>VLOOKUP(A167,'Open Int.'!$A$4:$O$161,3,FALSE)</f>
        <v>-36750</v>
      </c>
      <c r="D167" s="366">
        <f t="shared" si="15"/>
        <v>-0.029535864978902954</v>
      </c>
    </row>
    <row r="168" spans="1:4" ht="15">
      <c r="A168" s="362" t="s">
        <v>273</v>
      </c>
      <c r="B168" s="362">
        <f>SUM(B169:B175)</f>
        <v>27944800</v>
      </c>
      <c r="C168" s="362">
        <f>SUM(C169:C175)</f>
        <v>27450</v>
      </c>
      <c r="D168" s="367">
        <f>C168/(B168-C168)</f>
        <v>0.000983259514244726</v>
      </c>
    </row>
    <row r="169" spans="1:4" ht="14.25">
      <c r="A169" s="364" t="s">
        <v>391</v>
      </c>
      <c r="B169" s="365">
        <f>VLOOKUP(A169,'Open Int.'!$A$4:$O$161,2,FALSE)</f>
        <v>6241000</v>
      </c>
      <c r="C169" s="365">
        <f>VLOOKUP(A169,'Open Int.'!$A$4:$O$161,3,FALSE)</f>
        <v>-598500</v>
      </c>
      <c r="D169" s="366">
        <f aca="true" t="shared" si="16" ref="D169:D175">C169/(B169-C169)</f>
        <v>-0.08750639666642299</v>
      </c>
    </row>
    <row r="170" spans="1:4" ht="14.25">
      <c r="A170" s="364" t="s">
        <v>392</v>
      </c>
      <c r="B170" s="365">
        <f>VLOOKUP(A170,'Open Int.'!$A$4:$O$161,2,FALSE)</f>
        <v>3161000</v>
      </c>
      <c r="C170" s="365">
        <f>VLOOKUP(A170,'Open Int.'!$A$4:$O$161,3,FALSE)</f>
        <v>213000</v>
      </c>
      <c r="D170" s="366">
        <f t="shared" si="16"/>
        <v>0.07225237449118047</v>
      </c>
    </row>
    <row r="171" spans="1:4" ht="14.25">
      <c r="A171" s="364" t="s">
        <v>272</v>
      </c>
      <c r="B171" s="365">
        <f>VLOOKUP(A171,'Open Int.'!$A$4:$O$161,2,FALSE)</f>
        <v>3237650</v>
      </c>
      <c r="C171" s="365">
        <f>VLOOKUP(A171,'Open Int.'!$A$4:$O$161,3,FALSE)</f>
        <v>85000</v>
      </c>
      <c r="D171" s="366">
        <f t="shared" si="16"/>
        <v>0.026961445133459154</v>
      </c>
    </row>
    <row r="172" spans="1:4" ht="14.25">
      <c r="A172" s="364" t="s">
        <v>324</v>
      </c>
      <c r="B172" s="365">
        <f>VLOOKUP(A172,'Open Int.'!$A$4:$O$161,2,FALSE)</f>
        <v>2121000</v>
      </c>
      <c r="C172" s="365">
        <f>VLOOKUP(A172,'Open Int.'!$A$4:$O$161,3,FALSE)</f>
        <v>-84000</v>
      </c>
      <c r="D172" s="366">
        <f t="shared" si="16"/>
        <v>-0.0380952380952381</v>
      </c>
    </row>
    <row r="173" spans="1:4" ht="14.25">
      <c r="A173" s="364" t="s">
        <v>291</v>
      </c>
      <c r="B173" s="365">
        <f>VLOOKUP(A173,'Open Int.'!$A$4:$O$161,2,FALSE)</f>
        <v>7434000</v>
      </c>
      <c r="C173" s="365">
        <f>VLOOKUP(A173,'Open Int.'!$A$4:$O$161,3,FALSE)</f>
        <v>505400</v>
      </c>
      <c r="D173" s="366">
        <f t="shared" si="16"/>
        <v>0.07294402909678722</v>
      </c>
    </row>
    <row r="174" spans="1:4" ht="14.25">
      <c r="A174" s="364" t="s">
        <v>274</v>
      </c>
      <c r="B174" s="365">
        <f>VLOOKUP(A174,'Open Int.'!$A$4:$O$161,2,FALSE)</f>
        <v>5095300</v>
      </c>
      <c r="C174" s="365">
        <f>VLOOKUP(A174,'Open Int.'!$A$4:$O$161,3,FALSE)</f>
        <v>-86100</v>
      </c>
      <c r="D174" s="366">
        <f t="shared" si="16"/>
        <v>-0.016617130505268845</v>
      </c>
    </row>
    <row r="175" spans="1:4" ht="14.25">
      <c r="A175" s="364" t="s">
        <v>276</v>
      </c>
      <c r="B175" s="365">
        <f>VLOOKUP(A175,'Open Int.'!$A$4:$O$161,2,FALSE)</f>
        <v>654850</v>
      </c>
      <c r="C175" s="365">
        <f>VLOOKUP(A175,'Open Int.'!$A$4:$O$161,3,FALSE)</f>
        <v>-7350</v>
      </c>
      <c r="D175" s="366">
        <f t="shared" si="16"/>
        <v>-0.011099365750528542</v>
      </c>
    </row>
    <row r="176" spans="1:4" ht="15">
      <c r="A176" s="362" t="s">
        <v>311</v>
      </c>
      <c r="B176" s="362">
        <f>SUM(B177:B180)</f>
        <v>14681450</v>
      </c>
      <c r="C176" s="362">
        <f>SUM(C177:C180)</f>
        <v>-137550</v>
      </c>
      <c r="D176" s="367">
        <f aca="true" t="shared" si="17" ref="D176:D184">C176/(B176-C176)</f>
        <v>-0.009282002834199339</v>
      </c>
    </row>
    <row r="177" spans="1:4" ht="14.25">
      <c r="A177" s="364" t="s">
        <v>312</v>
      </c>
      <c r="B177" s="365">
        <f>VLOOKUP(A177,'Open Int.'!$A$4:$O$161,2,FALSE)</f>
        <v>3805700</v>
      </c>
      <c r="C177" s="365">
        <f>VLOOKUP(A177,'Open Int.'!$A$4:$O$161,3,FALSE)</f>
        <v>-23750</v>
      </c>
      <c r="D177" s="366">
        <f t="shared" si="17"/>
        <v>-0.006201935003721161</v>
      </c>
    </row>
    <row r="178" spans="1:4" ht="14.25">
      <c r="A178" s="364" t="s">
        <v>326</v>
      </c>
      <c r="B178" s="365">
        <f>VLOOKUP(A178,'Open Int.'!$A$4:$O$161,2,FALSE)</f>
        <v>364500</v>
      </c>
      <c r="C178" s="365">
        <f>VLOOKUP(A178,'Open Int.'!$A$4:$O$161,3,FALSE)</f>
        <v>-28500</v>
      </c>
      <c r="D178" s="366">
        <f t="shared" si="17"/>
        <v>-0.07251908396946564</v>
      </c>
    </row>
    <row r="179" spans="1:4" ht="14.25">
      <c r="A179" s="364" t="s">
        <v>328</v>
      </c>
      <c r="B179" s="365">
        <f>VLOOKUP(A179,'Open Int.'!$A$4:$O$161,2,FALSE)</f>
        <v>1744050</v>
      </c>
      <c r="C179" s="365">
        <f>VLOOKUP(A179,'Open Int.'!$A$4:$O$161,3,FALSE)</f>
        <v>53900</v>
      </c>
      <c r="D179" s="366">
        <f>C179/(B179-C179)</f>
        <v>0.03189066059225513</v>
      </c>
    </row>
    <row r="180" spans="1:4" ht="14.25">
      <c r="A180" s="364" t="s">
        <v>313</v>
      </c>
      <c r="B180" s="365">
        <f>VLOOKUP(A180,'Open Int.'!$A$4:$O$161,2,FALSE)</f>
        <v>8767200</v>
      </c>
      <c r="C180" s="365">
        <f>VLOOKUP(A180,'Open Int.'!$A$4:$O$161,3,FALSE)</f>
        <v>-139200</v>
      </c>
      <c r="D180" s="366">
        <f t="shared" si="17"/>
        <v>-0.015629210455402855</v>
      </c>
    </row>
    <row r="181" spans="1:4" ht="15">
      <c r="A181" s="362" t="s">
        <v>270</v>
      </c>
      <c r="B181" s="362">
        <f>SUM(B182:B184)</f>
        <v>37101150</v>
      </c>
      <c r="C181" s="362">
        <f>SUM(C182:C184)</f>
        <v>-1241950</v>
      </c>
      <c r="D181" s="367">
        <f t="shared" si="17"/>
        <v>-0.0323904431305763</v>
      </c>
    </row>
    <row r="182" spans="1:4" ht="14.25">
      <c r="A182" s="364" t="s">
        <v>182</v>
      </c>
      <c r="B182" s="365">
        <f>VLOOKUP(A182,'Open Int.'!$A$4:$O$161,2,FALSE)</f>
        <v>250350</v>
      </c>
      <c r="C182" s="365">
        <f>VLOOKUP(A182,'Open Int.'!$A$4:$O$161,3,FALSE)</f>
        <v>3550</v>
      </c>
      <c r="D182" s="366">
        <f t="shared" si="17"/>
        <v>0.014384116693679092</v>
      </c>
    </row>
    <row r="183" spans="1:4" ht="14.25">
      <c r="A183" s="364" t="s">
        <v>74</v>
      </c>
      <c r="B183" s="365">
        <f>VLOOKUP(A183,'Open Int.'!$A$4:$O$161,2,FALSE)</f>
        <v>13350</v>
      </c>
      <c r="C183" s="365">
        <f>VLOOKUP(A183,'Open Int.'!$A$4:$O$161,3,FALSE)</f>
        <v>-550</v>
      </c>
      <c r="D183" s="366">
        <f t="shared" si="17"/>
        <v>-0.039568345323741004</v>
      </c>
    </row>
    <row r="184" spans="1:4" ht="14.25">
      <c r="A184" s="364" t="s">
        <v>9</v>
      </c>
      <c r="B184" s="365">
        <f>VLOOKUP(A184,'Open Int.'!$A$4:$O$161,2,FALSE)</f>
        <v>36837450</v>
      </c>
      <c r="C184" s="365">
        <f>VLOOKUP(A184,'Open Int.'!$A$4:$O$161,3,FALSE)</f>
        <v>-1244950</v>
      </c>
      <c r="D184" s="366">
        <f t="shared" si="17"/>
        <v>-0.032690954351616494</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205"/>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H233" sqref="H233"/>
    </sheetView>
  </sheetViews>
  <sheetFormatPr defaultColWidth="9.140625" defaultRowHeight="12.75"/>
  <cols>
    <col min="1" max="1" width="14.8515625" style="3" customWidth="1"/>
    <col min="2" max="2" width="11.57421875" style="6" customWidth="1"/>
    <col min="3" max="3" width="10.421875" style="6" customWidth="1"/>
    <col min="4" max="4" width="10.7109375" style="374" customWidth="1"/>
    <col min="5" max="5" width="10.57421875" style="6" bestFit="1" customWidth="1"/>
    <col min="6" max="6" width="9.8515625" style="6" customWidth="1"/>
    <col min="7" max="7" width="9.28125" style="372" bestFit="1" customWidth="1"/>
    <col min="8" max="8" width="10.57421875" style="6" bestFit="1" customWidth="1"/>
    <col min="9" max="9" width="8.7109375" style="6" customWidth="1"/>
    <col min="10" max="10" width="9.8515625" style="372" customWidth="1"/>
    <col min="11" max="11" width="12.7109375" style="6" customWidth="1"/>
    <col min="12" max="12" width="11.421875" style="6" customWidth="1"/>
    <col min="13" max="13" width="8.421875" style="372" customWidth="1"/>
    <col min="14" max="14" width="10.57421875" style="3" customWidth="1"/>
    <col min="15" max="15" width="11.8515625" style="3" customWidth="1"/>
    <col min="16" max="16" width="11.140625" style="3" hidden="1" customWidth="1"/>
    <col min="17" max="17" width="14.140625" style="3" hidden="1" customWidth="1"/>
    <col min="18" max="18" width="12.00390625" style="3" hidden="1" customWidth="1"/>
    <col min="19" max="19" width="13.140625" style="3" hidden="1" customWidth="1"/>
    <col min="20" max="20" width="15.00390625" style="61" hidden="1" customWidth="1"/>
    <col min="21" max="21" width="12.140625" style="3" hidden="1" customWidth="1"/>
    <col min="22" max="22" width="10.8515625" style="3" hidden="1" customWidth="1"/>
    <col min="23" max="23" width="10.421875" style="3" hidden="1" customWidth="1"/>
    <col min="24" max="24" width="10.7109375" style="3" hidden="1" customWidth="1"/>
    <col min="25" max="25" width="9.7109375" style="3" hidden="1" customWidth="1"/>
    <col min="26" max="26" width="8.7109375" style="2" hidden="1" customWidth="1"/>
    <col min="27" max="27" width="9.140625" style="60" customWidth="1"/>
    <col min="28" max="16384" width="9.140625" style="3" customWidth="1"/>
  </cols>
  <sheetData>
    <row r="1" spans="1:27" s="64" customFormat="1" ht="23.25" customHeight="1" thickBot="1">
      <c r="A1" s="398" t="s">
        <v>53</v>
      </c>
      <c r="B1" s="398"/>
      <c r="C1" s="398"/>
      <c r="D1" s="399"/>
      <c r="E1" s="123"/>
      <c r="F1" s="123"/>
      <c r="G1" s="82"/>
      <c r="H1" s="123"/>
      <c r="I1" s="123"/>
      <c r="J1" s="82"/>
      <c r="K1" s="123"/>
      <c r="L1" s="123"/>
      <c r="M1" s="82"/>
      <c r="N1" s="81"/>
      <c r="O1" s="81" t="s">
        <v>115</v>
      </c>
      <c r="P1" s="52"/>
      <c r="Q1" s="52"/>
      <c r="R1" s="52"/>
      <c r="S1" s="52"/>
      <c r="T1" s="53"/>
      <c r="U1" s="52"/>
      <c r="V1" s="52"/>
      <c r="W1" s="52"/>
      <c r="X1" s="52"/>
      <c r="Y1" s="52"/>
      <c r="Z1" s="87"/>
      <c r="AA1" s="74" t="s">
        <v>115</v>
      </c>
    </row>
    <row r="2" spans="1:27" s="58" customFormat="1" ht="16.5" customHeight="1" thickBot="1">
      <c r="A2" s="194"/>
      <c r="B2" s="403" t="s">
        <v>10</v>
      </c>
      <c r="C2" s="404"/>
      <c r="D2" s="405"/>
      <c r="E2" s="401" t="s">
        <v>47</v>
      </c>
      <c r="F2" s="406"/>
      <c r="G2" s="384"/>
      <c r="H2" s="401" t="s">
        <v>48</v>
      </c>
      <c r="I2" s="406"/>
      <c r="J2" s="384"/>
      <c r="K2" s="401" t="s">
        <v>49</v>
      </c>
      <c r="L2" s="385"/>
      <c r="M2" s="383"/>
      <c r="N2" s="401" t="s">
        <v>51</v>
      </c>
      <c r="O2" s="402"/>
      <c r="P2" s="83"/>
      <c r="Q2" s="54"/>
      <c r="R2" s="400"/>
      <c r="S2" s="400"/>
      <c r="T2" s="55"/>
      <c r="U2" s="56"/>
      <c r="V2" s="56"/>
      <c r="W2" s="56"/>
      <c r="X2" s="56"/>
      <c r="Y2" s="85"/>
      <c r="Z2" s="396" t="s">
        <v>96</v>
      </c>
      <c r="AA2" s="75"/>
    </row>
    <row r="3" spans="1:27" s="58" customFormat="1" ht="15.75" thickBot="1">
      <c r="A3" s="101" t="s">
        <v>45</v>
      </c>
      <c r="B3" s="262" t="s">
        <v>41</v>
      </c>
      <c r="C3" s="263" t="s">
        <v>70</v>
      </c>
      <c r="D3" s="261" t="s">
        <v>46</v>
      </c>
      <c r="E3" s="262" t="s">
        <v>41</v>
      </c>
      <c r="F3" s="263" t="s">
        <v>70</v>
      </c>
      <c r="G3" s="280" t="s">
        <v>46</v>
      </c>
      <c r="H3" s="262" t="s">
        <v>41</v>
      </c>
      <c r="I3" s="263" t="s">
        <v>70</v>
      </c>
      <c r="J3" s="261" t="s">
        <v>46</v>
      </c>
      <c r="K3" s="262" t="s">
        <v>41</v>
      </c>
      <c r="L3" s="263" t="s">
        <v>70</v>
      </c>
      <c r="M3" s="261" t="s">
        <v>46</v>
      </c>
      <c r="N3" s="33" t="s">
        <v>41</v>
      </c>
      <c r="O3" s="281" t="s">
        <v>50</v>
      </c>
      <c r="P3" s="84" t="s">
        <v>95</v>
      </c>
      <c r="Q3" s="57" t="s">
        <v>217</v>
      </c>
      <c r="R3" s="46" t="s">
        <v>97</v>
      </c>
      <c r="S3" s="57" t="s">
        <v>54</v>
      </c>
      <c r="T3" s="80" t="s">
        <v>55</v>
      </c>
      <c r="U3" s="57" t="s">
        <v>56</v>
      </c>
      <c r="V3" s="57" t="s">
        <v>10</v>
      </c>
      <c r="W3" s="57" t="s">
        <v>63</v>
      </c>
      <c r="X3" s="57" t="s">
        <v>64</v>
      </c>
      <c r="Y3" s="86" t="s">
        <v>83</v>
      </c>
      <c r="Z3" s="397"/>
      <c r="AA3" s="75"/>
    </row>
    <row r="4" spans="1:28" s="58" customFormat="1" ht="15">
      <c r="A4" s="101" t="s">
        <v>182</v>
      </c>
      <c r="B4" s="282">
        <v>250350</v>
      </c>
      <c r="C4" s="283">
        <v>3550</v>
      </c>
      <c r="D4" s="264">
        <v>0.01</v>
      </c>
      <c r="E4" s="282">
        <v>6050</v>
      </c>
      <c r="F4" s="284">
        <v>50</v>
      </c>
      <c r="G4" s="264">
        <v>0.01</v>
      </c>
      <c r="H4" s="282">
        <v>7000</v>
      </c>
      <c r="I4" s="284">
        <v>7000</v>
      </c>
      <c r="J4" s="264">
        <v>0</v>
      </c>
      <c r="K4" s="282">
        <v>263400</v>
      </c>
      <c r="L4" s="284">
        <v>10600</v>
      </c>
      <c r="M4" s="355">
        <v>0.04</v>
      </c>
      <c r="N4" s="285">
        <v>256250</v>
      </c>
      <c r="O4" s="174">
        <f>N4/K4</f>
        <v>0.9728549734244495</v>
      </c>
      <c r="P4" s="108">
        <f>Volume!K4</f>
        <v>5288.4</v>
      </c>
      <c r="Q4" s="69">
        <f>Volume!J4</f>
        <v>5554.75</v>
      </c>
      <c r="R4" s="238">
        <f>Q4*K4/10000000</f>
        <v>146.312115</v>
      </c>
      <c r="S4" s="103">
        <f>Q4*N4/10000000</f>
        <v>142.34046875</v>
      </c>
      <c r="T4" s="109">
        <f>K4-L4</f>
        <v>252800</v>
      </c>
      <c r="U4" s="103">
        <f>L4/T4*100</f>
        <v>4.193037974683545</v>
      </c>
      <c r="V4" s="103">
        <f>Q4*B4/10000000</f>
        <v>139.06316625</v>
      </c>
      <c r="W4" s="103">
        <f>Q4*E4/10000000</f>
        <v>3.36062375</v>
      </c>
      <c r="X4" s="103">
        <f>Q4*H4/10000000</f>
        <v>3.888325</v>
      </c>
      <c r="Y4" s="103">
        <f>(T4*P4)/10000000</f>
        <v>133.690752</v>
      </c>
      <c r="Z4" s="238">
        <f>R4-Y4</f>
        <v>12.621363000000002</v>
      </c>
      <c r="AA4" s="78"/>
      <c r="AB4" s="77"/>
    </row>
    <row r="5" spans="1:28" s="58" customFormat="1" ht="15">
      <c r="A5" s="195" t="s">
        <v>74</v>
      </c>
      <c r="B5" s="164">
        <v>13350</v>
      </c>
      <c r="C5" s="162">
        <v>-550</v>
      </c>
      <c r="D5" s="170">
        <v>-0.04</v>
      </c>
      <c r="E5" s="164">
        <v>0</v>
      </c>
      <c r="F5" s="112">
        <v>0</v>
      </c>
      <c r="G5" s="170">
        <v>0</v>
      </c>
      <c r="H5" s="164">
        <v>0</v>
      </c>
      <c r="I5" s="112">
        <v>0</v>
      </c>
      <c r="J5" s="170">
        <v>0</v>
      </c>
      <c r="K5" s="164">
        <v>13350</v>
      </c>
      <c r="L5" s="112">
        <v>-550</v>
      </c>
      <c r="M5" s="127">
        <v>-0.04</v>
      </c>
      <c r="N5" s="173">
        <v>12900</v>
      </c>
      <c r="O5" s="174">
        <f aca="true" t="shared" si="0" ref="O5:O68">N5/K5</f>
        <v>0.9662921348314607</v>
      </c>
      <c r="P5" s="108">
        <f>Volume!K5</f>
        <v>5291.05</v>
      </c>
      <c r="Q5" s="69">
        <f>Volume!J5</f>
        <v>5393</v>
      </c>
      <c r="R5" s="239">
        <f aca="true" t="shared" si="1" ref="R5:R68">Q5*K5/10000000</f>
        <v>7.199655</v>
      </c>
      <c r="S5" s="103">
        <f aca="true" t="shared" si="2" ref="S5:S68">Q5*N5/10000000</f>
        <v>6.95697</v>
      </c>
      <c r="T5" s="109">
        <f aca="true" t="shared" si="3" ref="T5:T68">K5-L5</f>
        <v>13900</v>
      </c>
      <c r="U5" s="103">
        <f aca="true" t="shared" si="4" ref="U5:U68">L5/T5*100</f>
        <v>-3.9568345323741005</v>
      </c>
      <c r="V5" s="103">
        <f aca="true" t="shared" si="5" ref="V5:V68">Q5*B5/10000000</f>
        <v>7.199655</v>
      </c>
      <c r="W5" s="103">
        <f aca="true" t="shared" si="6" ref="W5:W68">Q5*E5/10000000</f>
        <v>0</v>
      </c>
      <c r="X5" s="103">
        <f aca="true" t="shared" si="7" ref="X5:X68">Q5*H5/10000000</f>
        <v>0</v>
      </c>
      <c r="Y5" s="103">
        <f aca="true" t="shared" si="8" ref="Y5:Y68">(T5*P5)/10000000</f>
        <v>7.3545595</v>
      </c>
      <c r="Z5" s="239">
        <f aca="true" t="shared" si="9" ref="Z5:Z68">R5-Y5</f>
        <v>-0.15490449999999978</v>
      </c>
      <c r="AA5" s="78"/>
      <c r="AB5" s="77"/>
    </row>
    <row r="6" spans="1:28" s="58" customFormat="1" ht="15">
      <c r="A6" s="195" t="s">
        <v>9</v>
      </c>
      <c r="B6" s="164">
        <v>36837450</v>
      </c>
      <c r="C6" s="162">
        <v>-1244950</v>
      </c>
      <c r="D6" s="170">
        <v>-0.03</v>
      </c>
      <c r="E6" s="164">
        <v>23862250</v>
      </c>
      <c r="F6" s="112">
        <v>-872600</v>
      </c>
      <c r="G6" s="170">
        <v>-0.04</v>
      </c>
      <c r="H6" s="164">
        <v>24690550</v>
      </c>
      <c r="I6" s="112">
        <v>1139500</v>
      </c>
      <c r="J6" s="170">
        <v>0.05</v>
      </c>
      <c r="K6" s="164">
        <v>85390250</v>
      </c>
      <c r="L6" s="112">
        <v>-978050</v>
      </c>
      <c r="M6" s="127">
        <v>-0.01</v>
      </c>
      <c r="N6" s="173">
        <v>69078200</v>
      </c>
      <c r="O6" s="174">
        <f t="shared" si="0"/>
        <v>0.8089705791937604</v>
      </c>
      <c r="P6" s="108">
        <f>Volume!K6</f>
        <v>3764.55</v>
      </c>
      <c r="Q6" s="69">
        <f>Volume!J6</f>
        <v>3875.9</v>
      </c>
      <c r="R6" s="239">
        <f t="shared" si="1"/>
        <v>33096.4069975</v>
      </c>
      <c r="S6" s="103">
        <f t="shared" si="2"/>
        <v>26774.019538</v>
      </c>
      <c r="T6" s="109">
        <f t="shared" si="3"/>
        <v>86368300</v>
      </c>
      <c r="U6" s="103">
        <f t="shared" si="4"/>
        <v>-1.1324177968073934</v>
      </c>
      <c r="V6" s="103">
        <f t="shared" si="5"/>
        <v>14277.8272455</v>
      </c>
      <c r="W6" s="103">
        <f t="shared" si="6"/>
        <v>9248.7694775</v>
      </c>
      <c r="X6" s="103">
        <f t="shared" si="7"/>
        <v>9569.8102745</v>
      </c>
      <c r="Y6" s="103">
        <f t="shared" si="8"/>
        <v>32513.7783765</v>
      </c>
      <c r="Z6" s="239">
        <f t="shared" si="9"/>
        <v>582.6286210000035</v>
      </c>
      <c r="AA6" s="78"/>
      <c r="AB6" s="77"/>
    </row>
    <row r="7" spans="1:28" s="7" customFormat="1" ht="15">
      <c r="A7" s="195" t="s">
        <v>280</v>
      </c>
      <c r="B7" s="164">
        <v>367600</v>
      </c>
      <c r="C7" s="162">
        <v>-6600</v>
      </c>
      <c r="D7" s="170">
        <v>-0.02</v>
      </c>
      <c r="E7" s="164">
        <v>11200</v>
      </c>
      <c r="F7" s="112">
        <v>5600</v>
      </c>
      <c r="G7" s="170">
        <v>1</v>
      </c>
      <c r="H7" s="164">
        <v>0</v>
      </c>
      <c r="I7" s="112">
        <v>0</v>
      </c>
      <c r="J7" s="170">
        <v>0</v>
      </c>
      <c r="K7" s="164">
        <v>378800</v>
      </c>
      <c r="L7" s="112">
        <v>-1000</v>
      </c>
      <c r="M7" s="127">
        <v>0</v>
      </c>
      <c r="N7" s="173">
        <v>373000</v>
      </c>
      <c r="O7" s="174">
        <f t="shared" si="0"/>
        <v>0.984688489968321</v>
      </c>
      <c r="P7" s="108">
        <f>Volume!K7</f>
        <v>1814.5</v>
      </c>
      <c r="Q7" s="69">
        <f>Volume!J7</f>
        <v>1834.05</v>
      </c>
      <c r="R7" s="239">
        <f t="shared" si="1"/>
        <v>69.473814</v>
      </c>
      <c r="S7" s="103">
        <f t="shared" si="2"/>
        <v>68.410065</v>
      </c>
      <c r="T7" s="109">
        <f t="shared" si="3"/>
        <v>379800</v>
      </c>
      <c r="U7" s="103">
        <f t="shared" si="4"/>
        <v>-0.2632964718272775</v>
      </c>
      <c r="V7" s="103">
        <f t="shared" si="5"/>
        <v>67.419678</v>
      </c>
      <c r="W7" s="103">
        <f t="shared" si="6"/>
        <v>2.054136</v>
      </c>
      <c r="X7" s="103">
        <f t="shared" si="7"/>
        <v>0</v>
      </c>
      <c r="Y7" s="103">
        <f t="shared" si="8"/>
        <v>68.91471</v>
      </c>
      <c r="Z7" s="239">
        <f t="shared" si="9"/>
        <v>0.5591040000000049</v>
      </c>
      <c r="AB7" s="77"/>
    </row>
    <row r="8" spans="1:28" s="58" customFormat="1" ht="15">
      <c r="A8" s="195" t="s">
        <v>134</v>
      </c>
      <c r="B8" s="164">
        <v>283700</v>
      </c>
      <c r="C8" s="162">
        <v>-3700</v>
      </c>
      <c r="D8" s="170">
        <v>-0.01</v>
      </c>
      <c r="E8" s="164">
        <v>33800</v>
      </c>
      <c r="F8" s="112">
        <v>200</v>
      </c>
      <c r="G8" s="170">
        <v>0.01</v>
      </c>
      <c r="H8" s="164">
        <v>200</v>
      </c>
      <c r="I8" s="112">
        <v>0</v>
      </c>
      <c r="J8" s="170">
        <v>0</v>
      </c>
      <c r="K8" s="164">
        <v>317700</v>
      </c>
      <c r="L8" s="112">
        <v>-3500</v>
      </c>
      <c r="M8" s="127">
        <v>-0.01</v>
      </c>
      <c r="N8" s="173">
        <v>294300</v>
      </c>
      <c r="O8" s="174">
        <f t="shared" si="0"/>
        <v>0.9263456090651558</v>
      </c>
      <c r="P8" s="108">
        <f>Volume!K8</f>
        <v>3498.35</v>
      </c>
      <c r="Q8" s="69">
        <f>Volume!J8</f>
        <v>3594.35</v>
      </c>
      <c r="R8" s="239">
        <f t="shared" si="1"/>
        <v>114.1924995</v>
      </c>
      <c r="S8" s="103">
        <f t="shared" si="2"/>
        <v>105.7817205</v>
      </c>
      <c r="T8" s="109">
        <f t="shared" si="3"/>
        <v>321200</v>
      </c>
      <c r="U8" s="103">
        <f t="shared" si="4"/>
        <v>-1.0896637608966375</v>
      </c>
      <c r="V8" s="103">
        <f t="shared" si="5"/>
        <v>101.9717095</v>
      </c>
      <c r="W8" s="103">
        <f t="shared" si="6"/>
        <v>12.148903</v>
      </c>
      <c r="X8" s="103">
        <f t="shared" si="7"/>
        <v>0.071887</v>
      </c>
      <c r="Y8" s="103">
        <f t="shared" si="8"/>
        <v>112.367002</v>
      </c>
      <c r="Z8" s="239">
        <f t="shared" si="9"/>
        <v>1.8254974999999973</v>
      </c>
      <c r="AA8" s="78"/>
      <c r="AB8" s="77"/>
    </row>
    <row r="9" spans="1:28" s="7" customFormat="1" ht="15">
      <c r="A9" s="195" t="s">
        <v>0</v>
      </c>
      <c r="B9" s="164">
        <v>4589625</v>
      </c>
      <c r="C9" s="163">
        <v>-39750</v>
      </c>
      <c r="D9" s="170">
        <v>-0.01</v>
      </c>
      <c r="E9" s="164">
        <v>382500</v>
      </c>
      <c r="F9" s="112">
        <v>12000</v>
      </c>
      <c r="G9" s="170">
        <v>0.03</v>
      </c>
      <c r="H9" s="164">
        <v>67125</v>
      </c>
      <c r="I9" s="112">
        <v>3750</v>
      </c>
      <c r="J9" s="170">
        <v>0.06</v>
      </c>
      <c r="K9" s="164">
        <v>5039250</v>
      </c>
      <c r="L9" s="112">
        <v>-24000</v>
      </c>
      <c r="M9" s="127">
        <v>0</v>
      </c>
      <c r="N9" s="173">
        <v>4549875</v>
      </c>
      <c r="O9" s="174">
        <f t="shared" si="0"/>
        <v>0.9028873344247655</v>
      </c>
      <c r="P9" s="108">
        <f>Volume!K9</f>
        <v>752.75</v>
      </c>
      <c r="Q9" s="69">
        <f>Volume!J9</f>
        <v>753.7</v>
      </c>
      <c r="R9" s="239">
        <f t="shared" si="1"/>
        <v>379.8082725</v>
      </c>
      <c r="S9" s="103">
        <f t="shared" si="2"/>
        <v>342.92407875</v>
      </c>
      <c r="T9" s="109">
        <f t="shared" si="3"/>
        <v>5063250</v>
      </c>
      <c r="U9" s="103">
        <f t="shared" si="4"/>
        <v>-0.47400385128129163</v>
      </c>
      <c r="V9" s="103">
        <f t="shared" si="5"/>
        <v>345.92003625</v>
      </c>
      <c r="W9" s="103">
        <f t="shared" si="6"/>
        <v>28.829025</v>
      </c>
      <c r="X9" s="103">
        <f t="shared" si="7"/>
        <v>5.05921125</v>
      </c>
      <c r="Y9" s="103">
        <f t="shared" si="8"/>
        <v>381.13614375</v>
      </c>
      <c r="Z9" s="239">
        <f t="shared" si="9"/>
        <v>-1.327871249999987</v>
      </c>
      <c r="AB9" s="77"/>
    </row>
    <row r="10" spans="1:28" s="7" customFormat="1" ht="15">
      <c r="A10" s="195" t="s">
        <v>135</v>
      </c>
      <c r="B10" s="286">
        <v>2974300</v>
      </c>
      <c r="C10" s="163">
        <v>144550</v>
      </c>
      <c r="D10" s="171">
        <v>0.05</v>
      </c>
      <c r="E10" s="172">
        <v>61250</v>
      </c>
      <c r="F10" s="167">
        <v>2450</v>
      </c>
      <c r="G10" s="171">
        <v>0.04</v>
      </c>
      <c r="H10" s="165">
        <v>4900</v>
      </c>
      <c r="I10" s="168">
        <v>0</v>
      </c>
      <c r="J10" s="171">
        <v>0</v>
      </c>
      <c r="K10" s="164">
        <v>3040450</v>
      </c>
      <c r="L10" s="112">
        <v>147000</v>
      </c>
      <c r="M10" s="356">
        <v>0.05</v>
      </c>
      <c r="N10" s="175">
        <v>2714600</v>
      </c>
      <c r="O10" s="174">
        <f t="shared" si="0"/>
        <v>0.8928283642224013</v>
      </c>
      <c r="P10" s="108">
        <f>Volume!K10</f>
        <v>75.8</v>
      </c>
      <c r="Q10" s="69">
        <f>Volume!J10</f>
        <v>77.35</v>
      </c>
      <c r="R10" s="239">
        <f t="shared" si="1"/>
        <v>23.517880749999996</v>
      </c>
      <c r="S10" s="103">
        <f t="shared" si="2"/>
        <v>20.997430999999995</v>
      </c>
      <c r="T10" s="109">
        <f t="shared" si="3"/>
        <v>2893450</v>
      </c>
      <c r="U10" s="103">
        <f t="shared" si="4"/>
        <v>5.080440304826419</v>
      </c>
      <c r="V10" s="103">
        <f t="shared" si="5"/>
        <v>23.006210499999998</v>
      </c>
      <c r="W10" s="103">
        <f t="shared" si="6"/>
        <v>0.47376875</v>
      </c>
      <c r="X10" s="103">
        <f t="shared" si="7"/>
        <v>0.0379015</v>
      </c>
      <c r="Y10" s="103">
        <f t="shared" si="8"/>
        <v>21.932351</v>
      </c>
      <c r="Z10" s="239">
        <f t="shared" si="9"/>
        <v>1.5855297499999956</v>
      </c>
      <c r="AB10" s="77"/>
    </row>
    <row r="11" spans="1:28" s="58" customFormat="1" ht="15">
      <c r="A11" s="195" t="s">
        <v>174</v>
      </c>
      <c r="B11" s="164">
        <v>6133850</v>
      </c>
      <c r="C11" s="162">
        <v>-113900</v>
      </c>
      <c r="D11" s="170">
        <v>-0.02</v>
      </c>
      <c r="E11" s="164">
        <v>465650</v>
      </c>
      <c r="F11" s="112">
        <v>-3350</v>
      </c>
      <c r="G11" s="170">
        <v>-0.01</v>
      </c>
      <c r="H11" s="164">
        <v>20100</v>
      </c>
      <c r="I11" s="112">
        <v>0</v>
      </c>
      <c r="J11" s="170">
        <v>0</v>
      </c>
      <c r="K11" s="164">
        <v>6619600</v>
      </c>
      <c r="L11" s="112">
        <v>-117250</v>
      </c>
      <c r="M11" s="127">
        <v>-0.02</v>
      </c>
      <c r="N11" s="173">
        <v>5169050</v>
      </c>
      <c r="O11" s="174">
        <f t="shared" si="0"/>
        <v>0.7808704453441295</v>
      </c>
      <c r="P11" s="108">
        <f>Volume!K11</f>
        <v>56.6</v>
      </c>
      <c r="Q11" s="69">
        <f>Volume!J11</f>
        <v>57.75</v>
      </c>
      <c r="R11" s="239">
        <f t="shared" si="1"/>
        <v>38.22819</v>
      </c>
      <c r="S11" s="103">
        <f t="shared" si="2"/>
        <v>29.85126375</v>
      </c>
      <c r="T11" s="109">
        <f t="shared" si="3"/>
        <v>6736850</v>
      </c>
      <c r="U11" s="103">
        <f t="shared" si="4"/>
        <v>-1.74042764793635</v>
      </c>
      <c r="V11" s="103">
        <f t="shared" si="5"/>
        <v>35.42298375</v>
      </c>
      <c r="W11" s="103">
        <f t="shared" si="6"/>
        <v>2.68912875</v>
      </c>
      <c r="X11" s="103">
        <f t="shared" si="7"/>
        <v>0.1160775</v>
      </c>
      <c r="Y11" s="103">
        <f t="shared" si="8"/>
        <v>38.130571</v>
      </c>
      <c r="Z11" s="239">
        <f t="shared" si="9"/>
        <v>0.09761899999999457</v>
      </c>
      <c r="AA11" s="78"/>
      <c r="AB11" s="77"/>
    </row>
    <row r="12" spans="1:28" s="58" customFormat="1" ht="15">
      <c r="A12" s="195" t="s">
        <v>281</v>
      </c>
      <c r="B12" s="164">
        <v>1186200</v>
      </c>
      <c r="C12" s="162">
        <v>6600</v>
      </c>
      <c r="D12" s="170">
        <v>0.01</v>
      </c>
      <c r="E12" s="164">
        <v>0</v>
      </c>
      <c r="F12" s="112">
        <v>0</v>
      </c>
      <c r="G12" s="170">
        <v>0</v>
      </c>
      <c r="H12" s="164">
        <v>0</v>
      </c>
      <c r="I12" s="112">
        <v>0</v>
      </c>
      <c r="J12" s="170">
        <v>0</v>
      </c>
      <c r="K12" s="164">
        <v>1186200</v>
      </c>
      <c r="L12" s="112">
        <v>6600</v>
      </c>
      <c r="M12" s="127">
        <v>0.01</v>
      </c>
      <c r="N12" s="173">
        <v>1140600</v>
      </c>
      <c r="O12" s="174">
        <f t="shared" si="0"/>
        <v>0.9615579160343956</v>
      </c>
      <c r="P12" s="108">
        <f>Volume!K12</f>
        <v>371.65</v>
      </c>
      <c r="Q12" s="69">
        <f>Volume!J12</f>
        <v>374.15</v>
      </c>
      <c r="R12" s="239">
        <f t="shared" si="1"/>
        <v>44.381673</v>
      </c>
      <c r="S12" s="103">
        <f t="shared" si="2"/>
        <v>42.675549</v>
      </c>
      <c r="T12" s="109">
        <f t="shared" si="3"/>
        <v>1179600</v>
      </c>
      <c r="U12" s="103">
        <f t="shared" si="4"/>
        <v>0.5595116988809765</v>
      </c>
      <c r="V12" s="103">
        <f t="shared" si="5"/>
        <v>44.381673</v>
      </c>
      <c r="W12" s="103">
        <f t="shared" si="6"/>
        <v>0</v>
      </c>
      <c r="X12" s="103">
        <f t="shared" si="7"/>
        <v>0</v>
      </c>
      <c r="Y12" s="103">
        <f t="shared" si="8"/>
        <v>43.839834</v>
      </c>
      <c r="Z12" s="239">
        <f t="shared" si="9"/>
        <v>0.541838999999996</v>
      </c>
      <c r="AA12" s="78"/>
      <c r="AB12" s="77"/>
    </row>
    <row r="13" spans="1:28" s="7" customFormat="1" ht="15">
      <c r="A13" s="195" t="s">
        <v>75</v>
      </c>
      <c r="B13" s="164">
        <v>2619700</v>
      </c>
      <c r="C13" s="162">
        <v>-16100</v>
      </c>
      <c r="D13" s="170">
        <v>-0.01</v>
      </c>
      <c r="E13" s="164">
        <v>69000</v>
      </c>
      <c r="F13" s="112">
        <v>4600</v>
      </c>
      <c r="G13" s="170">
        <v>0.07</v>
      </c>
      <c r="H13" s="164">
        <v>9200</v>
      </c>
      <c r="I13" s="112">
        <v>0</v>
      </c>
      <c r="J13" s="170">
        <v>0</v>
      </c>
      <c r="K13" s="164">
        <v>2697900</v>
      </c>
      <c r="L13" s="112">
        <v>-11500</v>
      </c>
      <c r="M13" s="127">
        <v>0</v>
      </c>
      <c r="N13" s="173">
        <v>2631200</v>
      </c>
      <c r="O13" s="174">
        <f t="shared" si="0"/>
        <v>0.9752770673486786</v>
      </c>
      <c r="P13" s="108">
        <f>Volume!K13</f>
        <v>78.5</v>
      </c>
      <c r="Q13" s="69">
        <f>Volume!J13</f>
        <v>79.2</v>
      </c>
      <c r="R13" s="239">
        <f t="shared" si="1"/>
        <v>21.367368</v>
      </c>
      <c r="S13" s="103">
        <f t="shared" si="2"/>
        <v>20.839104</v>
      </c>
      <c r="T13" s="109">
        <f t="shared" si="3"/>
        <v>2709400</v>
      </c>
      <c r="U13" s="103">
        <f t="shared" si="4"/>
        <v>-0.4244482173174873</v>
      </c>
      <c r="V13" s="103">
        <f t="shared" si="5"/>
        <v>20.748024</v>
      </c>
      <c r="W13" s="103">
        <f t="shared" si="6"/>
        <v>0.54648</v>
      </c>
      <c r="X13" s="103">
        <f t="shared" si="7"/>
        <v>0.072864</v>
      </c>
      <c r="Y13" s="103">
        <f t="shared" si="8"/>
        <v>21.26879</v>
      </c>
      <c r="Z13" s="239">
        <f t="shared" si="9"/>
        <v>0.09857799999999983</v>
      </c>
      <c r="AB13" s="77"/>
    </row>
    <row r="14" spans="1:28" s="7" customFormat="1" ht="15">
      <c r="A14" s="195" t="s">
        <v>88</v>
      </c>
      <c r="B14" s="286">
        <v>17806300</v>
      </c>
      <c r="C14" s="163">
        <v>-17200</v>
      </c>
      <c r="D14" s="171">
        <v>0</v>
      </c>
      <c r="E14" s="172">
        <v>3362600</v>
      </c>
      <c r="F14" s="167">
        <v>4300</v>
      </c>
      <c r="G14" s="171">
        <v>0</v>
      </c>
      <c r="H14" s="165">
        <v>374100</v>
      </c>
      <c r="I14" s="168">
        <v>-4300</v>
      </c>
      <c r="J14" s="171">
        <v>-0.01</v>
      </c>
      <c r="K14" s="164">
        <v>21543000</v>
      </c>
      <c r="L14" s="112">
        <v>-17200</v>
      </c>
      <c r="M14" s="356">
        <v>0</v>
      </c>
      <c r="N14" s="175">
        <v>18584600</v>
      </c>
      <c r="O14" s="174">
        <f t="shared" si="0"/>
        <v>0.8626746506986028</v>
      </c>
      <c r="P14" s="108">
        <f>Volume!K14</f>
        <v>45.3</v>
      </c>
      <c r="Q14" s="69">
        <f>Volume!J14</f>
        <v>45.6</v>
      </c>
      <c r="R14" s="239">
        <f t="shared" si="1"/>
        <v>98.23608</v>
      </c>
      <c r="S14" s="103">
        <f t="shared" si="2"/>
        <v>84.745776</v>
      </c>
      <c r="T14" s="109">
        <f t="shared" si="3"/>
        <v>21560200</v>
      </c>
      <c r="U14" s="103">
        <f t="shared" si="4"/>
        <v>-0.07977662544874352</v>
      </c>
      <c r="V14" s="103">
        <f t="shared" si="5"/>
        <v>81.196728</v>
      </c>
      <c r="W14" s="103">
        <f t="shared" si="6"/>
        <v>15.333456</v>
      </c>
      <c r="X14" s="103">
        <f t="shared" si="7"/>
        <v>1.705896</v>
      </c>
      <c r="Y14" s="103">
        <f t="shared" si="8"/>
        <v>97.66770599999998</v>
      </c>
      <c r="Z14" s="239">
        <f t="shared" si="9"/>
        <v>0.5683740000000199</v>
      </c>
      <c r="AB14" s="77"/>
    </row>
    <row r="15" spans="1:28" s="58" customFormat="1" ht="15">
      <c r="A15" s="195" t="s">
        <v>136</v>
      </c>
      <c r="B15" s="164">
        <v>25684725</v>
      </c>
      <c r="C15" s="162">
        <v>-792650</v>
      </c>
      <c r="D15" s="170">
        <v>-0.03</v>
      </c>
      <c r="E15" s="164">
        <v>8547250</v>
      </c>
      <c r="F15" s="112">
        <v>262625</v>
      </c>
      <c r="G15" s="170">
        <v>0.03</v>
      </c>
      <c r="H15" s="164">
        <v>1279700</v>
      </c>
      <c r="I15" s="112">
        <v>9550</v>
      </c>
      <c r="J15" s="170">
        <v>0.01</v>
      </c>
      <c r="K15" s="164">
        <v>35511675</v>
      </c>
      <c r="L15" s="112">
        <v>-520475</v>
      </c>
      <c r="M15" s="127">
        <v>-0.01</v>
      </c>
      <c r="N15" s="173">
        <v>30894250</v>
      </c>
      <c r="O15" s="174">
        <f t="shared" si="0"/>
        <v>0.8699744520640043</v>
      </c>
      <c r="P15" s="108">
        <f>Volume!K15</f>
        <v>40.85</v>
      </c>
      <c r="Q15" s="69">
        <f>Volume!J15</f>
        <v>41.45</v>
      </c>
      <c r="R15" s="239">
        <f t="shared" si="1"/>
        <v>147.195892875</v>
      </c>
      <c r="S15" s="103">
        <f t="shared" si="2"/>
        <v>128.05666625</v>
      </c>
      <c r="T15" s="109">
        <f t="shared" si="3"/>
        <v>36032150</v>
      </c>
      <c r="U15" s="103">
        <f t="shared" si="4"/>
        <v>-1.4444738934534853</v>
      </c>
      <c r="V15" s="103">
        <f t="shared" si="5"/>
        <v>106.46318512500001</v>
      </c>
      <c r="W15" s="103">
        <f t="shared" si="6"/>
        <v>35.42835125</v>
      </c>
      <c r="X15" s="103">
        <f t="shared" si="7"/>
        <v>5.3043565</v>
      </c>
      <c r="Y15" s="103">
        <f t="shared" si="8"/>
        <v>147.19133275</v>
      </c>
      <c r="Z15" s="239">
        <f t="shared" si="9"/>
        <v>0.004560125000011794</v>
      </c>
      <c r="AA15" s="78"/>
      <c r="AB15" s="77"/>
    </row>
    <row r="16" spans="1:28" s="58" customFormat="1" ht="15">
      <c r="A16" s="195" t="s">
        <v>157</v>
      </c>
      <c r="B16" s="164">
        <v>546350</v>
      </c>
      <c r="C16" s="162">
        <v>-7350</v>
      </c>
      <c r="D16" s="170">
        <v>-0.01</v>
      </c>
      <c r="E16" s="164">
        <v>0</v>
      </c>
      <c r="F16" s="112">
        <v>0</v>
      </c>
      <c r="G16" s="170">
        <v>0</v>
      </c>
      <c r="H16" s="164">
        <v>0</v>
      </c>
      <c r="I16" s="112">
        <v>0</v>
      </c>
      <c r="J16" s="170">
        <v>0</v>
      </c>
      <c r="K16" s="164">
        <v>546350</v>
      </c>
      <c r="L16" s="112">
        <v>-7350</v>
      </c>
      <c r="M16" s="127">
        <v>-0.01</v>
      </c>
      <c r="N16" s="173">
        <v>496650</v>
      </c>
      <c r="O16" s="174">
        <f t="shared" si="0"/>
        <v>0.9090326713645099</v>
      </c>
      <c r="P16" s="108">
        <f>Volume!K16</f>
        <v>608.25</v>
      </c>
      <c r="Q16" s="69">
        <f>Volume!J16</f>
        <v>610.1</v>
      </c>
      <c r="R16" s="239">
        <f t="shared" si="1"/>
        <v>33.3328135</v>
      </c>
      <c r="S16" s="103">
        <f t="shared" si="2"/>
        <v>30.3006165</v>
      </c>
      <c r="T16" s="109">
        <f t="shared" si="3"/>
        <v>553700</v>
      </c>
      <c r="U16" s="103">
        <f t="shared" si="4"/>
        <v>-1.3274336283185841</v>
      </c>
      <c r="V16" s="103">
        <f t="shared" si="5"/>
        <v>33.3328135</v>
      </c>
      <c r="W16" s="103">
        <f t="shared" si="6"/>
        <v>0</v>
      </c>
      <c r="X16" s="103">
        <f t="shared" si="7"/>
        <v>0</v>
      </c>
      <c r="Y16" s="103">
        <f t="shared" si="8"/>
        <v>33.6788025</v>
      </c>
      <c r="Z16" s="239">
        <f t="shared" si="9"/>
        <v>-0.345989000000003</v>
      </c>
      <c r="AA16" s="78"/>
      <c r="AB16" s="77"/>
    </row>
    <row r="17" spans="1:28" s="58" customFormat="1" ht="15">
      <c r="A17" s="195" t="s">
        <v>193</v>
      </c>
      <c r="B17" s="164">
        <v>869500</v>
      </c>
      <c r="C17" s="162">
        <v>39800</v>
      </c>
      <c r="D17" s="170">
        <v>0.05</v>
      </c>
      <c r="E17" s="164">
        <v>42900</v>
      </c>
      <c r="F17" s="112">
        <v>25300</v>
      </c>
      <c r="G17" s="170">
        <v>1.44</v>
      </c>
      <c r="H17" s="164">
        <v>28200</v>
      </c>
      <c r="I17" s="112">
        <v>26500</v>
      </c>
      <c r="J17" s="170">
        <v>15.59</v>
      </c>
      <c r="K17" s="164">
        <v>940600</v>
      </c>
      <c r="L17" s="112">
        <v>91600</v>
      </c>
      <c r="M17" s="127">
        <v>0.11</v>
      </c>
      <c r="N17" s="173">
        <v>774200</v>
      </c>
      <c r="O17" s="174">
        <f t="shared" si="0"/>
        <v>0.8230916436317244</v>
      </c>
      <c r="P17" s="108">
        <f>Volume!K17</f>
        <v>2498.85</v>
      </c>
      <c r="Q17" s="69">
        <f>Volume!J17</f>
        <v>2567.45</v>
      </c>
      <c r="R17" s="239">
        <f t="shared" si="1"/>
        <v>241.494347</v>
      </c>
      <c r="S17" s="103">
        <f t="shared" si="2"/>
        <v>198.771979</v>
      </c>
      <c r="T17" s="109">
        <f t="shared" si="3"/>
        <v>849000</v>
      </c>
      <c r="U17" s="103">
        <f t="shared" si="4"/>
        <v>10.789163722025913</v>
      </c>
      <c r="V17" s="103">
        <f t="shared" si="5"/>
        <v>223.2397775</v>
      </c>
      <c r="W17" s="103">
        <f t="shared" si="6"/>
        <v>11.014360499999999</v>
      </c>
      <c r="X17" s="103">
        <f t="shared" si="7"/>
        <v>7.240209</v>
      </c>
      <c r="Y17" s="103">
        <f t="shared" si="8"/>
        <v>212.152365</v>
      </c>
      <c r="Z17" s="239">
        <f t="shared" si="9"/>
        <v>29.341982</v>
      </c>
      <c r="AA17" s="78"/>
      <c r="AB17" s="77"/>
    </row>
    <row r="18" spans="1:28" s="58" customFormat="1" ht="15">
      <c r="A18" s="195" t="s">
        <v>282</v>
      </c>
      <c r="B18" s="164">
        <v>3805700</v>
      </c>
      <c r="C18" s="162">
        <v>-23750</v>
      </c>
      <c r="D18" s="170">
        <v>-0.01</v>
      </c>
      <c r="E18" s="164">
        <v>372400</v>
      </c>
      <c r="F18" s="112">
        <v>-4750</v>
      </c>
      <c r="G18" s="170">
        <v>-0.01</v>
      </c>
      <c r="H18" s="164">
        <v>163400</v>
      </c>
      <c r="I18" s="112">
        <v>-4750</v>
      </c>
      <c r="J18" s="170">
        <v>-0.03</v>
      </c>
      <c r="K18" s="164">
        <v>4341500</v>
      </c>
      <c r="L18" s="112">
        <v>-33250</v>
      </c>
      <c r="M18" s="127">
        <v>-0.01</v>
      </c>
      <c r="N18" s="173">
        <v>3911150</v>
      </c>
      <c r="O18" s="174">
        <f t="shared" si="0"/>
        <v>0.9008752735229759</v>
      </c>
      <c r="P18" s="108">
        <f>Volume!K18</f>
        <v>164.55</v>
      </c>
      <c r="Q18" s="69">
        <f>Volume!J18</f>
        <v>169.75</v>
      </c>
      <c r="R18" s="239">
        <f t="shared" si="1"/>
        <v>73.6969625</v>
      </c>
      <c r="S18" s="103">
        <f t="shared" si="2"/>
        <v>66.39177125</v>
      </c>
      <c r="T18" s="109">
        <f t="shared" si="3"/>
        <v>4374750</v>
      </c>
      <c r="U18" s="103">
        <f t="shared" si="4"/>
        <v>-0.760043431053203</v>
      </c>
      <c r="V18" s="103">
        <f t="shared" si="5"/>
        <v>64.6017575</v>
      </c>
      <c r="W18" s="103">
        <f t="shared" si="6"/>
        <v>6.32149</v>
      </c>
      <c r="X18" s="103">
        <f t="shared" si="7"/>
        <v>2.773715</v>
      </c>
      <c r="Y18" s="103">
        <f t="shared" si="8"/>
        <v>71.98651125</v>
      </c>
      <c r="Z18" s="239">
        <f t="shared" si="9"/>
        <v>1.7104512499999913</v>
      </c>
      <c r="AA18" s="78"/>
      <c r="AB18" s="77"/>
    </row>
    <row r="19" spans="1:28" s="8" customFormat="1" ht="15">
      <c r="A19" s="195" t="s">
        <v>283</v>
      </c>
      <c r="B19" s="164">
        <v>8767200</v>
      </c>
      <c r="C19" s="162">
        <v>-139200</v>
      </c>
      <c r="D19" s="170">
        <v>-0.02</v>
      </c>
      <c r="E19" s="164">
        <v>1166400</v>
      </c>
      <c r="F19" s="112">
        <v>0</v>
      </c>
      <c r="G19" s="170">
        <v>0</v>
      </c>
      <c r="H19" s="164">
        <v>177600</v>
      </c>
      <c r="I19" s="112">
        <v>-9600</v>
      </c>
      <c r="J19" s="170">
        <v>-0.05</v>
      </c>
      <c r="K19" s="164">
        <v>10111200</v>
      </c>
      <c r="L19" s="112">
        <v>-148800</v>
      </c>
      <c r="M19" s="127">
        <v>-0.01</v>
      </c>
      <c r="N19" s="173">
        <v>8589600</v>
      </c>
      <c r="O19" s="174">
        <f t="shared" si="0"/>
        <v>0.8495134108711132</v>
      </c>
      <c r="P19" s="108">
        <f>Volume!K19</f>
        <v>59.8</v>
      </c>
      <c r="Q19" s="69">
        <f>Volume!J19</f>
        <v>61.2</v>
      </c>
      <c r="R19" s="239">
        <f t="shared" si="1"/>
        <v>61.880544</v>
      </c>
      <c r="S19" s="103">
        <f t="shared" si="2"/>
        <v>52.568352</v>
      </c>
      <c r="T19" s="109">
        <f t="shared" si="3"/>
        <v>10260000</v>
      </c>
      <c r="U19" s="103">
        <f t="shared" si="4"/>
        <v>-1.4502923976608189</v>
      </c>
      <c r="V19" s="103">
        <f t="shared" si="5"/>
        <v>53.655264</v>
      </c>
      <c r="W19" s="103">
        <f t="shared" si="6"/>
        <v>7.138368</v>
      </c>
      <c r="X19" s="103">
        <f t="shared" si="7"/>
        <v>1.086912</v>
      </c>
      <c r="Y19" s="103">
        <f t="shared" si="8"/>
        <v>61.3548</v>
      </c>
      <c r="Z19" s="239">
        <f t="shared" si="9"/>
        <v>0.5257440000000031</v>
      </c>
      <c r="AB19" s="77"/>
    </row>
    <row r="20" spans="1:28" s="8" customFormat="1" ht="15">
      <c r="A20" s="195" t="s">
        <v>76</v>
      </c>
      <c r="B20" s="164">
        <v>6665400</v>
      </c>
      <c r="C20" s="162">
        <v>165200</v>
      </c>
      <c r="D20" s="170">
        <v>0.03</v>
      </c>
      <c r="E20" s="164">
        <v>103600</v>
      </c>
      <c r="F20" s="112">
        <v>0</v>
      </c>
      <c r="G20" s="170">
        <v>0</v>
      </c>
      <c r="H20" s="164">
        <v>14000</v>
      </c>
      <c r="I20" s="112">
        <v>5600</v>
      </c>
      <c r="J20" s="170">
        <v>0.67</v>
      </c>
      <c r="K20" s="164">
        <v>6783000</v>
      </c>
      <c r="L20" s="112">
        <v>170800</v>
      </c>
      <c r="M20" s="127">
        <v>0.03</v>
      </c>
      <c r="N20" s="173">
        <v>6543600</v>
      </c>
      <c r="O20" s="174">
        <f t="shared" si="0"/>
        <v>0.9647058823529412</v>
      </c>
      <c r="P20" s="108">
        <f>Volume!K20</f>
        <v>212.9</v>
      </c>
      <c r="Q20" s="69">
        <f>Volume!J20</f>
        <v>226.75</v>
      </c>
      <c r="R20" s="239">
        <f t="shared" si="1"/>
        <v>153.804525</v>
      </c>
      <c r="S20" s="103">
        <f t="shared" si="2"/>
        <v>148.37613</v>
      </c>
      <c r="T20" s="109">
        <f t="shared" si="3"/>
        <v>6612200</v>
      </c>
      <c r="U20" s="103">
        <f t="shared" si="4"/>
        <v>2.583103959347872</v>
      </c>
      <c r="V20" s="103">
        <f t="shared" si="5"/>
        <v>151.137945</v>
      </c>
      <c r="W20" s="103">
        <f t="shared" si="6"/>
        <v>2.34913</v>
      </c>
      <c r="X20" s="103">
        <f t="shared" si="7"/>
        <v>0.31745</v>
      </c>
      <c r="Y20" s="103">
        <f t="shared" si="8"/>
        <v>140.773738</v>
      </c>
      <c r="Z20" s="239">
        <f t="shared" si="9"/>
        <v>13.030787000000004</v>
      </c>
      <c r="AB20" s="77"/>
    </row>
    <row r="21" spans="1:28" s="58" customFormat="1" ht="15">
      <c r="A21" s="195" t="s">
        <v>77</v>
      </c>
      <c r="B21" s="164">
        <v>6061000</v>
      </c>
      <c r="C21" s="162">
        <v>1425000</v>
      </c>
      <c r="D21" s="170">
        <v>0.31</v>
      </c>
      <c r="E21" s="164">
        <v>418000</v>
      </c>
      <c r="F21" s="112">
        <v>32300</v>
      </c>
      <c r="G21" s="170">
        <v>0.08</v>
      </c>
      <c r="H21" s="164">
        <v>216600</v>
      </c>
      <c r="I21" s="112">
        <v>19000</v>
      </c>
      <c r="J21" s="170">
        <v>0.1</v>
      </c>
      <c r="K21" s="164">
        <v>6695600</v>
      </c>
      <c r="L21" s="112">
        <v>1476300</v>
      </c>
      <c r="M21" s="127">
        <v>0.28</v>
      </c>
      <c r="N21" s="173">
        <v>5614500</v>
      </c>
      <c r="O21" s="174">
        <f t="shared" si="0"/>
        <v>0.8385357548240636</v>
      </c>
      <c r="P21" s="108">
        <f>Volume!K21</f>
        <v>156.55</v>
      </c>
      <c r="Q21" s="69">
        <f>Volume!J21</f>
        <v>176.5</v>
      </c>
      <c r="R21" s="239">
        <f t="shared" si="1"/>
        <v>118.17734</v>
      </c>
      <c r="S21" s="103">
        <f t="shared" si="2"/>
        <v>99.095925</v>
      </c>
      <c r="T21" s="109">
        <f t="shared" si="3"/>
        <v>5219300</v>
      </c>
      <c r="U21" s="103">
        <f t="shared" si="4"/>
        <v>28.285402257007647</v>
      </c>
      <c r="V21" s="103">
        <f t="shared" si="5"/>
        <v>106.97665</v>
      </c>
      <c r="W21" s="103">
        <f t="shared" si="6"/>
        <v>7.3777</v>
      </c>
      <c r="X21" s="103">
        <f t="shared" si="7"/>
        <v>3.82299</v>
      </c>
      <c r="Y21" s="103">
        <f t="shared" si="8"/>
        <v>81.7081415</v>
      </c>
      <c r="Z21" s="239">
        <f t="shared" si="9"/>
        <v>36.469198500000005</v>
      </c>
      <c r="AA21" s="78"/>
      <c r="AB21" s="77"/>
    </row>
    <row r="22" spans="1:28" s="7" customFormat="1" ht="15">
      <c r="A22" s="195" t="s">
        <v>284</v>
      </c>
      <c r="B22" s="286">
        <v>1207500</v>
      </c>
      <c r="C22" s="163">
        <v>-36750</v>
      </c>
      <c r="D22" s="171">
        <v>-0.03</v>
      </c>
      <c r="E22" s="172">
        <v>74550</v>
      </c>
      <c r="F22" s="167">
        <v>9450</v>
      </c>
      <c r="G22" s="171">
        <v>0.15</v>
      </c>
      <c r="H22" s="165">
        <v>473550</v>
      </c>
      <c r="I22" s="168">
        <v>77700</v>
      </c>
      <c r="J22" s="171">
        <v>0.2</v>
      </c>
      <c r="K22" s="164">
        <v>1755600</v>
      </c>
      <c r="L22" s="112">
        <v>50400</v>
      </c>
      <c r="M22" s="356">
        <v>0.03</v>
      </c>
      <c r="N22" s="175">
        <v>1650600</v>
      </c>
      <c r="O22" s="174">
        <f t="shared" si="0"/>
        <v>0.9401913875598086</v>
      </c>
      <c r="P22" s="108">
        <f>Volume!K22</f>
        <v>136.1</v>
      </c>
      <c r="Q22" s="69">
        <f>Volume!J22</f>
        <v>141.2</v>
      </c>
      <c r="R22" s="239">
        <f t="shared" si="1"/>
        <v>24.789071999999997</v>
      </c>
      <c r="S22" s="103">
        <f t="shared" si="2"/>
        <v>23.306471999999996</v>
      </c>
      <c r="T22" s="109">
        <f t="shared" si="3"/>
        <v>1705200</v>
      </c>
      <c r="U22" s="103">
        <f t="shared" si="4"/>
        <v>2.955665024630542</v>
      </c>
      <c r="V22" s="103">
        <f t="shared" si="5"/>
        <v>17.0499</v>
      </c>
      <c r="W22" s="103">
        <f t="shared" si="6"/>
        <v>1.052646</v>
      </c>
      <c r="X22" s="103">
        <f t="shared" si="7"/>
        <v>6.686525999999999</v>
      </c>
      <c r="Y22" s="103">
        <f t="shared" si="8"/>
        <v>23.207772</v>
      </c>
      <c r="Z22" s="239">
        <f t="shared" si="9"/>
        <v>1.5812999999999988</v>
      </c>
      <c r="AB22" s="77"/>
    </row>
    <row r="23" spans="1:28" s="7" customFormat="1" ht="15">
      <c r="A23" s="195" t="s">
        <v>34</v>
      </c>
      <c r="B23" s="286">
        <v>396275</v>
      </c>
      <c r="C23" s="163">
        <v>-14850</v>
      </c>
      <c r="D23" s="171">
        <v>-0.04</v>
      </c>
      <c r="E23" s="172">
        <v>550</v>
      </c>
      <c r="F23" s="167">
        <v>0</v>
      </c>
      <c r="G23" s="171">
        <v>0</v>
      </c>
      <c r="H23" s="165">
        <v>0</v>
      </c>
      <c r="I23" s="168">
        <v>0</v>
      </c>
      <c r="J23" s="171">
        <v>0</v>
      </c>
      <c r="K23" s="164">
        <v>396825</v>
      </c>
      <c r="L23" s="112">
        <v>-14850</v>
      </c>
      <c r="M23" s="356">
        <v>-0.04</v>
      </c>
      <c r="N23" s="175">
        <v>381150</v>
      </c>
      <c r="O23" s="174">
        <f t="shared" si="0"/>
        <v>0.9604989604989606</v>
      </c>
      <c r="P23" s="108">
        <f>Volume!K23</f>
        <v>1503.25</v>
      </c>
      <c r="Q23" s="69">
        <f>Volume!J23</f>
        <v>1514</v>
      </c>
      <c r="R23" s="239">
        <f t="shared" si="1"/>
        <v>60.079305</v>
      </c>
      <c r="S23" s="103">
        <f t="shared" si="2"/>
        <v>57.70611</v>
      </c>
      <c r="T23" s="109">
        <f t="shared" si="3"/>
        <v>411675</v>
      </c>
      <c r="U23" s="103">
        <f t="shared" si="4"/>
        <v>-3.6072144288577155</v>
      </c>
      <c r="V23" s="103">
        <f t="shared" si="5"/>
        <v>59.996035</v>
      </c>
      <c r="W23" s="103">
        <f t="shared" si="6"/>
        <v>0.08327</v>
      </c>
      <c r="X23" s="103">
        <f t="shared" si="7"/>
        <v>0</v>
      </c>
      <c r="Y23" s="103">
        <f t="shared" si="8"/>
        <v>61.885044375</v>
      </c>
      <c r="Z23" s="239">
        <f t="shared" si="9"/>
        <v>-1.8057393750000017</v>
      </c>
      <c r="AB23" s="77"/>
    </row>
    <row r="24" spans="1:28" s="58" customFormat="1" ht="15">
      <c r="A24" s="195" t="s">
        <v>285</v>
      </c>
      <c r="B24" s="164">
        <v>108250</v>
      </c>
      <c r="C24" s="162">
        <v>750</v>
      </c>
      <c r="D24" s="170">
        <v>0.01</v>
      </c>
      <c r="E24" s="164">
        <v>1000</v>
      </c>
      <c r="F24" s="112">
        <v>0</v>
      </c>
      <c r="G24" s="170">
        <v>0</v>
      </c>
      <c r="H24" s="164">
        <v>0</v>
      </c>
      <c r="I24" s="112">
        <v>0</v>
      </c>
      <c r="J24" s="170">
        <v>0</v>
      </c>
      <c r="K24" s="164">
        <v>109250</v>
      </c>
      <c r="L24" s="112">
        <v>750</v>
      </c>
      <c r="M24" s="127">
        <v>0.01</v>
      </c>
      <c r="N24" s="173">
        <v>103750</v>
      </c>
      <c r="O24" s="174">
        <f t="shared" si="0"/>
        <v>0.9496567505720824</v>
      </c>
      <c r="P24" s="108">
        <f>Volume!K24</f>
        <v>1053.15</v>
      </c>
      <c r="Q24" s="69">
        <f>Volume!J24</f>
        <v>1064.75</v>
      </c>
      <c r="R24" s="239">
        <f t="shared" si="1"/>
        <v>11.63239375</v>
      </c>
      <c r="S24" s="103">
        <f t="shared" si="2"/>
        <v>11.04678125</v>
      </c>
      <c r="T24" s="109">
        <f t="shared" si="3"/>
        <v>108500</v>
      </c>
      <c r="U24" s="103">
        <f t="shared" si="4"/>
        <v>0.6912442396313364</v>
      </c>
      <c r="V24" s="103">
        <f t="shared" si="5"/>
        <v>11.52591875</v>
      </c>
      <c r="W24" s="103">
        <f t="shared" si="6"/>
        <v>0.106475</v>
      </c>
      <c r="X24" s="103">
        <f t="shared" si="7"/>
        <v>0</v>
      </c>
      <c r="Y24" s="103">
        <f t="shared" si="8"/>
        <v>11.426677500000002</v>
      </c>
      <c r="Z24" s="239">
        <f t="shared" si="9"/>
        <v>0.20571624999999827</v>
      </c>
      <c r="AA24" s="78"/>
      <c r="AB24" s="77"/>
    </row>
    <row r="25" spans="1:28" s="58" customFormat="1" ht="15">
      <c r="A25" s="195" t="s">
        <v>137</v>
      </c>
      <c r="B25" s="164">
        <v>3479000</v>
      </c>
      <c r="C25" s="162">
        <v>89000</v>
      </c>
      <c r="D25" s="170">
        <v>0.03</v>
      </c>
      <c r="E25" s="164">
        <v>5000</v>
      </c>
      <c r="F25" s="112">
        <v>0</v>
      </c>
      <c r="G25" s="170">
        <v>0</v>
      </c>
      <c r="H25" s="164">
        <v>2000</v>
      </c>
      <c r="I25" s="112">
        <v>-50000</v>
      </c>
      <c r="J25" s="170">
        <v>-0.96</v>
      </c>
      <c r="K25" s="164">
        <v>3486000</v>
      </c>
      <c r="L25" s="112">
        <v>39000</v>
      </c>
      <c r="M25" s="127">
        <v>0.01</v>
      </c>
      <c r="N25" s="173">
        <v>3141000</v>
      </c>
      <c r="O25" s="174">
        <f t="shared" si="0"/>
        <v>0.9010327022375215</v>
      </c>
      <c r="P25" s="108">
        <f>Volume!K25</f>
        <v>311.3</v>
      </c>
      <c r="Q25" s="69">
        <f>Volume!J25</f>
        <v>320.25</v>
      </c>
      <c r="R25" s="239">
        <f t="shared" si="1"/>
        <v>111.63915</v>
      </c>
      <c r="S25" s="103">
        <f t="shared" si="2"/>
        <v>100.590525</v>
      </c>
      <c r="T25" s="109">
        <f t="shared" si="3"/>
        <v>3447000</v>
      </c>
      <c r="U25" s="103">
        <f t="shared" si="4"/>
        <v>1.1314186248912097</v>
      </c>
      <c r="V25" s="103">
        <f t="shared" si="5"/>
        <v>111.414975</v>
      </c>
      <c r="W25" s="103">
        <f t="shared" si="6"/>
        <v>0.160125</v>
      </c>
      <c r="X25" s="103">
        <f t="shared" si="7"/>
        <v>0.06405</v>
      </c>
      <c r="Y25" s="103">
        <f t="shared" si="8"/>
        <v>107.30511</v>
      </c>
      <c r="Z25" s="239">
        <f t="shared" si="9"/>
        <v>4.334040000000002</v>
      </c>
      <c r="AA25" s="78"/>
      <c r="AB25" s="77"/>
    </row>
    <row r="26" spans="1:28" s="7" customFormat="1" ht="15">
      <c r="A26" s="195" t="s">
        <v>232</v>
      </c>
      <c r="B26" s="164">
        <v>10015500</v>
      </c>
      <c r="C26" s="162">
        <v>-751000</v>
      </c>
      <c r="D26" s="170">
        <v>-0.07</v>
      </c>
      <c r="E26" s="164">
        <v>466500</v>
      </c>
      <c r="F26" s="112">
        <v>-19500</v>
      </c>
      <c r="G26" s="170">
        <v>-0.04</v>
      </c>
      <c r="H26" s="164">
        <v>141000</v>
      </c>
      <c r="I26" s="112">
        <v>9000</v>
      </c>
      <c r="J26" s="170">
        <v>0.07</v>
      </c>
      <c r="K26" s="164">
        <v>10623000</v>
      </c>
      <c r="L26" s="112">
        <v>-761500</v>
      </c>
      <c r="M26" s="127">
        <v>-0.07</v>
      </c>
      <c r="N26" s="173">
        <v>8269000</v>
      </c>
      <c r="O26" s="174">
        <f t="shared" si="0"/>
        <v>0.7784053468888261</v>
      </c>
      <c r="P26" s="108">
        <f>Volume!K26</f>
        <v>761.6</v>
      </c>
      <c r="Q26" s="69">
        <f>Volume!J26</f>
        <v>780.4</v>
      </c>
      <c r="R26" s="239">
        <f t="shared" si="1"/>
        <v>829.01892</v>
      </c>
      <c r="S26" s="103">
        <f t="shared" si="2"/>
        <v>645.31276</v>
      </c>
      <c r="T26" s="109">
        <f t="shared" si="3"/>
        <v>11384500</v>
      </c>
      <c r="U26" s="103">
        <f t="shared" si="4"/>
        <v>-6.688919144450789</v>
      </c>
      <c r="V26" s="103">
        <f t="shared" si="5"/>
        <v>781.60962</v>
      </c>
      <c r="W26" s="103">
        <f t="shared" si="6"/>
        <v>36.40566</v>
      </c>
      <c r="X26" s="103">
        <f t="shared" si="7"/>
        <v>11.00364</v>
      </c>
      <c r="Y26" s="103">
        <f t="shared" si="8"/>
        <v>867.04352</v>
      </c>
      <c r="Z26" s="239">
        <f t="shared" si="9"/>
        <v>-38.024599999999964</v>
      </c>
      <c r="AB26" s="77"/>
    </row>
    <row r="27" spans="1:28" s="7" customFormat="1" ht="15">
      <c r="A27" s="195" t="s">
        <v>1</v>
      </c>
      <c r="B27" s="286">
        <v>955350</v>
      </c>
      <c r="C27" s="163">
        <v>-164400</v>
      </c>
      <c r="D27" s="171">
        <v>-0.15</v>
      </c>
      <c r="E27" s="172">
        <v>49200</v>
      </c>
      <c r="F27" s="167">
        <v>8250</v>
      </c>
      <c r="G27" s="171">
        <v>0.2</v>
      </c>
      <c r="H27" s="165">
        <v>5400</v>
      </c>
      <c r="I27" s="168">
        <v>150</v>
      </c>
      <c r="J27" s="171">
        <v>0.03</v>
      </c>
      <c r="K27" s="164">
        <v>1009950</v>
      </c>
      <c r="L27" s="112">
        <v>-156000</v>
      </c>
      <c r="M27" s="356">
        <v>-0.13</v>
      </c>
      <c r="N27" s="175">
        <v>884250</v>
      </c>
      <c r="O27" s="174">
        <f t="shared" si="0"/>
        <v>0.875538392989752</v>
      </c>
      <c r="P27" s="108">
        <f>Volume!K27</f>
        <v>2108.15</v>
      </c>
      <c r="Q27" s="69">
        <f>Volume!J27</f>
        <v>2231.4</v>
      </c>
      <c r="R27" s="239">
        <f t="shared" si="1"/>
        <v>225.360243</v>
      </c>
      <c r="S27" s="103">
        <f t="shared" si="2"/>
        <v>197.311545</v>
      </c>
      <c r="T27" s="109">
        <f t="shared" si="3"/>
        <v>1165950</v>
      </c>
      <c r="U27" s="103">
        <f t="shared" si="4"/>
        <v>-13.379647497748618</v>
      </c>
      <c r="V27" s="103">
        <f t="shared" si="5"/>
        <v>213.176799</v>
      </c>
      <c r="W27" s="103">
        <f t="shared" si="6"/>
        <v>10.978488</v>
      </c>
      <c r="X27" s="103">
        <f t="shared" si="7"/>
        <v>1.204956</v>
      </c>
      <c r="Y27" s="103">
        <f t="shared" si="8"/>
        <v>245.79974925</v>
      </c>
      <c r="Z27" s="239">
        <f t="shared" si="9"/>
        <v>-20.439506249999994</v>
      </c>
      <c r="AB27" s="77"/>
    </row>
    <row r="28" spans="1:28" s="7" customFormat="1" ht="15">
      <c r="A28" s="195" t="s">
        <v>158</v>
      </c>
      <c r="B28" s="286">
        <v>1976000</v>
      </c>
      <c r="C28" s="163">
        <v>20900</v>
      </c>
      <c r="D28" s="171">
        <v>0.01</v>
      </c>
      <c r="E28" s="172">
        <v>100700</v>
      </c>
      <c r="F28" s="167">
        <v>19000</v>
      </c>
      <c r="G28" s="171">
        <v>0.23</v>
      </c>
      <c r="H28" s="165">
        <v>429400</v>
      </c>
      <c r="I28" s="168">
        <v>9500</v>
      </c>
      <c r="J28" s="171">
        <v>0.02</v>
      </c>
      <c r="K28" s="164">
        <v>2506100</v>
      </c>
      <c r="L28" s="112">
        <v>49400</v>
      </c>
      <c r="M28" s="356">
        <v>0.02</v>
      </c>
      <c r="N28" s="175">
        <v>2327500</v>
      </c>
      <c r="O28" s="174">
        <f t="shared" si="0"/>
        <v>0.9287338893100834</v>
      </c>
      <c r="P28" s="108">
        <f>Volume!K28</f>
        <v>107.1</v>
      </c>
      <c r="Q28" s="69">
        <f>Volume!J28</f>
        <v>107.6</v>
      </c>
      <c r="R28" s="239">
        <f t="shared" si="1"/>
        <v>26.965636</v>
      </c>
      <c r="S28" s="103">
        <f t="shared" si="2"/>
        <v>25.0439</v>
      </c>
      <c r="T28" s="109">
        <f t="shared" si="3"/>
        <v>2456700</v>
      </c>
      <c r="U28" s="103">
        <f t="shared" si="4"/>
        <v>2.010827532869296</v>
      </c>
      <c r="V28" s="103">
        <f t="shared" si="5"/>
        <v>21.26176</v>
      </c>
      <c r="W28" s="103">
        <f t="shared" si="6"/>
        <v>1.083532</v>
      </c>
      <c r="X28" s="103">
        <f t="shared" si="7"/>
        <v>4.620344</v>
      </c>
      <c r="Y28" s="103">
        <f t="shared" si="8"/>
        <v>26.311257</v>
      </c>
      <c r="Z28" s="239">
        <f t="shared" si="9"/>
        <v>0.6543789999999987</v>
      </c>
      <c r="AB28" s="77"/>
    </row>
    <row r="29" spans="1:28" s="58" customFormat="1" ht="15">
      <c r="A29" s="195" t="s">
        <v>286</v>
      </c>
      <c r="B29" s="164">
        <v>435000</v>
      </c>
      <c r="C29" s="162">
        <v>-6900</v>
      </c>
      <c r="D29" s="170">
        <v>-0.02</v>
      </c>
      <c r="E29" s="164">
        <v>0</v>
      </c>
      <c r="F29" s="112">
        <v>0</v>
      </c>
      <c r="G29" s="170">
        <v>0</v>
      </c>
      <c r="H29" s="164">
        <v>0</v>
      </c>
      <c r="I29" s="112">
        <v>0</v>
      </c>
      <c r="J29" s="170">
        <v>0</v>
      </c>
      <c r="K29" s="164">
        <v>435000</v>
      </c>
      <c r="L29" s="112">
        <v>-6900</v>
      </c>
      <c r="M29" s="127">
        <v>-0.02</v>
      </c>
      <c r="N29" s="173">
        <v>402600</v>
      </c>
      <c r="O29" s="174">
        <f t="shared" si="0"/>
        <v>0.9255172413793104</v>
      </c>
      <c r="P29" s="108">
        <f>Volume!K29</f>
        <v>560.3</v>
      </c>
      <c r="Q29" s="69">
        <f>Volume!J29</f>
        <v>566.05</v>
      </c>
      <c r="R29" s="239">
        <f t="shared" si="1"/>
        <v>24.623174999999996</v>
      </c>
      <c r="S29" s="103">
        <f t="shared" si="2"/>
        <v>22.789172999999998</v>
      </c>
      <c r="T29" s="109">
        <f t="shared" si="3"/>
        <v>441900</v>
      </c>
      <c r="U29" s="103">
        <f t="shared" si="4"/>
        <v>-1.561439239646979</v>
      </c>
      <c r="V29" s="103">
        <f t="shared" si="5"/>
        <v>24.623174999999996</v>
      </c>
      <c r="W29" s="103">
        <f t="shared" si="6"/>
        <v>0</v>
      </c>
      <c r="X29" s="103">
        <f t="shared" si="7"/>
        <v>0</v>
      </c>
      <c r="Y29" s="103">
        <f t="shared" si="8"/>
        <v>24.759656999999997</v>
      </c>
      <c r="Z29" s="239">
        <f t="shared" si="9"/>
        <v>-0.13648200000000088</v>
      </c>
      <c r="AA29" s="78"/>
      <c r="AB29" s="77"/>
    </row>
    <row r="30" spans="1:28" s="7" customFormat="1" ht="15">
      <c r="A30" s="195" t="s">
        <v>159</v>
      </c>
      <c r="B30" s="164">
        <v>2592000</v>
      </c>
      <c r="C30" s="162">
        <v>81000</v>
      </c>
      <c r="D30" s="170">
        <v>0.03</v>
      </c>
      <c r="E30" s="164">
        <v>63000</v>
      </c>
      <c r="F30" s="112">
        <v>0</v>
      </c>
      <c r="G30" s="170">
        <v>0</v>
      </c>
      <c r="H30" s="164">
        <v>0</v>
      </c>
      <c r="I30" s="112">
        <v>0</v>
      </c>
      <c r="J30" s="170">
        <v>0</v>
      </c>
      <c r="K30" s="164">
        <v>2655000</v>
      </c>
      <c r="L30" s="112">
        <v>81000</v>
      </c>
      <c r="M30" s="127">
        <v>0.03</v>
      </c>
      <c r="N30" s="173">
        <v>2425500</v>
      </c>
      <c r="O30" s="174">
        <f t="shared" si="0"/>
        <v>0.9135593220338983</v>
      </c>
      <c r="P30" s="108">
        <f>Volume!K30</f>
        <v>42.1</v>
      </c>
      <c r="Q30" s="69">
        <f>Volume!J30</f>
        <v>42.05</v>
      </c>
      <c r="R30" s="239">
        <f t="shared" si="1"/>
        <v>11.164274999999998</v>
      </c>
      <c r="S30" s="103">
        <f t="shared" si="2"/>
        <v>10.1992275</v>
      </c>
      <c r="T30" s="109">
        <f t="shared" si="3"/>
        <v>2574000</v>
      </c>
      <c r="U30" s="103">
        <f t="shared" si="4"/>
        <v>3.146853146853147</v>
      </c>
      <c r="V30" s="103">
        <f t="shared" si="5"/>
        <v>10.89936</v>
      </c>
      <c r="W30" s="103">
        <f t="shared" si="6"/>
        <v>0.264915</v>
      </c>
      <c r="X30" s="103">
        <f t="shared" si="7"/>
        <v>0</v>
      </c>
      <c r="Y30" s="103">
        <f t="shared" si="8"/>
        <v>10.83654</v>
      </c>
      <c r="Z30" s="239">
        <f t="shared" si="9"/>
        <v>0.3277349999999988</v>
      </c>
      <c r="AB30" s="77"/>
    </row>
    <row r="31" spans="1:28" s="7" customFormat="1" ht="15">
      <c r="A31" s="195" t="s">
        <v>2</v>
      </c>
      <c r="B31" s="286">
        <v>1962400</v>
      </c>
      <c r="C31" s="163">
        <v>-20900</v>
      </c>
      <c r="D31" s="171">
        <v>-0.01</v>
      </c>
      <c r="E31" s="172">
        <v>33000</v>
      </c>
      <c r="F31" s="167">
        <v>0</v>
      </c>
      <c r="G31" s="171">
        <v>0</v>
      </c>
      <c r="H31" s="165">
        <v>2200</v>
      </c>
      <c r="I31" s="168">
        <v>1100</v>
      </c>
      <c r="J31" s="171">
        <v>1</v>
      </c>
      <c r="K31" s="164">
        <v>1997600</v>
      </c>
      <c r="L31" s="112">
        <v>-19800</v>
      </c>
      <c r="M31" s="356">
        <v>-0.01</v>
      </c>
      <c r="N31" s="175">
        <v>1852400</v>
      </c>
      <c r="O31" s="174">
        <f t="shared" si="0"/>
        <v>0.9273127753303965</v>
      </c>
      <c r="P31" s="108">
        <f>Volume!K31</f>
        <v>312</v>
      </c>
      <c r="Q31" s="69">
        <f>Volume!J31</f>
        <v>313.85</v>
      </c>
      <c r="R31" s="239">
        <f t="shared" si="1"/>
        <v>62.694676</v>
      </c>
      <c r="S31" s="103">
        <f t="shared" si="2"/>
        <v>58.137574</v>
      </c>
      <c r="T31" s="109">
        <f t="shared" si="3"/>
        <v>2017400</v>
      </c>
      <c r="U31" s="103">
        <f t="shared" si="4"/>
        <v>-0.9814612868047983</v>
      </c>
      <c r="V31" s="103">
        <f t="shared" si="5"/>
        <v>61.589924</v>
      </c>
      <c r="W31" s="103">
        <f t="shared" si="6"/>
        <v>1.035705</v>
      </c>
      <c r="X31" s="103">
        <f t="shared" si="7"/>
        <v>0.069047</v>
      </c>
      <c r="Y31" s="103">
        <f t="shared" si="8"/>
        <v>62.94288</v>
      </c>
      <c r="Z31" s="239">
        <f t="shared" si="9"/>
        <v>-0.2482040000000012</v>
      </c>
      <c r="AB31" s="77"/>
    </row>
    <row r="32" spans="1:28" s="7" customFormat="1" ht="15">
      <c r="A32" s="195" t="s">
        <v>393</v>
      </c>
      <c r="B32" s="286">
        <v>3848750</v>
      </c>
      <c r="C32" s="163">
        <v>136250</v>
      </c>
      <c r="D32" s="171">
        <v>0.04</v>
      </c>
      <c r="E32" s="172">
        <v>273750</v>
      </c>
      <c r="F32" s="167">
        <v>-1250</v>
      </c>
      <c r="G32" s="171">
        <v>0</v>
      </c>
      <c r="H32" s="165">
        <v>72500</v>
      </c>
      <c r="I32" s="168">
        <v>0</v>
      </c>
      <c r="J32" s="171">
        <v>0</v>
      </c>
      <c r="K32" s="164">
        <v>4195000</v>
      </c>
      <c r="L32" s="112">
        <v>135000</v>
      </c>
      <c r="M32" s="356">
        <v>0.03</v>
      </c>
      <c r="N32" s="175">
        <v>3881250</v>
      </c>
      <c r="O32" s="174">
        <f t="shared" si="0"/>
        <v>0.9252085816448152</v>
      </c>
      <c r="P32" s="108">
        <f>Volume!K32</f>
        <v>127.15</v>
      </c>
      <c r="Q32" s="69">
        <f>Volume!J32</f>
        <v>126.25</v>
      </c>
      <c r="R32" s="239">
        <f t="shared" si="1"/>
        <v>52.961875</v>
      </c>
      <c r="S32" s="103">
        <f t="shared" si="2"/>
        <v>49.00078125</v>
      </c>
      <c r="T32" s="109">
        <f t="shared" si="3"/>
        <v>4060000</v>
      </c>
      <c r="U32" s="103">
        <f t="shared" si="4"/>
        <v>3.32512315270936</v>
      </c>
      <c r="V32" s="103">
        <f t="shared" si="5"/>
        <v>48.59046875</v>
      </c>
      <c r="W32" s="103">
        <f t="shared" si="6"/>
        <v>3.45609375</v>
      </c>
      <c r="X32" s="103">
        <f t="shared" si="7"/>
        <v>0.9153125</v>
      </c>
      <c r="Y32" s="103">
        <f t="shared" si="8"/>
        <v>51.6229</v>
      </c>
      <c r="Z32" s="239">
        <f t="shared" si="9"/>
        <v>1.3389749999999978</v>
      </c>
      <c r="AB32" s="77"/>
    </row>
    <row r="33" spans="1:28" s="7" customFormat="1" ht="15">
      <c r="A33" s="195" t="s">
        <v>78</v>
      </c>
      <c r="B33" s="164">
        <v>2515200</v>
      </c>
      <c r="C33" s="162">
        <v>-163200</v>
      </c>
      <c r="D33" s="170">
        <v>-0.06</v>
      </c>
      <c r="E33" s="164">
        <v>38400</v>
      </c>
      <c r="F33" s="112">
        <v>1600</v>
      </c>
      <c r="G33" s="170">
        <v>0.04</v>
      </c>
      <c r="H33" s="164">
        <v>3200</v>
      </c>
      <c r="I33" s="112">
        <v>0</v>
      </c>
      <c r="J33" s="170">
        <v>0</v>
      </c>
      <c r="K33" s="164">
        <v>2556800</v>
      </c>
      <c r="L33" s="112">
        <v>-161600</v>
      </c>
      <c r="M33" s="127">
        <v>-0.06</v>
      </c>
      <c r="N33" s="173">
        <v>2246400</v>
      </c>
      <c r="O33" s="174">
        <f t="shared" si="0"/>
        <v>0.8785982478097623</v>
      </c>
      <c r="P33" s="108">
        <f>Volume!K33</f>
        <v>192.9</v>
      </c>
      <c r="Q33" s="69">
        <f>Volume!J33</f>
        <v>208.1</v>
      </c>
      <c r="R33" s="239">
        <f t="shared" si="1"/>
        <v>53.207008</v>
      </c>
      <c r="S33" s="103">
        <f t="shared" si="2"/>
        <v>46.747584</v>
      </c>
      <c r="T33" s="109">
        <f t="shared" si="3"/>
        <v>2718400</v>
      </c>
      <c r="U33" s="103">
        <f t="shared" si="4"/>
        <v>-5.94467333725721</v>
      </c>
      <c r="V33" s="103">
        <f t="shared" si="5"/>
        <v>52.341312</v>
      </c>
      <c r="W33" s="103">
        <f t="shared" si="6"/>
        <v>0.799104</v>
      </c>
      <c r="X33" s="103">
        <f t="shared" si="7"/>
        <v>0.066592</v>
      </c>
      <c r="Y33" s="103">
        <f t="shared" si="8"/>
        <v>52.437936</v>
      </c>
      <c r="Z33" s="239">
        <f t="shared" si="9"/>
        <v>0.7690720000000013</v>
      </c>
      <c r="AB33" s="77"/>
    </row>
    <row r="34" spans="1:28" s="7" customFormat="1" ht="15">
      <c r="A34" s="195" t="s">
        <v>138</v>
      </c>
      <c r="B34" s="164">
        <v>6877350</v>
      </c>
      <c r="C34" s="162">
        <v>-113475</v>
      </c>
      <c r="D34" s="170">
        <v>-0.02</v>
      </c>
      <c r="E34" s="164">
        <v>222275</v>
      </c>
      <c r="F34" s="112">
        <v>1700</v>
      </c>
      <c r="G34" s="170">
        <v>0.01</v>
      </c>
      <c r="H34" s="164">
        <v>85425</v>
      </c>
      <c r="I34" s="112">
        <v>1700</v>
      </c>
      <c r="J34" s="170">
        <v>0.02</v>
      </c>
      <c r="K34" s="164">
        <v>7185050</v>
      </c>
      <c r="L34" s="112">
        <v>-110075</v>
      </c>
      <c r="M34" s="127">
        <v>-0.02</v>
      </c>
      <c r="N34" s="173">
        <v>6255150</v>
      </c>
      <c r="O34" s="174">
        <f t="shared" si="0"/>
        <v>0.8705784928427777</v>
      </c>
      <c r="P34" s="108">
        <f>Volume!K34</f>
        <v>527.9</v>
      </c>
      <c r="Q34" s="69">
        <f>Volume!J34</f>
        <v>529.6</v>
      </c>
      <c r="R34" s="239">
        <f t="shared" si="1"/>
        <v>380.520248</v>
      </c>
      <c r="S34" s="103">
        <f t="shared" si="2"/>
        <v>331.272744</v>
      </c>
      <c r="T34" s="109">
        <f t="shared" si="3"/>
        <v>7295125</v>
      </c>
      <c r="U34" s="103">
        <f t="shared" si="4"/>
        <v>-1.5088843577046314</v>
      </c>
      <c r="V34" s="103">
        <f t="shared" si="5"/>
        <v>364.224456</v>
      </c>
      <c r="W34" s="103">
        <f t="shared" si="6"/>
        <v>11.771684</v>
      </c>
      <c r="X34" s="103">
        <f t="shared" si="7"/>
        <v>4.524108</v>
      </c>
      <c r="Y34" s="103">
        <f t="shared" si="8"/>
        <v>385.10964875</v>
      </c>
      <c r="Z34" s="239">
        <f t="shared" si="9"/>
        <v>-4.589400750000038</v>
      </c>
      <c r="AB34" s="77"/>
    </row>
    <row r="35" spans="1:28" s="7" customFormat="1" ht="15">
      <c r="A35" s="195" t="s">
        <v>160</v>
      </c>
      <c r="B35" s="286">
        <v>1881000</v>
      </c>
      <c r="C35" s="163">
        <v>45100</v>
      </c>
      <c r="D35" s="171">
        <v>0.02</v>
      </c>
      <c r="E35" s="172">
        <v>30800</v>
      </c>
      <c r="F35" s="167">
        <v>15950</v>
      </c>
      <c r="G35" s="171">
        <v>1.07</v>
      </c>
      <c r="H35" s="165">
        <v>0</v>
      </c>
      <c r="I35" s="168">
        <v>0</v>
      </c>
      <c r="J35" s="171">
        <v>0</v>
      </c>
      <c r="K35" s="164">
        <v>1911800</v>
      </c>
      <c r="L35" s="112">
        <v>61050</v>
      </c>
      <c r="M35" s="356">
        <v>0.03</v>
      </c>
      <c r="N35" s="175">
        <v>1724250</v>
      </c>
      <c r="O35" s="174">
        <f t="shared" si="0"/>
        <v>0.9018987341772152</v>
      </c>
      <c r="P35" s="108">
        <f>Volume!K35</f>
        <v>353.25</v>
      </c>
      <c r="Q35" s="69">
        <f>Volume!J35</f>
        <v>359.8</v>
      </c>
      <c r="R35" s="239">
        <f t="shared" si="1"/>
        <v>68.786564</v>
      </c>
      <c r="S35" s="103">
        <f t="shared" si="2"/>
        <v>62.038515</v>
      </c>
      <c r="T35" s="109">
        <f t="shared" si="3"/>
        <v>1850750</v>
      </c>
      <c r="U35" s="103">
        <f t="shared" si="4"/>
        <v>3.298662704309064</v>
      </c>
      <c r="V35" s="103">
        <f t="shared" si="5"/>
        <v>67.67838</v>
      </c>
      <c r="W35" s="103">
        <f t="shared" si="6"/>
        <v>1.108184</v>
      </c>
      <c r="X35" s="103">
        <f t="shared" si="7"/>
        <v>0</v>
      </c>
      <c r="Y35" s="103">
        <f t="shared" si="8"/>
        <v>65.37774375</v>
      </c>
      <c r="Z35" s="239">
        <f t="shared" si="9"/>
        <v>3.408820250000005</v>
      </c>
      <c r="AB35" s="77"/>
    </row>
    <row r="36" spans="1:28" s="58" customFormat="1" ht="15">
      <c r="A36" s="195" t="s">
        <v>161</v>
      </c>
      <c r="B36" s="164">
        <v>4181400</v>
      </c>
      <c r="C36" s="162">
        <v>-27600</v>
      </c>
      <c r="D36" s="170">
        <v>-0.01</v>
      </c>
      <c r="E36" s="164">
        <v>1283400</v>
      </c>
      <c r="F36" s="112">
        <v>0</v>
      </c>
      <c r="G36" s="170">
        <v>0</v>
      </c>
      <c r="H36" s="164">
        <v>103500</v>
      </c>
      <c r="I36" s="112">
        <v>62100</v>
      </c>
      <c r="J36" s="170">
        <v>1.5</v>
      </c>
      <c r="K36" s="164">
        <v>5568300</v>
      </c>
      <c r="L36" s="112">
        <v>34500</v>
      </c>
      <c r="M36" s="127">
        <v>0.01</v>
      </c>
      <c r="N36" s="173">
        <v>4830000</v>
      </c>
      <c r="O36" s="174">
        <f t="shared" si="0"/>
        <v>0.8674101610904585</v>
      </c>
      <c r="P36" s="108">
        <f>Volume!K36</f>
        <v>31.35</v>
      </c>
      <c r="Q36" s="69">
        <f>Volume!J36</f>
        <v>31.85</v>
      </c>
      <c r="R36" s="239">
        <f t="shared" si="1"/>
        <v>17.7350355</v>
      </c>
      <c r="S36" s="103">
        <f t="shared" si="2"/>
        <v>15.38355</v>
      </c>
      <c r="T36" s="109">
        <f t="shared" si="3"/>
        <v>5533800</v>
      </c>
      <c r="U36" s="103">
        <f t="shared" si="4"/>
        <v>0.6234413965087282</v>
      </c>
      <c r="V36" s="103">
        <f t="shared" si="5"/>
        <v>13.317759</v>
      </c>
      <c r="W36" s="103">
        <f t="shared" si="6"/>
        <v>4.087629</v>
      </c>
      <c r="X36" s="103">
        <f t="shared" si="7"/>
        <v>0.3296475</v>
      </c>
      <c r="Y36" s="103">
        <f t="shared" si="8"/>
        <v>17.348463</v>
      </c>
      <c r="Z36" s="239">
        <f t="shared" si="9"/>
        <v>0.38657249999999976</v>
      </c>
      <c r="AA36" s="78"/>
      <c r="AB36" s="77"/>
    </row>
    <row r="37" spans="1:28" s="58" customFormat="1" ht="15">
      <c r="A37" s="195" t="s">
        <v>395</v>
      </c>
      <c r="B37" s="164">
        <v>372600</v>
      </c>
      <c r="C37" s="162">
        <v>-43200</v>
      </c>
      <c r="D37" s="170">
        <v>-0.1</v>
      </c>
      <c r="E37" s="164">
        <v>180000</v>
      </c>
      <c r="F37" s="112">
        <v>72000</v>
      </c>
      <c r="G37" s="170">
        <v>0.67</v>
      </c>
      <c r="H37" s="164">
        <v>81000</v>
      </c>
      <c r="I37" s="112">
        <v>36000</v>
      </c>
      <c r="J37" s="170">
        <v>0.8</v>
      </c>
      <c r="K37" s="164">
        <v>633600</v>
      </c>
      <c r="L37" s="112">
        <v>64800</v>
      </c>
      <c r="M37" s="127">
        <v>0.11</v>
      </c>
      <c r="N37" s="173">
        <v>410400</v>
      </c>
      <c r="O37" s="174">
        <f t="shared" si="0"/>
        <v>0.6477272727272727</v>
      </c>
      <c r="P37" s="108">
        <f>Volume!K37</f>
        <v>176.05</v>
      </c>
      <c r="Q37" s="69">
        <f>Volume!J37</f>
        <v>176.95</v>
      </c>
      <c r="R37" s="239">
        <f t="shared" si="1"/>
        <v>11.211552</v>
      </c>
      <c r="S37" s="103">
        <f t="shared" si="2"/>
        <v>7.262028</v>
      </c>
      <c r="T37" s="109">
        <f t="shared" si="3"/>
        <v>568800</v>
      </c>
      <c r="U37" s="103">
        <f t="shared" si="4"/>
        <v>11.39240506329114</v>
      </c>
      <c r="V37" s="103">
        <f t="shared" si="5"/>
        <v>6.593156999999999</v>
      </c>
      <c r="W37" s="103">
        <f t="shared" si="6"/>
        <v>3.1851</v>
      </c>
      <c r="X37" s="103">
        <f t="shared" si="7"/>
        <v>1.433295</v>
      </c>
      <c r="Y37" s="103">
        <f t="shared" si="8"/>
        <v>10.013724</v>
      </c>
      <c r="Z37" s="239">
        <f t="shared" si="9"/>
        <v>1.1978279999999994</v>
      </c>
      <c r="AA37" s="78"/>
      <c r="AB37" s="77"/>
    </row>
    <row r="38" spans="1:28" s="7" customFormat="1" ht="15">
      <c r="A38" s="195" t="s">
        <v>3</v>
      </c>
      <c r="B38" s="286">
        <v>2913750</v>
      </c>
      <c r="C38" s="163">
        <v>-226250</v>
      </c>
      <c r="D38" s="171">
        <v>-0.07</v>
      </c>
      <c r="E38" s="172">
        <v>52500</v>
      </c>
      <c r="F38" s="167">
        <v>-13750</v>
      </c>
      <c r="G38" s="171">
        <v>-0.21</v>
      </c>
      <c r="H38" s="165">
        <v>1250</v>
      </c>
      <c r="I38" s="168">
        <v>0</v>
      </c>
      <c r="J38" s="171">
        <v>0</v>
      </c>
      <c r="K38" s="164">
        <v>2967500</v>
      </c>
      <c r="L38" s="112">
        <v>-240000</v>
      </c>
      <c r="M38" s="356">
        <v>-0.07</v>
      </c>
      <c r="N38" s="175">
        <v>2718750</v>
      </c>
      <c r="O38" s="174">
        <f t="shared" si="0"/>
        <v>0.9161752316764954</v>
      </c>
      <c r="P38" s="108">
        <f>Volume!K38</f>
        <v>232.5</v>
      </c>
      <c r="Q38" s="69">
        <f>Volume!J38</f>
        <v>235.3</v>
      </c>
      <c r="R38" s="239">
        <f t="shared" si="1"/>
        <v>69.825275</v>
      </c>
      <c r="S38" s="103">
        <f t="shared" si="2"/>
        <v>63.9721875</v>
      </c>
      <c r="T38" s="109">
        <f t="shared" si="3"/>
        <v>3207500</v>
      </c>
      <c r="U38" s="103">
        <f t="shared" si="4"/>
        <v>-7.482462977396727</v>
      </c>
      <c r="V38" s="103">
        <f t="shared" si="5"/>
        <v>68.5605375</v>
      </c>
      <c r="W38" s="103">
        <f t="shared" si="6"/>
        <v>1.235325</v>
      </c>
      <c r="X38" s="103">
        <f t="shared" si="7"/>
        <v>0.0294125</v>
      </c>
      <c r="Y38" s="103">
        <f t="shared" si="8"/>
        <v>74.574375</v>
      </c>
      <c r="Z38" s="239">
        <f t="shared" si="9"/>
        <v>-4.7490999999999985</v>
      </c>
      <c r="AB38" s="77"/>
    </row>
    <row r="39" spans="1:28" s="7" customFormat="1" ht="15">
      <c r="A39" s="195" t="s">
        <v>218</v>
      </c>
      <c r="B39" s="286">
        <v>564900</v>
      </c>
      <c r="C39" s="163">
        <v>-46200</v>
      </c>
      <c r="D39" s="171">
        <v>-0.08</v>
      </c>
      <c r="E39" s="172">
        <v>1050</v>
      </c>
      <c r="F39" s="167">
        <v>0</v>
      </c>
      <c r="G39" s="171">
        <v>0</v>
      </c>
      <c r="H39" s="165">
        <v>525</v>
      </c>
      <c r="I39" s="168">
        <v>0</v>
      </c>
      <c r="J39" s="171">
        <v>0</v>
      </c>
      <c r="K39" s="164">
        <v>566475</v>
      </c>
      <c r="L39" s="112">
        <v>-46200</v>
      </c>
      <c r="M39" s="356">
        <v>-0.08</v>
      </c>
      <c r="N39" s="175">
        <v>533400</v>
      </c>
      <c r="O39" s="174">
        <f t="shared" si="0"/>
        <v>0.9416126042632067</v>
      </c>
      <c r="P39" s="108">
        <f>Volume!K39</f>
        <v>315.6</v>
      </c>
      <c r="Q39" s="69">
        <f>Volume!J39</f>
        <v>324.55</v>
      </c>
      <c r="R39" s="239">
        <f t="shared" si="1"/>
        <v>18.384946125</v>
      </c>
      <c r="S39" s="103">
        <f t="shared" si="2"/>
        <v>17.311497</v>
      </c>
      <c r="T39" s="109">
        <f t="shared" si="3"/>
        <v>612675</v>
      </c>
      <c r="U39" s="103">
        <f t="shared" si="4"/>
        <v>-7.540702656383891</v>
      </c>
      <c r="V39" s="103">
        <f t="shared" si="5"/>
        <v>18.3338295</v>
      </c>
      <c r="W39" s="103">
        <f t="shared" si="6"/>
        <v>0.03407775</v>
      </c>
      <c r="X39" s="103">
        <f t="shared" si="7"/>
        <v>0.017038875</v>
      </c>
      <c r="Y39" s="103">
        <f t="shared" si="8"/>
        <v>19.336023</v>
      </c>
      <c r="Z39" s="239">
        <f t="shared" si="9"/>
        <v>-0.9510768750000018</v>
      </c>
      <c r="AB39" s="77"/>
    </row>
    <row r="40" spans="1:28" s="7" customFormat="1" ht="15">
      <c r="A40" s="195" t="s">
        <v>162</v>
      </c>
      <c r="B40" s="286">
        <v>621600</v>
      </c>
      <c r="C40" s="163">
        <v>-46800</v>
      </c>
      <c r="D40" s="171">
        <v>-0.07</v>
      </c>
      <c r="E40" s="172">
        <v>6000</v>
      </c>
      <c r="F40" s="167">
        <v>-24000</v>
      </c>
      <c r="G40" s="171">
        <v>-0.8</v>
      </c>
      <c r="H40" s="165">
        <v>0</v>
      </c>
      <c r="I40" s="168">
        <v>0</v>
      </c>
      <c r="J40" s="171">
        <v>0</v>
      </c>
      <c r="K40" s="164">
        <v>627600</v>
      </c>
      <c r="L40" s="112">
        <v>-70800</v>
      </c>
      <c r="M40" s="356">
        <v>-0.1</v>
      </c>
      <c r="N40" s="175">
        <v>559200</v>
      </c>
      <c r="O40" s="174">
        <f t="shared" si="0"/>
        <v>0.8910133843212237</v>
      </c>
      <c r="P40" s="108">
        <f>Volume!K40</f>
        <v>263.25</v>
      </c>
      <c r="Q40" s="69">
        <f>Volume!J40</f>
        <v>274.4</v>
      </c>
      <c r="R40" s="239">
        <f t="shared" si="1"/>
        <v>17.221344</v>
      </c>
      <c r="S40" s="103">
        <f t="shared" si="2"/>
        <v>15.344448</v>
      </c>
      <c r="T40" s="109">
        <f t="shared" si="3"/>
        <v>698400</v>
      </c>
      <c r="U40" s="103">
        <f t="shared" si="4"/>
        <v>-10.137457044673539</v>
      </c>
      <c r="V40" s="103">
        <f t="shared" si="5"/>
        <v>17.056704</v>
      </c>
      <c r="W40" s="103">
        <f t="shared" si="6"/>
        <v>0.16463999999999998</v>
      </c>
      <c r="X40" s="103">
        <f t="shared" si="7"/>
        <v>0</v>
      </c>
      <c r="Y40" s="103">
        <f t="shared" si="8"/>
        <v>18.38538</v>
      </c>
      <c r="Z40" s="239">
        <f t="shared" si="9"/>
        <v>-1.164036000000003</v>
      </c>
      <c r="AB40" s="77"/>
    </row>
    <row r="41" spans="1:28" s="58" customFormat="1" ht="15">
      <c r="A41" s="195" t="s">
        <v>287</v>
      </c>
      <c r="B41" s="164">
        <v>510000</v>
      </c>
      <c r="C41" s="162">
        <v>-12000</v>
      </c>
      <c r="D41" s="170">
        <v>-0.02</v>
      </c>
      <c r="E41" s="164">
        <v>0</v>
      </c>
      <c r="F41" s="112">
        <v>-9000</v>
      </c>
      <c r="G41" s="170">
        <v>-1</v>
      </c>
      <c r="H41" s="164">
        <v>0</v>
      </c>
      <c r="I41" s="112">
        <v>0</v>
      </c>
      <c r="J41" s="170">
        <v>0</v>
      </c>
      <c r="K41" s="164">
        <v>510000</v>
      </c>
      <c r="L41" s="112">
        <v>-21000</v>
      </c>
      <c r="M41" s="127">
        <v>-0.04</v>
      </c>
      <c r="N41" s="173">
        <v>460000</v>
      </c>
      <c r="O41" s="174">
        <f t="shared" si="0"/>
        <v>0.9019607843137255</v>
      </c>
      <c r="P41" s="108">
        <f>Volume!K41</f>
        <v>185.15</v>
      </c>
      <c r="Q41" s="69">
        <f>Volume!J41</f>
        <v>191.6</v>
      </c>
      <c r="R41" s="239">
        <f t="shared" si="1"/>
        <v>9.7716</v>
      </c>
      <c r="S41" s="103">
        <f t="shared" si="2"/>
        <v>8.8136</v>
      </c>
      <c r="T41" s="109">
        <f t="shared" si="3"/>
        <v>531000</v>
      </c>
      <c r="U41" s="103">
        <f t="shared" si="4"/>
        <v>-3.954802259887006</v>
      </c>
      <c r="V41" s="103">
        <f t="shared" si="5"/>
        <v>9.7716</v>
      </c>
      <c r="W41" s="103">
        <f t="shared" si="6"/>
        <v>0</v>
      </c>
      <c r="X41" s="103">
        <f t="shared" si="7"/>
        <v>0</v>
      </c>
      <c r="Y41" s="103">
        <f t="shared" si="8"/>
        <v>9.831465</v>
      </c>
      <c r="Z41" s="239">
        <f t="shared" si="9"/>
        <v>-0.05986500000000028</v>
      </c>
      <c r="AA41" s="78"/>
      <c r="AB41" s="77"/>
    </row>
    <row r="42" spans="1:28" s="58" customFormat="1" ht="15">
      <c r="A42" s="195" t="s">
        <v>183</v>
      </c>
      <c r="B42" s="164">
        <v>1263500</v>
      </c>
      <c r="C42" s="162">
        <v>31350</v>
      </c>
      <c r="D42" s="170">
        <v>0.03</v>
      </c>
      <c r="E42" s="164">
        <v>17100</v>
      </c>
      <c r="F42" s="112">
        <v>0</v>
      </c>
      <c r="G42" s="170">
        <v>0</v>
      </c>
      <c r="H42" s="164">
        <v>3800</v>
      </c>
      <c r="I42" s="112">
        <v>0</v>
      </c>
      <c r="J42" s="170">
        <v>0</v>
      </c>
      <c r="K42" s="164">
        <v>1284400</v>
      </c>
      <c r="L42" s="112">
        <v>31350</v>
      </c>
      <c r="M42" s="127">
        <v>0.03</v>
      </c>
      <c r="N42" s="173">
        <v>1237850</v>
      </c>
      <c r="O42" s="174">
        <f t="shared" si="0"/>
        <v>0.9637573964497042</v>
      </c>
      <c r="P42" s="108">
        <f>Volume!K42</f>
        <v>261</v>
      </c>
      <c r="Q42" s="69">
        <f>Volume!J42</f>
        <v>265.05</v>
      </c>
      <c r="R42" s="239">
        <f t="shared" si="1"/>
        <v>34.043022</v>
      </c>
      <c r="S42" s="103">
        <f t="shared" si="2"/>
        <v>32.80921425</v>
      </c>
      <c r="T42" s="109">
        <f t="shared" si="3"/>
        <v>1253050</v>
      </c>
      <c r="U42" s="103">
        <f t="shared" si="4"/>
        <v>2.501895375284306</v>
      </c>
      <c r="V42" s="103">
        <f t="shared" si="5"/>
        <v>33.4890675</v>
      </c>
      <c r="W42" s="103">
        <f t="shared" si="6"/>
        <v>0.4532355</v>
      </c>
      <c r="X42" s="103">
        <f t="shared" si="7"/>
        <v>0.100719</v>
      </c>
      <c r="Y42" s="103">
        <f t="shared" si="8"/>
        <v>32.704605</v>
      </c>
      <c r="Z42" s="239">
        <f t="shared" si="9"/>
        <v>1.3384169999999997</v>
      </c>
      <c r="AA42" s="78"/>
      <c r="AB42" s="77"/>
    </row>
    <row r="43" spans="1:28" s="7" customFormat="1" ht="15">
      <c r="A43" s="195" t="s">
        <v>219</v>
      </c>
      <c r="B43" s="164">
        <v>7117200</v>
      </c>
      <c r="C43" s="162">
        <v>-145800</v>
      </c>
      <c r="D43" s="170">
        <v>-0.02</v>
      </c>
      <c r="E43" s="164">
        <v>345600</v>
      </c>
      <c r="F43" s="112">
        <v>29700</v>
      </c>
      <c r="G43" s="170">
        <v>0.09</v>
      </c>
      <c r="H43" s="164">
        <v>13500</v>
      </c>
      <c r="I43" s="112">
        <v>0</v>
      </c>
      <c r="J43" s="170">
        <v>0</v>
      </c>
      <c r="K43" s="164">
        <v>7476300</v>
      </c>
      <c r="L43" s="112">
        <v>-116100</v>
      </c>
      <c r="M43" s="127">
        <v>-0.02</v>
      </c>
      <c r="N43" s="173">
        <v>6145200</v>
      </c>
      <c r="O43" s="174">
        <f t="shared" si="0"/>
        <v>0.821957385337667</v>
      </c>
      <c r="P43" s="108">
        <f>Volume!K43</f>
        <v>87.3</v>
      </c>
      <c r="Q43" s="69">
        <f>Volume!J43</f>
        <v>90.7</v>
      </c>
      <c r="R43" s="239">
        <f t="shared" si="1"/>
        <v>67.810041</v>
      </c>
      <c r="S43" s="103">
        <f t="shared" si="2"/>
        <v>55.736964</v>
      </c>
      <c r="T43" s="109">
        <f t="shared" si="3"/>
        <v>7592400</v>
      </c>
      <c r="U43" s="103">
        <f t="shared" si="4"/>
        <v>-1.5291607396870555</v>
      </c>
      <c r="V43" s="103">
        <f t="shared" si="5"/>
        <v>64.553004</v>
      </c>
      <c r="W43" s="103">
        <f t="shared" si="6"/>
        <v>3.134592</v>
      </c>
      <c r="X43" s="103">
        <f t="shared" si="7"/>
        <v>0.122445</v>
      </c>
      <c r="Y43" s="103">
        <f t="shared" si="8"/>
        <v>66.281652</v>
      </c>
      <c r="Z43" s="239">
        <f t="shared" si="9"/>
        <v>1.5283890000000042</v>
      </c>
      <c r="AB43" s="77"/>
    </row>
    <row r="44" spans="1:28" s="7" customFormat="1" ht="15">
      <c r="A44" s="195" t="s">
        <v>163</v>
      </c>
      <c r="B44" s="164">
        <v>732500</v>
      </c>
      <c r="C44" s="162">
        <v>29750</v>
      </c>
      <c r="D44" s="170">
        <v>0.04</v>
      </c>
      <c r="E44" s="164">
        <v>24750</v>
      </c>
      <c r="F44" s="112">
        <v>7500</v>
      </c>
      <c r="G44" s="170">
        <v>0.43</v>
      </c>
      <c r="H44" s="164">
        <v>10250</v>
      </c>
      <c r="I44" s="112">
        <v>-24000</v>
      </c>
      <c r="J44" s="170">
        <v>-0.7</v>
      </c>
      <c r="K44" s="164">
        <v>767500</v>
      </c>
      <c r="L44" s="112">
        <v>13250</v>
      </c>
      <c r="M44" s="127">
        <v>0.02</v>
      </c>
      <c r="N44" s="173">
        <v>674000</v>
      </c>
      <c r="O44" s="174">
        <f t="shared" si="0"/>
        <v>0.8781758957654723</v>
      </c>
      <c r="P44" s="108">
        <f>Volume!K44</f>
        <v>2950.3</v>
      </c>
      <c r="Q44" s="69">
        <f>Volume!J44</f>
        <v>3001.15</v>
      </c>
      <c r="R44" s="239">
        <f t="shared" si="1"/>
        <v>230.3382625</v>
      </c>
      <c r="S44" s="103">
        <f t="shared" si="2"/>
        <v>202.27751</v>
      </c>
      <c r="T44" s="109">
        <f t="shared" si="3"/>
        <v>754250</v>
      </c>
      <c r="U44" s="103">
        <f t="shared" si="4"/>
        <v>1.756711965528671</v>
      </c>
      <c r="V44" s="103">
        <f t="shared" si="5"/>
        <v>219.8342375</v>
      </c>
      <c r="W44" s="103">
        <f t="shared" si="6"/>
        <v>7.42784625</v>
      </c>
      <c r="X44" s="103">
        <f t="shared" si="7"/>
        <v>3.07617875</v>
      </c>
      <c r="Y44" s="103">
        <f t="shared" si="8"/>
        <v>222.5263775</v>
      </c>
      <c r="Z44" s="239">
        <f t="shared" si="9"/>
        <v>7.811885000000018</v>
      </c>
      <c r="AB44" s="77"/>
    </row>
    <row r="45" spans="1:28" s="7" customFormat="1" ht="15">
      <c r="A45" s="195" t="s">
        <v>194</v>
      </c>
      <c r="B45" s="164">
        <v>1842800</v>
      </c>
      <c r="C45" s="162">
        <v>16000</v>
      </c>
      <c r="D45" s="170">
        <v>0.01</v>
      </c>
      <c r="E45" s="164">
        <v>30400</v>
      </c>
      <c r="F45" s="112">
        <v>-1600</v>
      </c>
      <c r="G45" s="170">
        <v>-0.05</v>
      </c>
      <c r="H45" s="164">
        <v>6000</v>
      </c>
      <c r="I45" s="112">
        <v>0</v>
      </c>
      <c r="J45" s="170">
        <v>0</v>
      </c>
      <c r="K45" s="164">
        <v>1879200</v>
      </c>
      <c r="L45" s="112">
        <v>14400</v>
      </c>
      <c r="M45" s="127">
        <v>0.01</v>
      </c>
      <c r="N45" s="173">
        <v>1686000</v>
      </c>
      <c r="O45" s="174">
        <f t="shared" si="0"/>
        <v>0.8971902937420179</v>
      </c>
      <c r="P45" s="108">
        <f>Volume!K45</f>
        <v>679.2</v>
      </c>
      <c r="Q45" s="69">
        <f>Volume!J45</f>
        <v>682</v>
      </c>
      <c r="R45" s="239">
        <f t="shared" si="1"/>
        <v>128.16144</v>
      </c>
      <c r="S45" s="103">
        <f t="shared" si="2"/>
        <v>114.9852</v>
      </c>
      <c r="T45" s="109">
        <f t="shared" si="3"/>
        <v>1864800</v>
      </c>
      <c r="U45" s="103">
        <f t="shared" si="4"/>
        <v>0.7722007722007722</v>
      </c>
      <c r="V45" s="103">
        <f t="shared" si="5"/>
        <v>125.67896</v>
      </c>
      <c r="W45" s="103">
        <f t="shared" si="6"/>
        <v>2.07328</v>
      </c>
      <c r="X45" s="103">
        <f t="shared" si="7"/>
        <v>0.4092</v>
      </c>
      <c r="Y45" s="103">
        <f t="shared" si="8"/>
        <v>126.657216</v>
      </c>
      <c r="Z45" s="239">
        <f t="shared" si="9"/>
        <v>1.5042239999999936</v>
      </c>
      <c r="AB45" s="77"/>
    </row>
    <row r="46" spans="1:28" s="58" customFormat="1" ht="15">
      <c r="A46" s="195" t="s">
        <v>220</v>
      </c>
      <c r="B46" s="164">
        <v>4104000</v>
      </c>
      <c r="C46" s="162">
        <v>60000</v>
      </c>
      <c r="D46" s="170">
        <v>0.01</v>
      </c>
      <c r="E46" s="164">
        <v>278400</v>
      </c>
      <c r="F46" s="112">
        <v>16800</v>
      </c>
      <c r="G46" s="170">
        <v>0.06</v>
      </c>
      <c r="H46" s="164">
        <v>28800</v>
      </c>
      <c r="I46" s="112">
        <v>0</v>
      </c>
      <c r="J46" s="170">
        <v>0</v>
      </c>
      <c r="K46" s="164">
        <v>4411200</v>
      </c>
      <c r="L46" s="112">
        <v>76800</v>
      </c>
      <c r="M46" s="127">
        <v>0.02</v>
      </c>
      <c r="N46" s="173">
        <v>3734400</v>
      </c>
      <c r="O46" s="174">
        <f t="shared" si="0"/>
        <v>0.8465723612622416</v>
      </c>
      <c r="P46" s="108">
        <f>Volume!K46</f>
        <v>114.65</v>
      </c>
      <c r="Q46" s="69">
        <f>Volume!J46</f>
        <v>117.7</v>
      </c>
      <c r="R46" s="239">
        <f t="shared" si="1"/>
        <v>51.919824</v>
      </c>
      <c r="S46" s="103">
        <f t="shared" si="2"/>
        <v>43.953888</v>
      </c>
      <c r="T46" s="109">
        <f t="shared" si="3"/>
        <v>4334400</v>
      </c>
      <c r="U46" s="103">
        <f t="shared" si="4"/>
        <v>1.7718715393133997</v>
      </c>
      <c r="V46" s="103">
        <f t="shared" si="5"/>
        <v>48.30408</v>
      </c>
      <c r="W46" s="103">
        <f t="shared" si="6"/>
        <v>3.276768</v>
      </c>
      <c r="X46" s="103">
        <f t="shared" si="7"/>
        <v>0.338976</v>
      </c>
      <c r="Y46" s="103">
        <f t="shared" si="8"/>
        <v>49.693896</v>
      </c>
      <c r="Z46" s="239">
        <f t="shared" si="9"/>
        <v>2.225927999999996</v>
      </c>
      <c r="AA46" s="78"/>
      <c r="AB46" s="77"/>
    </row>
    <row r="47" spans="1:28" s="58" customFormat="1" ht="15">
      <c r="A47" s="195" t="s">
        <v>164</v>
      </c>
      <c r="B47" s="164">
        <v>23899500</v>
      </c>
      <c r="C47" s="162">
        <v>-118650</v>
      </c>
      <c r="D47" s="170">
        <v>0</v>
      </c>
      <c r="E47" s="164">
        <v>791000</v>
      </c>
      <c r="F47" s="112">
        <v>5650</v>
      </c>
      <c r="G47" s="170">
        <v>0.01</v>
      </c>
      <c r="H47" s="164">
        <v>56500</v>
      </c>
      <c r="I47" s="112">
        <v>0</v>
      </c>
      <c r="J47" s="170">
        <v>0</v>
      </c>
      <c r="K47" s="164">
        <v>24747000</v>
      </c>
      <c r="L47" s="112">
        <v>-113000</v>
      </c>
      <c r="M47" s="127">
        <v>0</v>
      </c>
      <c r="N47" s="173">
        <v>21238350</v>
      </c>
      <c r="O47" s="174">
        <f t="shared" si="0"/>
        <v>0.8582191780821918</v>
      </c>
      <c r="P47" s="108">
        <f>Volume!K47</f>
        <v>52.85</v>
      </c>
      <c r="Q47" s="69">
        <f>Volume!J47</f>
        <v>53.2</v>
      </c>
      <c r="R47" s="239">
        <f t="shared" si="1"/>
        <v>131.65404</v>
      </c>
      <c r="S47" s="103">
        <f t="shared" si="2"/>
        <v>112.988022</v>
      </c>
      <c r="T47" s="109">
        <f t="shared" si="3"/>
        <v>24860000</v>
      </c>
      <c r="U47" s="103">
        <f t="shared" si="4"/>
        <v>-0.45454545454545453</v>
      </c>
      <c r="V47" s="103">
        <f t="shared" si="5"/>
        <v>127.14534</v>
      </c>
      <c r="W47" s="103">
        <f t="shared" si="6"/>
        <v>4.20812</v>
      </c>
      <c r="X47" s="103">
        <f t="shared" si="7"/>
        <v>0.30058</v>
      </c>
      <c r="Y47" s="103">
        <f t="shared" si="8"/>
        <v>131.3851</v>
      </c>
      <c r="Z47" s="239">
        <f t="shared" si="9"/>
        <v>0.26894000000001483</v>
      </c>
      <c r="AA47" s="78"/>
      <c r="AB47" s="77"/>
    </row>
    <row r="48" spans="1:28" s="58" customFormat="1" ht="15">
      <c r="A48" s="195" t="s">
        <v>165</v>
      </c>
      <c r="B48" s="164">
        <v>338000</v>
      </c>
      <c r="C48" s="162">
        <v>-84500</v>
      </c>
      <c r="D48" s="170">
        <v>-0.2</v>
      </c>
      <c r="E48" s="164">
        <v>1300</v>
      </c>
      <c r="F48" s="112">
        <v>1300</v>
      </c>
      <c r="G48" s="170">
        <v>0</v>
      </c>
      <c r="H48" s="164">
        <v>0</v>
      </c>
      <c r="I48" s="112">
        <v>0</v>
      </c>
      <c r="J48" s="170">
        <v>0</v>
      </c>
      <c r="K48" s="164">
        <v>339300</v>
      </c>
      <c r="L48" s="112">
        <v>-83200</v>
      </c>
      <c r="M48" s="127">
        <v>-0.2</v>
      </c>
      <c r="N48" s="173">
        <v>323700</v>
      </c>
      <c r="O48" s="174">
        <f t="shared" si="0"/>
        <v>0.9540229885057471</v>
      </c>
      <c r="P48" s="108">
        <f>Volume!K48</f>
        <v>217.7</v>
      </c>
      <c r="Q48" s="69">
        <f>Volume!J48</f>
        <v>224.85</v>
      </c>
      <c r="R48" s="239">
        <f t="shared" si="1"/>
        <v>7.6291605</v>
      </c>
      <c r="S48" s="103">
        <f t="shared" si="2"/>
        <v>7.2783945</v>
      </c>
      <c r="T48" s="109">
        <f t="shared" si="3"/>
        <v>422500</v>
      </c>
      <c r="U48" s="103">
        <f t="shared" si="4"/>
        <v>-19.692307692307693</v>
      </c>
      <c r="V48" s="103">
        <f t="shared" si="5"/>
        <v>7.59993</v>
      </c>
      <c r="W48" s="103">
        <f t="shared" si="6"/>
        <v>0.0292305</v>
      </c>
      <c r="X48" s="103">
        <f t="shared" si="7"/>
        <v>0</v>
      </c>
      <c r="Y48" s="103">
        <f t="shared" si="8"/>
        <v>9.197825</v>
      </c>
      <c r="Z48" s="239">
        <f t="shared" si="9"/>
        <v>-1.5686644999999997</v>
      </c>
      <c r="AA48" s="78"/>
      <c r="AB48" s="77"/>
    </row>
    <row r="49" spans="1:28" s="58" customFormat="1" ht="15">
      <c r="A49" s="195" t="s">
        <v>89</v>
      </c>
      <c r="B49" s="164">
        <v>8527500</v>
      </c>
      <c r="C49" s="162">
        <v>-586500</v>
      </c>
      <c r="D49" s="170">
        <v>-0.06</v>
      </c>
      <c r="E49" s="164">
        <v>249000</v>
      </c>
      <c r="F49" s="112">
        <v>-9000</v>
      </c>
      <c r="G49" s="170">
        <v>-0.03</v>
      </c>
      <c r="H49" s="164">
        <v>33000</v>
      </c>
      <c r="I49" s="112">
        <v>0</v>
      </c>
      <c r="J49" s="170">
        <v>0</v>
      </c>
      <c r="K49" s="164">
        <v>8809500</v>
      </c>
      <c r="L49" s="112">
        <v>-595500</v>
      </c>
      <c r="M49" s="127">
        <v>-0.06</v>
      </c>
      <c r="N49" s="173">
        <v>6249000</v>
      </c>
      <c r="O49" s="174">
        <f t="shared" si="0"/>
        <v>0.7093478631023327</v>
      </c>
      <c r="P49" s="108">
        <f>Volume!K49</f>
        <v>279.4</v>
      </c>
      <c r="Q49" s="69">
        <f>Volume!J49</f>
        <v>276.75</v>
      </c>
      <c r="R49" s="239">
        <f t="shared" si="1"/>
        <v>243.8029125</v>
      </c>
      <c r="S49" s="103">
        <f t="shared" si="2"/>
        <v>172.941075</v>
      </c>
      <c r="T49" s="109">
        <f t="shared" si="3"/>
        <v>9405000</v>
      </c>
      <c r="U49" s="103">
        <f t="shared" si="4"/>
        <v>-6.331738437001595</v>
      </c>
      <c r="V49" s="103">
        <f t="shared" si="5"/>
        <v>235.9985625</v>
      </c>
      <c r="W49" s="103">
        <f t="shared" si="6"/>
        <v>6.891075</v>
      </c>
      <c r="X49" s="103">
        <f t="shared" si="7"/>
        <v>0.913275</v>
      </c>
      <c r="Y49" s="103">
        <f t="shared" si="8"/>
        <v>262.7757</v>
      </c>
      <c r="Z49" s="239">
        <f t="shared" si="9"/>
        <v>-18.97278749999998</v>
      </c>
      <c r="AA49" s="78"/>
      <c r="AB49" s="77"/>
    </row>
    <row r="50" spans="1:28" s="58" customFormat="1" ht="15">
      <c r="A50" s="195" t="s">
        <v>288</v>
      </c>
      <c r="B50" s="164">
        <v>1193000</v>
      </c>
      <c r="C50" s="162">
        <v>28000</v>
      </c>
      <c r="D50" s="170">
        <v>0.02</v>
      </c>
      <c r="E50" s="164">
        <v>67000</v>
      </c>
      <c r="F50" s="112">
        <v>10000</v>
      </c>
      <c r="G50" s="170">
        <v>0.18</v>
      </c>
      <c r="H50" s="164">
        <v>245000</v>
      </c>
      <c r="I50" s="112">
        <v>-40000</v>
      </c>
      <c r="J50" s="170">
        <v>-0.14</v>
      </c>
      <c r="K50" s="164">
        <v>1505000</v>
      </c>
      <c r="L50" s="112">
        <v>-2000</v>
      </c>
      <c r="M50" s="127">
        <v>0</v>
      </c>
      <c r="N50" s="173">
        <v>1347000</v>
      </c>
      <c r="O50" s="174">
        <f t="shared" si="0"/>
        <v>0.8950166112956811</v>
      </c>
      <c r="P50" s="108">
        <f>Volume!K50</f>
        <v>159.9</v>
      </c>
      <c r="Q50" s="69">
        <f>Volume!J50</f>
        <v>161.8</v>
      </c>
      <c r="R50" s="239">
        <f t="shared" si="1"/>
        <v>24.350900000000003</v>
      </c>
      <c r="S50" s="103">
        <f t="shared" si="2"/>
        <v>21.794460000000004</v>
      </c>
      <c r="T50" s="109">
        <f t="shared" si="3"/>
        <v>1507000</v>
      </c>
      <c r="U50" s="103">
        <f t="shared" si="4"/>
        <v>-0.13271400132714</v>
      </c>
      <c r="V50" s="103">
        <f t="shared" si="5"/>
        <v>19.30274</v>
      </c>
      <c r="W50" s="103">
        <f t="shared" si="6"/>
        <v>1.08406</v>
      </c>
      <c r="X50" s="103">
        <f t="shared" si="7"/>
        <v>3.9641</v>
      </c>
      <c r="Y50" s="103">
        <f t="shared" si="8"/>
        <v>24.09693</v>
      </c>
      <c r="Z50" s="239">
        <f t="shared" si="9"/>
        <v>0.25397000000000247</v>
      </c>
      <c r="AA50" s="78"/>
      <c r="AB50" s="77"/>
    </row>
    <row r="51" spans="1:28" s="58" customFormat="1" ht="15">
      <c r="A51" s="195" t="s">
        <v>271</v>
      </c>
      <c r="B51" s="164">
        <v>1042200</v>
      </c>
      <c r="C51" s="162">
        <v>31200</v>
      </c>
      <c r="D51" s="170">
        <v>0.03</v>
      </c>
      <c r="E51" s="164">
        <v>12000</v>
      </c>
      <c r="F51" s="112">
        <v>0</v>
      </c>
      <c r="G51" s="170">
        <v>0</v>
      </c>
      <c r="H51" s="164">
        <v>1800</v>
      </c>
      <c r="I51" s="112">
        <v>0</v>
      </c>
      <c r="J51" s="170">
        <v>0</v>
      </c>
      <c r="K51" s="164">
        <v>1056000</v>
      </c>
      <c r="L51" s="112">
        <v>31200</v>
      </c>
      <c r="M51" s="127">
        <v>0.03</v>
      </c>
      <c r="N51" s="173">
        <v>955200</v>
      </c>
      <c r="O51" s="174">
        <f t="shared" si="0"/>
        <v>0.9045454545454545</v>
      </c>
      <c r="P51" s="108">
        <f>Volume!K51</f>
        <v>192.95</v>
      </c>
      <c r="Q51" s="69">
        <f>Volume!J51</f>
        <v>195.3</v>
      </c>
      <c r="R51" s="239">
        <f t="shared" si="1"/>
        <v>20.62368</v>
      </c>
      <c r="S51" s="103">
        <f t="shared" si="2"/>
        <v>18.655056</v>
      </c>
      <c r="T51" s="109">
        <f t="shared" si="3"/>
        <v>1024800</v>
      </c>
      <c r="U51" s="103">
        <f t="shared" si="4"/>
        <v>3.0444964871194378</v>
      </c>
      <c r="V51" s="103">
        <f t="shared" si="5"/>
        <v>20.354166</v>
      </c>
      <c r="W51" s="103">
        <f t="shared" si="6"/>
        <v>0.23436</v>
      </c>
      <c r="X51" s="103">
        <f t="shared" si="7"/>
        <v>0.035154</v>
      </c>
      <c r="Y51" s="103">
        <f t="shared" si="8"/>
        <v>19.773516</v>
      </c>
      <c r="Z51" s="239">
        <f t="shared" si="9"/>
        <v>0.8501639999999995</v>
      </c>
      <c r="AA51" s="78"/>
      <c r="AB51" s="77"/>
    </row>
    <row r="52" spans="1:28" s="58" customFormat="1" ht="15">
      <c r="A52" s="195" t="s">
        <v>221</v>
      </c>
      <c r="B52" s="164">
        <v>477600</v>
      </c>
      <c r="C52" s="162">
        <v>-33000</v>
      </c>
      <c r="D52" s="170">
        <v>-0.06</v>
      </c>
      <c r="E52" s="164">
        <v>2400</v>
      </c>
      <c r="F52" s="112">
        <v>-7200</v>
      </c>
      <c r="G52" s="170">
        <v>-0.75</v>
      </c>
      <c r="H52" s="164">
        <v>1200</v>
      </c>
      <c r="I52" s="112">
        <v>0</v>
      </c>
      <c r="J52" s="170">
        <v>0</v>
      </c>
      <c r="K52" s="164">
        <v>481200</v>
      </c>
      <c r="L52" s="112">
        <v>-40200</v>
      </c>
      <c r="M52" s="127">
        <v>-0.08</v>
      </c>
      <c r="N52" s="173">
        <v>422400</v>
      </c>
      <c r="O52" s="174">
        <f t="shared" si="0"/>
        <v>0.8778054862842892</v>
      </c>
      <c r="P52" s="108">
        <f>Volume!K52</f>
        <v>1158.95</v>
      </c>
      <c r="Q52" s="69">
        <f>Volume!J52</f>
        <v>1142.7</v>
      </c>
      <c r="R52" s="239">
        <f t="shared" si="1"/>
        <v>54.986724</v>
      </c>
      <c r="S52" s="103">
        <f t="shared" si="2"/>
        <v>48.267648</v>
      </c>
      <c r="T52" s="109">
        <f t="shared" si="3"/>
        <v>521400</v>
      </c>
      <c r="U52" s="103">
        <f t="shared" si="4"/>
        <v>-7.710011507479862</v>
      </c>
      <c r="V52" s="103">
        <f t="shared" si="5"/>
        <v>54.575352</v>
      </c>
      <c r="W52" s="103">
        <f t="shared" si="6"/>
        <v>0.274248</v>
      </c>
      <c r="X52" s="103">
        <f t="shared" si="7"/>
        <v>0.137124</v>
      </c>
      <c r="Y52" s="103">
        <f t="shared" si="8"/>
        <v>60.427653</v>
      </c>
      <c r="Z52" s="239">
        <f t="shared" si="9"/>
        <v>-5.440928999999997</v>
      </c>
      <c r="AA52" s="78"/>
      <c r="AB52" s="77"/>
    </row>
    <row r="53" spans="1:28" s="58" customFormat="1" ht="15">
      <c r="A53" s="195" t="s">
        <v>233</v>
      </c>
      <c r="B53" s="164">
        <v>3161000</v>
      </c>
      <c r="C53" s="162">
        <v>213000</v>
      </c>
      <c r="D53" s="170">
        <v>0.07</v>
      </c>
      <c r="E53" s="164">
        <v>204000</v>
      </c>
      <c r="F53" s="112">
        <v>4000</v>
      </c>
      <c r="G53" s="170">
        <v>0.02</v>
      </c>
      <c r="H53" s="164">
        <v>41000</v>
      </c>
      <c r="I53" s="112">
        <v>3000</v>
      </c>
      <c r="J53" s="170">
        <v>0.08</v>
      </c>
      <c r="K53" s="164">
        <v>3406000</v>
      </c>
      <c r="L53" s="112">
        <v>220000</v>
      </c>
      <c r="M53" s="127">
        <v>0.07</v>
      </c>
      <c r="N53" s="173">
        <v>3131000</v>
      </c>
      <c r="O53" s="174">
        <f t="shared" si="0"/>
        <v>0.9192601291837933</v>
      </c>
      <c r="P53" s="108">
        <f>Volume!K53</f>
        <v>374.85</v>
      </c>
      <c r="Q53" s="69">
        <f>Volume!J53</f>
        <v>376.85</v>
      </c>
      <c r="R53" s="239">
        <f t="shared" si="1"/>
        <v>128.35511</v>
      </c>
      <c r="S53" s="103">
        <f t="shared" si="2"/>
        <v>117.991735</v>
      </c>
      <c r="T53" s="109">
        <f t="shared" si="3"/>
        <v>3186000</v>
      </c>
      <c r="U53" s="103">
        <f t="shared" si="4"/>
        <v>6.905210295040804</v>
      </c>
      <c r="V53" s="103">
        <f t="shared" si="5"/>
        <v>119.122285</v>
      </c>
      <c r="W53" s="103">
        <f t="shared" si="6"/>
        <v>7.68774</v>
      </c>
      <c r="X53" s="103">
        <f t="shared" si="7"/>
        <v>1.5450850000000003</v>
      </c>
      <c r="Y53" s="103">
        <f t="shared" si="8"/>
        <v>119.42721</v>
      </c>
      <c r="Z53" s="239">
        <f t="shared" si="9"/>
        <v>8.927899999999994</v>
      </c>
      <c r="AA53" s="78"/>
      <c r="AB53" s="77"/>
    </row>
    <row r="54" spans="1:28" s="58" customFormat="1" ht="15">
      <c r="A54" s="195" t="s">
        <v>166</v>
      </c>
      <c r="B54" s="164">
        <v>3708150</v>
      </c>
      <c r="C54" s="162">
        <v>0</v>
      </c>
      <c r="D54" s="170">
        <v>0</v>
      </c>
      <c r="E54" s="164">
        <v>318600</v>
      </c>
      <c r="F54" s="112">
        <v>32450</v>
      </c>
      <c r="G54" s="170">
        <v>0.11</v>
      </c>
      <c r="H54" s="164">
        <v>29500</v>
      </c>
      <c r="I54" s="112">
        <v>17700</v>
      </c>
      <c r="J54" s="170">
        <v>1.5</v>
      </c>
      <c r="K54" s="164">
        <v>4056250</v>
      </c>
      <c r="L54" s="112">
        <v>50150</v>
      </c>
      <c r="M54" s="127">
        <v>0.01</v>
      </c>
      <c r="N54" s="173">
        <v>3870400</v>
      </c>
      <c r="O54" s="174">
        <f t="shared" si="0"/>
        <v>0.9541818181818181</v>
      </c>
      <c r="P54" s="108">
        <f>Volume!K54</f>
        <v>92.7</v>
      </c>
      <c r="Q54" s="69">
        <f>Volume!J54</f>
        <v>93.6</v>
      </c>
      <c r="R54" s="239">
        <f t="shared" si="1"/>
        <v>37.9665</v>
      </c>
      <c r="S54" s="103">
        <f t="shared" si="2"/>
        <v>36.226944</v>
      </c>
      <c r="T54" s="109">
        <f t="shared" si="3"/>
        <v>4006100</v>
      </c>
      <c r="U54" s="103">
        <f t="shared" si="4"/>
        <v>1.251840942562592</v>
      </c>
      <c r="V54" s="103">
        <f t="shared" si="5"/>
        <v>34.708284</v>
      </c>
      <c r="W54" s="103">
        <f t="shared" si="6"/>
        <v>2.982096</v>
      </c>
      <c r="X54" s="103">
        <f t="shared" si="7"/>
        <v>0.27612</v>
      </c>
      <c r="Y54" s="103">
        <f t="shared" si="8"/>
        <v>37.136547</v>
      </c>
      <c r="Z54" s="239">
        <f t="shared" si="9"/>
        <v>0.8299530000000033</v>
      </c>
      <c r="AA54" s="78"/>
      <c r="AB54" s="77"/>
    </row>
    <row r="55" spans="1:28" s="58" customFormat="1" ht="15">
      <c r="A55" s="195" t="s">
        <v>222</v>
      </c>
      <c r="B55" s="164">
        <v>987875</v>
      </c>
      <c r="C55" s="162">
        <v>-83300</v>
      </c>
      <c r="D55" s="170">
        <v>-0.08</v>
      </c>
      <c r="E55" s="164">
        <v>7700</v>
      </c>
      <c r="F55" s="112">
        <v>350</v>
      </c>
      <c r="G55" s="170">
        <v>0.05</v>
      </c>
      <c r="H55" s="164">
        <v>1750</v>
      </c>
      <c r="I55" s="112">
        <v>-175</v>
      </c>
      <c r="J55" s="170">
        <v>-0.09</v>
      </c>
      <c r="K55" s="164">
        <v>997325</v>
      </c>
      <c r="L55" s="112">
        <v>-83125</v>
      </c>
      <c r="M55" s="127">
        <v>-0.08</v>
      </c>
      <c r="N55" s="173">
        <v>794675</v>
      </c>
      <c r="O55" s="174">
        <f t="shared" si="0"/>
        <v>0.7968064572732059</v>
      </c>
      <c r="P55" s="108">
        <f>Volume!K55</f>
        <v>2103.6</v>
      </c>
      <c r="Q55" s="69">
        <f>Volume!J55</f>
        <v>2083.45</v>
      </c>
      <c r="R55" s="239">
        <f t="shared" si="1"/>
        <v>207.787677125</v>
      </c>
      <c r="S55" s="103">
        <f t="shared" si="2"/>
        <v>165.566562875</v>
      </c>
      <c r="T55" s="109">
        <f t="shared" si="3"/>
        <v>1080450</v>
      </c>
      <c r="U55" s="103">
        <f t="shared" si="4"/>
        <v>-7.693553611920959</v>
      </c>
      <c r="V55" s="103">
        <f t="shared" si="5"/>
        <v>205.81881687499998</v>
      </c>
      <c r="W55" s="103">
        <f t="shared" si="6"/>
        <v>1.6042564999999998</v>
      </c>
      <c r="X55" s="103">
        <f t="shared" si="7"/>
        <v>0.36460374999999995</v>
      </c>
      <c r="Y55" s="103">
        <f t="shared" si="8"/>
        <v>227.283462</v>
      </c>
      <c r="Z55" s="239">
        <f t="shared" si="9"/>
        <v>-19.495784875</v>
      </c>
      <c r="AA55" s="78"/>
      <c r="AB55" s="77"/>
    </row>
    <row r="56" spans="1:28" s="58" customFormat="1" ht="15">
      <c r="A56" s="195" t="s">
        <v>289</v>
      </c>
      <c r="B56" s="164">
        <v>2043750</v>
      </c>
      <c r="C56" s="162">
        <v>1500</v>
      </c>
      <c r="D56" s="170">
        <v>0</v>
      </c>
      <c r="E56" s="164">
        <v>121500</v>
      </c>
      <c r="F56" s="112">
        <v>-3000</v>
      </c>
      <c r="G56" s="170">
        <v>-0.02</v>
      </c>
      <c r="H56" s="164">
        <v>44250</v>
      </c>
      <c r="I56" s="112">
        <v>-22500</v>
      </c>
      <c r="J56" s="170">
        <v>-0.34</v>
      </c>
      <c r="K56" s="164">
        <v>2209500</v>
      </c>
      <c r="L56" s="112">
        <v>-24000</v>
      </c>
      <c r="M56" s="127">
        <v>-0.01</v>
      </c>
      <c r="N56" s="173">
        <v>1661250</v>
      </c>
      <c r="O56" s="174">
        <f t="shared" si="0"/>
        <v>0.751866938221317</v>
      </c>
      <c r="P56" s="108">
        <f>Volume!K56</f>
        <v>138.2</v>
      </c>
      <c r="Q56" s="69">
        <f>Volume!J56</f>
        <v>137.95</v>
      </c>
      <c r="R56" s="239">
        <f t="shared" si="1"/>
        <v>30.4800525</v>
      </c>
      <c r="S56" s="103">
        <f t="shared" si="2"/>
        <v>22.916943749999998</v>
      </c>
      <c r="T56" s="109">
        <f t="shared" si="3"/>
        <v>2233500</v>
      </c>
      <c r="U56" s="103">
        <f t="shared" si="4"/>
        <v>-1.0745466756212223</v>
      </c>
      <c r="V56" s="103">
        <f t="shared" si="5"/>
        <v>28.19353125</v>
      </c>
      <c r="W56" s="103">
        <f t="shared" si="6"/>
        <v>1.6760924999999998</v>
      </c>
      <c r="X56" s="103">
        <f t="shared" si="7"/>
        <v>0.6104287499999999</v>
      </c>
      <c r="Y56" s="103">
        <f t="shared" si="8"/>
        <v>30.86697</v>
      </c>
      <c r="Z56" s="239">
        <f t="shared" si="9"/>
        <v>-0.38691749999999914</v>
      </c>
      <c r="AA56" s="78"/>
      <c r="AB56" s="77"/>
    </row>
    <row r="57" spans="1:28" s="7" customFormat="1" ht="15">
      <c r="A57" s="195" t="s">
        <v>290</v>
      </c>
      <c r="B57" s="164">
        <v>1475600</v>
      </c>
      <c r="C57" s="162">
        <v>-14000</v>
      </c>
      <c r="D57" s="170">
        <v>-0.01</v>
      </c>
      <c r="E57" s="164">
        <v>177800</v>
      </c>
      <c r="F57" s="112">
        <v>49000</v>
      </c>
      <c r="G57" s="170">
        <v>0.38</v>
      </c>
      <c r="H57" s="164">
        <v>620200</v>
      </c>
      <c r="I57" s="112">
        <v>189000</v>
      </c>
      <c r="J57" s="170">
        <v>0.44</v>
      </c>
      <c r="K57" s="164">
        <v>2273600</v>
      </c>
      <c r="L57" s="112">
        <v>224000</v>
      </c>
      <c r="M57" s="127">
        <v>0.11</v>
      </c>
      <c r="N57" s="173">
        <v>2133600</v>
      </c>
      <c r="O57" s="174">
        <f t="shared" si="0"/>
        <v>0.9384236453201971</v>
      </c>
      <c r="P57" s="108">
        <f>Volume!K57</f>
        <v>116.8</v>
      </c>
      <c r="Q57" s="69">
        <f>Volume!J57</f>
        <v>117.85</v>
      </c>
      <c r="R57" s="239">
        <f t="shared" si="1"/>
        <v>26.794376</v>
      </c>
      <c r="S57" s="103">
        <f t="shared" si="2"/>
        <v>25.144476</v>
      </c>
      <c r="T57" s="109">
        <f t="shared" si="3"/>
        <v>2049600</v>
      </c>
      <c r="U57" s="103">
        <f t="shared" si="4"/>
        <v>10.92896174863388</v>
      </c>
      <c r="V57" s="103">
        <f t="shared" si="5"/>
        <v>17.389946</v>
      </c>
      <c r="W57" s="103">
        <f t="shared" si="6"/>
        <v>2.095373</v>
      </c>
      <c r="X57" s="103">
        <f t="shared" si="7"/>
        <v>7.309057</v>
      </c>
      <c r="Y57" s="103">
        <f t="shared" si="8"/>
        <v>23.939328</v>
      </c>
      <c r="Z57" s="239">
        <f t="shared" si="9"/>
        <v>2.855048</v>
      </c>
      <c r="AB57" s="77"/>
    </row>
    <row r="58" spans="1:28" s="7" customFormat="1" ht="15">
      <c r="A58" s="195" t="s">
        <v>195</v>
      </c>
      <c r="B58" s="164">
        <v>32709506</v>
      </c>
      <c r="C58" s="162">
        <v>-2459966</v>
      </c>
      <c r="D58" s="170">
        <v>-0.07</v>
      </c>
      <c r="E58" s="164">
        <v>3435292</v>
      </c>
      <c r="F58" s="112">
        <v>88666</v>
      </c>
      <c r="G58" s="170">
        <v>0.03</v>
      </c>
      <c r="H58" s="164">
        <v>779436</v>
      </c>
      <c r="I58" s="112">
        <v>-4124</v>
      </c>
      <c r="J58" s="170">
        <v>-0.01</v>
      </c>
      <c r="K58" s="164">
        <v>36924234</v>
      </c>
      <c r="L58" s="112">
        <v>-2375424</v>
      </c>
      <c r="M58" s="127">
        <v>-0.06</v>
      </c>
      <c r="N58" s="173">
        <v>26931782</v>
      </c>
      <c r="O58" s="174">
        <f t="shared" si="0"/>
        <v>0.7293795722343218</v>
      </c>
      <c r="P58" s="108">
        <f>Volume!K58</f>
        <v>106.45</v>
      </c>
      <c r="Q58" s="69">
        <f>Volume!J58</f>
        <v>108</v>
      </c>
      <c r="R58" s="239">
        <f t="shared" si="1"/>
        <v>398.7817272</v>
      </c>
      <c r="S58" s="103">
        <f t="shared" si="2"/>
        <v>290.8632456</v>
      </c>
      <c r="T58" s="109">
        <f t="shared" si="3"/>
        <v>39299658</v>
      </c>
      <c r="U58" s="103">
        <f t="shared" si="4"/>
        <v>-6.044388477884464</v>
      </c>
      <c r="V58" s="103">
        <f t="shared" si="5"/>
        <v>353.2626648</v>
      </c>
      <c r="W58" s="103">
        <f t="shared" si="6"/>
        <v>37.1011536</v>
      </c>
      <c r="X58" s="103">
        <f t="shared" si="7"/>
        <v>8.4179088</v>
      </c>
      <c r="Y58" s="103">
        <f t="shared" si="8"/>
        <v>418.34485940999997</v>
      </c>
      <c r="Z58" s="239">
        <f t="shared" si="9"/>
        <v>-19.563132209999992</v>
      </c>
      <c r="AB58" s="77"/>
    </row>
    <row r="59" spans="1:28" s="7" customFormat="1" ht="15">
      <c r="A59" s="195" t="s">
        <v>291</v>
      </c>
      <c r="B59" s="164">
        <v>7434000</v>
      </c>
      <c r="C59" s="162">
        <v>505400</v>
      </c>
      <c r="D59" s="170">
        <v>0.07</v>
      </c>
      <c r="E59" s="164">
        <v>373800</v>
      </c>
      <c r="F59" s="112">
        <v>18200</v>
      </c>
      <c r="G59" s="170">
        <v>0.05</v>
      </c>
      <c r="H59" s="164">
        <v>330400</v>
      </c>
      <c r="I59" s="112">
        <v>16800</v>
      </c>
      <c r="J59" s="170">
        <v>0.05</v>
      </c>
      <c r="K59" s="164">
        <v>8138200</v>
      </c>
      <c r="L59" s="112">
        <v>540400</v>
      </c>
      <c r="M59" s="127">
        <v>0.07</v>
      </c>
      <c r="N59" s="173">
        <v>6739600</v>
      </c>
      <c r="O59" s="174">
        <f t="shared" si="0"/>
        <v>0.8281438155857561</v>
      </c>
      <c r="P59" s="108">
        <f>Volume!K59</f>
        <v>94</v>
      </c>
      <c r="Q59" s="69">
        <f>Volume!J59</f>
        <v>95.7</v>
      </c>
      <c r="R59" s="239">
        <f t="shared" si="1"/>
        <v>77.882574</v>
      </c>
      <c r="S59" s="103">
        <f t="shared" si="2"/>
        <v>64.497972</v>
      </c>
      <c r="T59" s="109">
        <f t="shared" si="3"/>
        <v>7597800</v>
      </c>
      <c r="U59" s="103">
        <f t="shared" si="4"/>
        <v>7.112585222037958</v>
      </c>
      <c r="V59" s="103">
        <f t="shared" si="5"/>
        <v>71.14338</v>
      </c>
      <c r="W59" s="103">
        <f t="shared" si="6"/>
        <v>3.577266</v>
      </c>
      <c r="X59" s="103">
        <f t="shared" si="7"/>
        <v>3.161928</v>
      </c>
      <c r="Y59" s="103">
        <f t="shared" si="8"/>
        <v>71.41932</v>
      </c>
      <c r="Z59" s="239">
        <f t="shared" si="9"/>
        <v>6.463254000000006</v>
      </c>
      <c r="AB59" s="77"/>
    </row>
    <row r="60" spans="1:28" s="7" customFormat="1" ht="15">
      <c r="A60" s="195" t="s">
        <v>197</v>
      </c>
      <c r="B60" s="164">
        <v>9481550</v>
      </c>
      <c r="C60" s="162">
        <v>-223600</v>
      </c>
      <c r="D60" s="170">
        <v>-0.02</v>
      </c>
      <c r="E60" s="164">
        <v>52000</v>
      </c>
      <c r="F60" s="112">
        <v>-650</v>
      </c>
      <c r="G60" s="170">
        <v>-0.01</v>
      </c>
      <c r="H60" s="164">
        <v>4550</v>
      </c>
      <c r="I60" s="112">
        <v>0</v>
      </c>
      <c r="J60" s="170">
        <v>0</v>
      </c>
      <c r="K60" s="164">
        <v>9538100</v>
      </c>
      <c r="L60" s="112">
        <v>-224250</v>
      </c>
      <c r="M60" s="127">
        <v>-0.02</v>
      </c>
      <c r="N60" s="173">
        <v>8377200</v>
      </c>
      <c r="O60" s="174">
        <f t="shared" si="0"/>
        <v>0.8782881286629413</v>
      </c>
      <c r="P60" s="108">
        <f>Volume!K60</f>
        <v>297.05</v>
      </c>
      <c r="Q60" s="69">
        <f>Volume!J60</f>
        <v>296.1</v>
      </c>
      <c r="R60" s="239">
        <f t="shared" si="1"/>
        <v>282.423141</v>
      </c>
      <c r="S60" s="103">
        <f t="shared" si="2"/>
        <v>248.048892</v>
      </c>
      <c r="T60" s="109">
        <f t="shared" si="3"/>
        <v>9762350</v>
      </c>
      <c r="U60" s="103">
        <f t="shared" si="4"/>
        <v>-2.2970903522205206</v>
      </c>
      <c r="V60" s="103">
        <f t="shared" si="5"/>
        <v>280.7486955</v>
      </c>
      <c r="W60" s="103">
        <f t="shared" si="6"/>
        <v>1.5397200000000002</v>
      </c>
      <c r="X60" s="103">
        <f t="shared" si="7"/>
        <v>0.1347255</v>
      </c>
      <c r="Y60" s="103">
        <f t="shared" si="8"/>
        <v>289.99060675</v>
      </c>
      <c r="Z60" s="239">
        <f t="shared" si="9"/>
        <v>-7.567465749999997</v>
      </c>
      <c r="AB60" s="77"/>
    </row>
    <row r="61" spans="1:28" s="7" customFormat="1" ht="15">
      <c r="A61" s="195" t="s">
        <v>4</v>
      </c>
      <c r="B61" s="164">
        <v>1166550</v>
      </c>
      <c r="C61" s="162">
        <v>3150</v>
      </c>
      <c r="D61" s="170">
        <v>0</v>
      </c>
      <c r="E61" s="164">
        <v>600</v>
      </c>
      <c r="F61" s="112">
        <v>0</v>
      </c>
      <c r="G61" s="170">
        <v>0</v>
      </c>
      <c r="H61" s="164">
        <v>0</v>
      </c>
      <c r="I61" s="112">
        <v>0</v>
      </c>
      <c r="J61" s="170">
        <v>0</v>
      </c>
      <c r="K61" s="164">
        <v>1167150</v>
      </c>
      <c r="L61" s="112">
        <v>3150</v>
      </c>
      <c r="M61" s="127">
        <v>0</v>
      </c>
      <c r="N61" s="173">
        <v>954600</v>
      </c>
      <c r="O61" s="174">
        <f t="shared" si="0"/>
        <v>0.8178897313969927</v>
      </c>
      <c r="P61" s="108">
        <f>Volume!K61</f>
        <v>1545.5</v>
      </c>
      <c r="Q61" s="69">
        <f>Volume!J61</f>
        <v>1574</v>
      </c>
      <c r="R61" s="239">
        <f t="shared" si="1"/>
        <v>183.70941</v>
      </c>
      <c r="S61" s="103">
        <f t="shared" si="2"/>
        <v>150.25404</v>
      </c>
      <c r="T61" s="109">
        <f t="shared" si="3"/>
        <v>1164000</v>
      </c>
      <c r="U61" s="103">
        <f t="shared" si="4"/>
        <v>0.2706185567010309</v>
      </c>
      <c r="V61" s="103">
        <f t="shared" si="5"/>
        <v>183.61497</v>
      </c>
      <c r="W61" s="103">
        <f t="shared" si="6"/>
        <v>0.09444</v>
      </c>
      <c r="X61" s="103">
        <f t="shared" si="7"/>
        <v>0</v>
      </c>
      <c r="Y61" s="103">
        <f t="shared" si="8"/>
        <v>179.8962</v>
      </c>
      <c r="Z61" s="239">
        <f t="shared" si="9"/>
        <v>3.813209999999998</v>
      </c>
      <c r="AB61" s="77"/>
    </row>
    <row r="62" spans="1:28" s="7" customFormat="1" ht="15">
      <c r="A62" s="195" t="s">
        <v>79</v>
      </c>
      <c r="B62" s="164">
        <v>1547400</v>
      </c>
      <c r="C62" s="162">
        <v>-83400</v>
      </c>
      <c r="D62" s="170">
        <v>-0.05</v>
      </c>
      <c r="E62" s="164">
        <v>8200</v>
      </c>
      <c r="F62" s="112">
        <v>1000</v>
      </c>
      <c r="G62" s="170">
        <v>0.14</v>
      </c>
      <c r="H62" s="164">
        <v>4000</v>
      </c>
      <c r="I62" s="112">
        <v>4000</v>
      </c>
      <c r="J62" s="170">
        <v>0</v>
      </c>
      <c r="K62" s="164">
        <v>1559600</v>
      </c>
      <c r="L62" s="112">
        <v>-78400</v>
      </c>
      <c r="M62" s="127">
        <v>-0.05</v>
      </c>
      <c r="N62" s="173">
        <v>1273200</v>
      </c>
      <c r="O62" s="174">
        <f t="shared" si="0"/>
        <v>0.8163631700436009</v>
      </c>
      <c r="P62" s="108">
        <f>Volume!K62</f>
        <v>965.6</v>
      </c>
      <c r="Q62" s="69">
        <f>Volume!J62</f>
        <v>1025.9</v>
      </c>
      <c r="R62" s="239">
        <f t="shared" si="1"/>
        <v>159.999364</v>
      </c>
      <c r="S62" s="103">
        <f t="shared" si="2"/>
        <v>130.617588</v>
      </c>
      <c r="T62" s="109">
        <f t="shared" si="3"/>
        <v>1638000</v>
      </c>
      <c r="U62" s="103">
        <f t="shared" si="4"/>
        <v>-4.786324786324787</v>
      </c>
      <c r="V62" s="103">
        <f t="shared" si="5"/>
        <v>158.747766</v>
      </c>
      <c r="W62" s="103">
        <f t="shared" si="6"/>
        <v>0.841238</v>
      </c>
      <c r="X62" s="103">
        <f t="shared" si="7"/>
        <v>0.41036000000000006</v>
      </c>
      <c r="Y62" s="103">
        <f t="shared" si="8"/>
        <v>158.16528</v>
      </c>
      <c r="Z62" s="239">
        <f t="shared" si="9"/>
        <v>1.8340840000000185</v>
      </c>
      <c r="AB62" s="77"/>
    </row>
    <row r="63" spans="1:28" s="58" customFormat="1" ht="15">
      <c r="A63" s="195" t="s">
        <v>196</v>
      </c>
      <c r="B63" s="164">
        <v>2108400</v>
      </c>
      <c r="C63" s="162">
        <v>-92800</v>
      </c>
      <c r="D63" s="170">
        <v>-0.04</v>
      </c>
      <c r="E63" s="164">
        <v>4000</v>
      </c>
      <c r="F63" s="112">
        <v>0</v>
      </c>
      <c r="G63" s="170">
        <v>0</v>
      </c>
      <c r="H63" s="164">
        <v>2800</v>
      </c>
      <c r="I63" s="112">
        <v>0</v>
      </c>
      <c r="J63" s="170">
        <v>0</v>
      </c>
      <c r="K63" s="164">
        <v>2115200</v>
      </c>
      <c r="L63" s="112">
        <v>-92800</v>
      </c>
      <c r="M63" s="127">
        <v>-0.04</v>
      </c>
      <c r="N63" s="173">
        <v>1892800</v>
      </c>
      <c r="O63" s="174">
        <f t="shared" si="0"/>
        <v>0.8948562783661119</v>
      </c>
      <c r="P63" s="108">
        <f>Volume!K63</f>
        <v>651.1</v>
      </c>
      <c r="Q63" s="69">
        <f>Volume!J63</f>
        <v>685.25</v>
      </c>
      <c r="R63" s="239">
        <f t="shared" si="1"/>
        <v>144.94408</v>
      </c>
      <c r="S63" s="103">
        <f t="shared" si="2"/>
        <v>129.70412</v>
      </c>
      <c r="T63" s="109">
        <f t="shared" si="3"/>
        <v>2208000</v>
      </c>
      <c r="U63" s="103">
        <f t="shared" si="4"/>
        <v>-4.202898550724638</v>
      </c>
      <c r="V63" s="103">
        <f t="shared" si="5"/>
        <v>144.47811</v>
      </c>
      <c r="W63" s="103">
        <f t="shared" si="6"/>
        <v>0.2741</v>
      </c>
      <c r="X63" s="103">
        <f t="shared" si="7"/>
        <v>0.19187</v>
      </c>
      <c r="Y63" s="103">
        <f t="shared" si="8"/>
        <v>143.76288</v>
      </c>
      <c r="Z63" s="239">
        <f t="shared" si="9"/>
        <v>1.1812000000000182</v>
      </c>
      <c r="AA63" s="78"/>
      <c r="AB63" s="77"/>
    </row>
    <row r="64" spans="1:28" s="7" customFormat="1" ht="15">
      <c r="A64" s="195" t="s">
        <v>5</v>
      </c>
      <c r="B64" s="164">
        <v>29942935</v>
      </c>
      <c r="C64" s="162">
        <v>-167475</v>
      </c>
      <c r="D64" s="170">
        <v>-0.01</v>
      </c>
      <c r="E64" s="164">
        <v>3963575</v>
      </c>
      <c r="F64" s="112">
        <v>-97295</v>
      </c>
      <c r="G64" s="170">
        <v>-0.02</v>
      </c>
      <c r="H64" s="164">
        <v>484880</v>
      </c>
      <c r="I64" s="112">
        <v>-35090</v>
      </c>
      <c r="J64" s="170">
        <v>-0.07</v>
      </c>
      <c r="K64" s="164">
        <v>34391390</v>
      </c>
      <c r="L64" s="112">
        <v>-299860</v>
      </c>
      <c r="M64" s="127">
        <v>-0.01</v>
      </c>
      <c r="N64" s="173">
        <v>23116335</v>
      </c>
      <c r="O64" s="174">
        <f t="shared" si="0"/>
        <v>0.6721547166311103</v>
      </c>
      <c r="P64" s="108">
        <f>Volume!K64</f>
        <v>133.95</v>
      </c>
      <c r="Q64" s="69">
        <f>Volume!J64</f>
        <v>135.8</v>
      </c>
      <c r="R64" s="239">
        <f t="shared" si="1"/>
        <v>467.0350762</v>
      </c>
      <c r="S64" s="103">
        <f t="shared" si="2"/>
        <v>313.91982930000006</v>
      </c>
      <c r="T64" s="109">
        <f t="shared" si="3"/>
        <v>34691250</v>
      </c>
      <c r="U64" s="103">
        <f t="shared" si="4"/>
        <v>-0.864367816091954</v>
      </c>
      <c r="V64" s="103">
        <f t="shared" si="5"/>
        <v>406.62505730000004</v>
      </c>
      <c r="W64" s="103">
        <f t="shared" si="6"/>
        <v>53.8253485</v>
      </c>
      <c r="X64" s="103">
        <f t="shared" si="7"/>
        <v>6.584670400000001</v>
      </c>
      <c r="Y64" s="103">
        <f t="shared" si="8"/>
        <v>464.68929375</v>
      </c>
      <c r="Z64" s="239">
        <f t="shared" si="9"/>
        <v>2.3457824500000015</v>
      </c>
      <c r="AB64" s="77"/>
    </row>
    <row r="65" spans="1:28" s="58" customFormat="1" ht="15">
      <c r="A65" s="195" t="s">
        <v>198</v>
      </c>
      <c r="B65" s="164">
        <v>10402000</v>
      </c>
      <c r="C65" s="162">
        <v>-1346000</v>
      </c>
      <c r="D65" s="170">
        <v>-0.11</v>
      </c>
      <c r="E65" s="164">
        <v>2580000</v>
      </c>
      <c r="F65" s="112">
        <v>-169000</v>
      </c>
      <c r="G65" s="170">
        <v>-0.06</v>
      </c>
      <c r="H65" s="164">
        <v>418000</v>
      </c>
      <c r="I65" s="112">
        <v>45000</v>
      </c>
      <c r="J65" s="170">
        <v>0.12</v>
      </c>
      <c r="K65" s="164">
        <v>13400000</v>
      </c>
      <c r="L65" s="112">
        <v>-1470000</v>
      </c>
      <c r="M65" s="127">
        <v>-0.1</v>
      </c>
      <c r="N65" s="173">
        <v>11174000</v>
      </c>
      <c r="O65" s="174">
        <f t="shared" si="0"/>
        <v>0.8338805970149253</v>
      </c>
      <c r="P65" s="108">
        <f>Volume!K65</f>
        <v>191</v>
      </c>
      <c r="Q65" s="69">
        <f>Volume!J65</f>
        <v>196.7</v>
      </c>
      <c r="R65" s="239">
        <f t="shared" si="1"/>
        <v>263.578</v>
      </c>
      <c r="S65" s="103">
        <f t="shared" si="2"/>
        <v>219.79258</v>
      </c>
      <c r="T65" s="109">
        <f t="shared" si="3"/>
        <v>14870000</v>
      </c>
      <c r="U65" s="103">
        <f t="shared" si="4"/>
        <v>-9.88567585743107</v>
      </c>
      <c r="V65" s="103">
        <f t="shared" si="5"/>
        <v>204.60734</v>
      </c>
      <c r="W65" s="103">
        <f t="shared" si="6"/>
        <v>50.7486</v>
      </c>
      <c r="X65" s="103">
        <f t="shared" si="7"/>
        <v>8.22206</v>
      </c>
      <c r="Y65" s="103">
        <f t="shared" si="8"/>
        <v>284.017</v>
      </c>
      <c r="Z65" s="239">
        <f t="shared" si="9"/>
        <v>-20.43900000000002</v>
      </c>
      <c r="AA65" s="78"/>
      <c r="AB65" s="77"/>
    </row>
    <row r="66" spans="1:28" s="58" customFormat="1" ht="15">
      <c r="A66" s="195" t="s">
        <v>199</v>
      </c>
      <c r="B66" s="164">
        <v>2811900</v>
      </c>
      <c r="C66" s="162">
        <v>-117000</v>
      </c>
      <c r="D66" s="170">
        <v>-0.04</v>
      </c>
      <c r="E66" s="164">
        <v>102700</v>
      </c>
      <c r="F66" s="112">
        <v>1300</v>
      </c>
      <c r="G66" s="170">
        <v>0.01</v>
      </c>
      <c r="H66" s="164">
        <v>29900</v>
      </c>
      <c r="I66" s="112">
        <v>15600</v>
      </c>
      <c r="J66" s="170">
        <v>1.09</v>
      </c>
      <c r="K66" s="164">
        <v>2944500</v>
      </c>
      <c r="L66" s="112">
        <v>-100100</v>
      </c>
      <c r="M66" s="127">
        <v>-0.03</v>
      </c>
      <c r="N66" s="173">
        <v>2572700</v>
      </c>
      <c r="O66" s="174">
        <f t="shared" si="0"/>
        <v>0.8737306843267109</v>
      </c>
      <c r="P66" s="108">
        <f>Volume!K66</f>
        <v>265.3</v>
      </c>
      <c r="Q66" s="69">
        <f>Volume!J66</f>
        <v>267.6</v>
      </c>
      <c r="R66" s="239">
        <f t="shared" si="1"/>
        <v>78.79482000000002</v>
      </c>
      <c r="S66" s="103">
        <f t="shared" si="2"/>
        <v>68.845452</v>
      </c>
      <c r="T66" s="109">
        <f t="shared" si="3"/>
        <v>3044600</v>
      </c>
      <c r="U66" s="103">
        <f t="shared" si="4"/>
        <v>-3.2877882152006834</v>
      </c>
      <c r="V66" s="103">
        <f t="shared" si="5"/>
        <v>75.24644400000001</v>
      </c>
      <c r="W66" s="103">
        <f t="shared" si="6"/>
        <v>2.7482520000000004</v>
      </c>
      <c r="X66" s="103">
        <f t="shared" si="7"/>
        <v>0.8001240000000001</v>
      </c>
      <c r="Y66" s="103">
        <f t="shared" si="8"/>
        <v>80.773238</v>
      </c>
      <c r="Z66" s="239">
        <f t="shared" si="9"/>
        <v>-1.9784179999999907</v>
      </c>
      <c r="AA66" s="78"/>
      <c r="AB66" s="77"/>
    </row>
    <row r="67" spans="1:28" s="58" customFormat="1" ht="15">
      <c r="A67" s="195" t="s">
        <v>292</v>
      </c>
      <c r="B67" s="164">
        <v>386400</v>
      </c>
      <c r="C67" s="162">
        <v>-25200</v>
      </c>
      <c r="D67" s="170">
        <v>-0.06</v>
      </c>
      <c r="E67" s="164">
        <v>22800</v>
      </c>
      <c r="F67" s="112">
        <v>0</v>
      </c>
      <c r="G67" s="170">
        <v>0</v>
      </c>
      <c r="H67" s="164">
        <v>18000</v>
      </c>
      <c r="I67" s="112">
        <v>18000</v>
      </c>
      <c r="J67" s="170">
        <v>0</v>
      </c>
      <c r="K67" s="164">
        <v>427200</v>
      </c>
      <c r="L67" s="112">
        <v>-7200</v>
      </c>
      <c r="M67" s="127">
        <v>-0.02</v>
      </c>
      <c r="N67" s="173">
        <v>411600</v>
      </c>
      <c r="O67" s="174">
        <f t="shared" si="0"/>
        <v>0.9634831460674157</v>
      </c>
      <c r="P67" s="108">
        <f>Volume!K67</f>
        <v>547.75</v>
      </c>
      <c r="Q67" s="69">
        <f>Volume!J67</f>
        <v>576.35</v>
      </c>
      <c r="R67" s="239">
        <f t="shared" si="1"/>
        <v>24.621672</v>
      </c>
      <c r="S67" s="103">
        <f t="shared" si="2"/>
        <v>23.722566</v>
      </c>
      <c r="T67" s="109">
        <f t="shared" si="3"/>
        <v>434400</v>
      </c>
      <c r="U67" s="103">
        <f t="shared" si="4"/>
        <v>-1.6574585635359116</v>
      </c>
      <c r="V67" s="103">
        <f t="shared" si="5"/>
        <v>22.270164</v>
      </c>
      <c r="W67" s="103">
        <f t="shared" si="6"/>
        <v>1.314078</v>
      </c>
      <c r="X67" s="103">
        <f t="shared" si="7"/>
        <v>1.03743</v>
      </c>
      <c r="Y67" s="103">
        <f t="shared" si="8"/>
        <v>23.79426</v>
      </c>
      <c r="Z67" s="239">
        <f t="shared" si="9"/>
        <v>0.8274119999999989</v>
      </c>
      <c r="AA67" s="78"/>
      <c r="AB67" s="77"/>
    </row>
    <row r="68" spans="1:28" s="7" customFormat="1" ht="15">
      <c r="A68" s="195" t="s">
        <v>43</v>
      </c>
      <c r="B68" s="164">
        <v>260550</v>
      </c>
      <c r="C68" s="162">
        <v>21300</v>
      </c>
      <c r="D68" s="170">
        <v>0.09</v>
      </c>
      <c r="E68" s="164">
        <v>12150</v>
      </c>
      <c r="F68" s="112">
        <v>12150</v>
      </c>
      <c r="G68" s="170">
        <v>0</v>
      </c>
      <c r="H68" s="164">
        <v>4500</v>
      </c>
      <c r="I68" s="112">
        <v>4500</v>
      </c>
      <c r="J68" s="170">
        <v>0</v>
      </c>
      <c r="K68" s="164">
        <v>277200</v>
      </c>
      <c r="L68" s="112">
        <v>37950</v>
      </c>
      <c r="M68" s="127">
        <v>0.16</v>
      </c>
      <c r="N68" s="173">
        <v>223500</v>
      </c>
      <c r="O68" s="174">
        <f t="shared" si="0"/>
        <v>0.8062770562770563</v>
      </c>
      <c r="P68" s="108">
        <f>Volume!K68</f>
        <v>1967.8</v>
      </c>
      <c r="Q68" s="69">
        <f>Volume!J68</f>
        <v>1954.1</v>
      </c>
      <c r="R68" s="239">
        <f t="shared" si="1"/>
        <v>54.167652</v>
      </c>
      <c r="S68" s="103">
        <f t="shared" si="2"/>
        <v>43.674135</v>
      </c>
      <c r="T68" s="109">
        <f t="shared" si="3"/>
        <v>239250</v>
      </c>
      <c r="U68" s="103">
        <f t="shared" si="4"/>
        <v>15.862068965517242</v>
      </c>
      <c r="V68" s="103">
        <f t="shared" si="5"/>
        <v>50.9140755</v>
      </c>
      <c r="W68" s="103">
        <f t="shared" si="6"/>
        <v>2.3742315</v>
      </c>
      <c r="X68" s="103">
        <f t="shared" si="7"/>
        <v>0.879345</v>
      </c>
      <c r="Y68" s="103">
        <f t="shared" si="8"/>
        <v>47.079615</v>
      </c>
      <c r="Z68" s="239">
        <f t="shared" si="9"/>
        <v>7.088037</v>
      </c>
      <c r="AB68" s="77"/>
    </row>
    <row r="69" spans="1:28" s="7" customFormat="1" ht="15">
      <c r="A69" s="195" t="s">
        <v>200</v>
      </c>
      <c r="B69" s="164">
        <v>5491500</v>
      </c>
      <c r="C69" s="162">
        <v>-595350</v>
      </c>
      <c r="D69" s="170">
        <v>-0.1</v>
      </c>
      <c r="E69" s="164">
        <v>282450</v>
      </c>
      <c r="F69" s="112">
        <v>4550</v>
      </c>
      <c r="G69" s="170">
        <v>0.02</v>
      </c>
      <c r="H69" s="164">
        <v>71400</v>
      </c>
      <c r="I69" s="112">
        <v>13650</v>
      </c>
      <c r="J69" s="170">
        <v>0.24</v>
      </c>
      <c r="K69" s="164">
        <v>5845350</v>
      </c>
      <c r="L69" s="112">
        <v>-577150</v>
      </c>
      <c r="M69" s="127">
        <v>-0.09</v>
      </c>
      <c r="N69" s="173">
        <v>4475800</v>
      </c>
      <c r="O69" s="174">
        <f aca="true" t="shared" si="10" ref="O69:O132">N69/K69</f>
        <v>0.7657026525357763</v>
      </c>
      <c r="P69" s="108">
        <f>Volume!K69</f>
        <v>870.55</v>
      </c>
      <c r="Q69" s="69">
        <f>Volume!J69</f>
        <v>899.6</v>
      </c>
      <c r="R69" s="239">
        <f aca="true" t="shared" si="11" ref="R69:R132">Q69*K69/10000000</f>
        <v>525.847686</v>
      </c>
      <c r="S69" s="103">
        <f aca="true" t="shared" si="12" ref="S69:S132">Q69*N69/10000000</f>
        <v>402.642968</v>
      </c>
      <c r="T69" s="109">
        <f aca="true" t="shared" si="13" ref="T69:T132">K69-L69</f>
        <v>6422500</v>
      </c>
      <c r="U69" s="103">
        <f aca="true" t="shared" si="14" ref="U69:U132">L69/T69*100</f>
        <v>-8.986376021798364</v>
      </c>
      <c r="V69" s="103">
        <f aca="true" t="shared" si="15" ref="V69:V132">Q69*B69/10000000</f>
        <v>494.01534</v>
      </c>
      <c r="W69" s="103">
        <f aca="true" t="shared" si="16" ref="W69:W132">Q69*E69/10000000</f>
        <v>25.409202</v>
      </c>
      <c r="X69" s="103">
        <f aca="true" t="shared" si="17" ref="X69:X132">Q69*H69/10000000</f>
        <v>6.423144</v>
      </c>
      <c r="Y69" s="103">
        <f aca="true" t="shared" si="18" ref="Y69:Y132">(T69*P69)/10000000</f>
        <v>559.1107375</v>
      </c>
      <c r="Z69" s="239">
        <f aca="true" t="shared" si="19" ref="Z69:Z132">R69-Y69</f>
        <v>-33.263051500000074</v>
      </c>
      <c r="AB69" s="77"/>
    </row>
    <row r="70" spans="1:28" s="58" customFormat="1" ht="15">
      <c r="A70" s="195" t="s">
        <v>141</v>
      </c>
      <c r="B70" s="164">
        <v>27775200</v>
      </c>
      <c r="C70" s="162">
        <v>1291200</v>
      </c>
      <c r="D70" s="170">
        <v>0.05</v>
      </c>
      <c r="E70" s="164">
        <v>7516800</v>
      </c>
      <c r="F70" s="112">
        <v>88800</v>
      </c>
      <c r="G70" s="170">
        <v>0.01</v>
      </c>
      <c r="H70" s="164">
        <v>1452000</v>
      </c>
      <c r="I70" s="112">
        <v>14400</v>
      </c>
      <c r="J70" s="170">
        <v>0.01</v>
      </c>
      <c r="K70" s="164">
        <v>36744000</v>
      </c>
      <c r="L70" s="112">
        <v>1394400</v>
      </c>
      <c r="M70" s="127">
        <v>0.04</v>
      </c>
      <c r="N70" s="173">
        <v>33069600</v>
      </c>
      <c r="O70" s="174">
        <f t="shared" si="10"/>
        <v>0.9</v>
      </c>
      <c r="P70" s="108">
        <f>Volume!K70</f>
        <v>78.15</v>
      </c>
      <c r="Q70" s="69">
        <f>Volume!J70</f>
        <v>80.2</v>
      </c>
      <c r="R70" s="239">
        <f t="shared" si="11"/>
        <v>294.68688</v>
      </c>
      <c r="S70" s="103">
        <f t="shared" si="12"/>
        <v>265.218192</v>
      </c>
      <c r="T70" s="109">
        <f t="shared" si="13"/>
        <v>35349600</v>
      </c>
      <c r="U70" s="103">
        <f t="shared" si="14"/>
        <v>3.944599090230158</v>
      </c>
      <c r="V70" s="103">
        <f t="shared" si="15"/>
        <v>222.757104</v>
      </c>
      <c r="W70" s="103">
        <f t="shared" si="16"/>
        <v>60.284736</v>
      </c>
      <c r="X70" s="103">
        <f t="shared" si="17"/>
        <v>11.64504</v>
      </c>
      <c r="Y70" s="103">
        <f t="shared" si="18"/>
        <v>276.257124</v>
      </c>
      <c r="Z70" s="239">
        <f t="shared" si="19"/>
        <v>18.429755999999998</v>
      </c>
      <c r="AA70" s="78"/>
      <c r="AB70" s="77"/>
    </row>
    <row r="71" spans="1:28" s="58" customFormat="1" ht="15">
      <c r="A71" s="195" t="s">
        <v>401</v>
      </c>
      <c r="B71" s="164">
        <v>13275900</v>
      </c>
      <c r="C71" s="162">
        <v>-162000</v>
      </c>
      <c r="D71" s="170">
        <v>-0.01</v>
      </c>
      <c r="E71" s="164">
        <v>2467800</v>
      </c>
      <c r="F71" s="112">
        <v>-32400</v>
      </c>
      <c r="G71" s="170">
        <v>-0.01</v>
      </c>
      <c r="H71" s="164">
        <v>1026000</v>
      </c>
      <c r="I71" s="112">
        <v>108000</v>
      </c>
      <c r="J71" s="170">
        <v>0.12</v>
      </c>
      <c r="K71" s="164">
        <v>16769700</v>
      </c>
      <c r="L71" s="112">
        <v>-86400</v>
      </c>
      <c r="M71" s="127">
        <v>-0.01</v>
      </c>
      <c r="N71" s="173">
        <v>14571900</v>
      </c>
      <c r="O71" s="174">
        <f t="shared" si="10"/>
        <v>0.8689421993237804</v>
      </c>
      <c r="P71" s="108">
        <f>Volume!K71</f>
        <v>92.95</v>
      </c>
      <c r="Q71" s="69">
        <f>Volume!J71</f>
        <v>96.45</v>
      </c>
      <c r="R71" s="239">
        <f t="shared" si="11"/>
        <v>161.7437565</v>
      </c>
      <c r="S71" s="103">
        <f t="shared" si="12"/>
        <v>140.5459755</v>
      </c>
      <c r="T71" s="109">
        <f t="shared" si="13"/>
        <v>16856100</v>
      </c>
      <c r="U71" s="103">
        <f t="shared" si="14"/>
        <v>-0.5125740829729297</v>
      </c>
      <c r="V71" s="103">
        <f t="shared" si="15"/>
        <v>128.0460555</v>
      </c>
      <c r="W71" s="103">
        <f t="shared" si="16"/>
        <v>23.801931</v>
      </c>
      <c r="X71" s="103">
        <f t="shared" si="17"/>
        <v>9.89577</v>
      </c>
      <c r="Y71" s="103">
        <f t="shared" si="18"/>
        <v>156.6774495</v>
      </c>
      <c r="Z71" s="239">
        <f t="shared" si="19"/>
        <v>5.066306999999995</v>
      </c>
      <c r="AA71" s="78"/>
      <c r="AB71" s="77"/>
    </row>
    <row r="72" spans="1:28" s="7" customFormat="1" ht="15">
      <c r="A72" s="195" t="s">
        <v>184</v>
      </c>
      <c r="B72" s="164">
        <v>18425700</v>
      </c>
      <c r="C72" s="162">
        <v>-401200</v>
      </c>
      <c r="D72" s="170">
        <v>-0.02</v>
      </c>
      <c r="E72" s="164">
        <v>4472200</v>
      </c>
      <c r="F72" s="112">
        <v>-153400</v>
      </c>
      <c r="G72" s="170">
        <v>-0.03</v>
      </c>
      <c r="H72" s="164">
        <v>890900</v>
      </c>
      <c r="I72" s="112">
        <v>-20650</v>
      </c>
      <c r="J72" s="170">
        <v>-0.02</v>
      </c>
      <c r="K72" s="164">
        <v>23788800</v>
      </c>
      <c r="L72" s="112">
        <v>-575250</v>
      </c>
      <c r="M72" s="127">
        <v>-0.02</v>
      </c>
      <c r="N72" s="173">
        <v>22054200</v>
      </c>
      <c r="O72" s="174">
        <f t="shared" si="10"/>
        <v>0.9270833333333334</v>
      </c>
      <c r="P72" s="108">
        <f>Volume!K72</f>
        <v>85.85</v>
      </c>
      <c r="Q72" s="69">
        <f>Volume!J72</f>
        <v>87.85</v>
      </c>
      <c r="R72" s="239">
        <f t="shared" si="11"/>
        <v>208.98460799999998</v>
      </c>
      <c r="S72" s="103">
        <f t="shared" si="12"/>
        <v>193.74614699999998</v>
      </c>
      <c r="T72" s="109">
        <f t="shared" si="13"/>
        <v>24364050</v>
      </c>
      <c r="U72" s="103">
        <f t="shared" si="14"/>
        <v>-2.361060661096985</v>
      </c>
      <c r="V72" s="103">
        <f t="shared" si="15"/>
        <v>161.8697745</v>
      </c>
      <c r="W72" s="103">
        <f t="shared" si="16"/>
        <v>39.288277</v>
      </c>
      <c r="X72" s="103">
        <f t="shared" si="17"/>
        <v>7.8265565</v>
      </c>
      <c r="Y72" s="103">
        <f t="shared" si="18"/>
        <v>209.16536924999997</v>
      </c>
      <c r="Z72" s="239">
        <f t="shared" si="19"/>
        <v>-0.1807612499999891</v>
      </c>
      <c r="AB72" s="77"/>
    </row>
    <row r="73" spans="1:28" s="58" customFormat="1" ht="15">
      <c r="A73" s="195" t="s">
        <v>175</v>
      </c>
      <c r="B73" s="164">
        <v>95051250</v>
      </c>
      <c r="C73" s="162">
        <v>13316625</v>
      </c>
      <c r="D73" s="170">
        <v>0.16</v>
      </c>
      <c r="E73" s="164">
        <v>29153250</v>
      </c>
      <c r="F73" s="112">
        <v>-1913625</v>
      </c>
      <c r="G73" s="170">
        <v>-0.06</v>
      </c>
      <c r="H73" s="164">
        <v>6756750</v>
      </c>
      <c r="I73" s="112">
        <v>661500</v>
      </c>
      <c r="J73" s="170">
        <v>0.11</v>
      </c>
      <c r="K73" s="164">
        <v>130961250</v>
      </c>
      <c r="L73" s="112">
        <v>12064500</v>
      </c>
      <c r="M73" s="127">
        <v>0.1</v>
      </c>
      <c r="N73" s="173">
        <v>115242750</v>
      </c>
      <c r="O73" s="174">
        <f t="shared" si="10"/>
        <v>0.8799759470835838</v>
      </c>
      <c r="P73" s="108">
        <f>Volume!K73</f>
        <v>26.8</v>
      </c>
      <c r="Q73" s="69">
        <f>Volume!J73</f>
        <v>29</v>
      </c>
      <c r="R73" s="239">
        <f t="shared" si="11"/>
        <v>379.787625</v>
      </c>
      <c r="S73" s="103">
        <f t="shared" si="12"/>
        <v>334.203975</v>
      </c>
      <c r="T73" s="109">
        <f t="shared" si="13"/>
        <v>118896750</v>
      </c>
      <c r="U73" s="103">
        <f t="shared" si="14"/>
        <v>10.147039342959333</v>
      </c>
      <c r="V73" s="103">
        <f t="shared" si="15"/>
        <v>275.648625</v>
      </c>
      <c r="W73" s="103">
        <f t="shared" si="16"/>
        <v>84.544425</v>
      </c>
      <c r="X73" s="103">
        <f t="shared" si="17"/>
        <v>19.594575</v>
      </c>
      <c r="Y73" s="103">
        <f t="shared" si="18"/>
        <v>318.64329</v>
      </c>
      <c r="Z73" s="239">
        <f t="shared" si="19"/>
        <v>61.14433500000001</v>
      </c>
      <c r="AA73" s="78"/>
      <c r="AB73" s="77"/>
    </row>
    <row r="74" spans="1:28" s="7" customFormat="1" ht="15">
      <c r="A74" s="195" t="s">
        <v>142</v>
      </c>
      <c r="B74" s="164">
        <v>4427500</v>
      </c>
      <c r="C74" s="162">
        <v>-85750</v>
      </c>
      <c r="D74" s="170">
        <v>-0.02</v>
      </c>
      <c r="E74" s="164">
        <v>204750</v>
      </c>
      <c r="F74" s="112">
        <v>0</v>
      </c>
      <c r="G74" s="170">
        <v>0</v>
      </c>
      <c r="H74" s="164">
        <v>222250</v>
      </c>
      <c r="I74" s="112">
        <v>0</v>
      </c>
      <c r="J74" s="170">
        <v>0</v>
      </c>
      <c r="K74" s="164">
        <v>4854500</v>
      </c>
      <c r="L74" s="112">
        <v>-85750</v>
      </c>
      <c r="M74" s="127">
        <v>-0.02</v>
      </c>
      <c r="N74" s="173">
        <v>4488750</v>
      </c>
      <c r="O74" s="174">
        <f t="shared" si="10"/>
        <v>0.9246575342465754</v>
      </c>
      <c r="P74" s="108">
        <f>Volume!K74</f>
        <v>140.1</v>
      </c>
      <c r="Q74" s="69">
        <f>Volume!J74</f>
        <v>142.65</v>
      </c>
      <c r="R74" s="239">
        <f t="shared" si="11"/>
        <v>69.2494425</v>
      </c>
      <c r="S74" s="103">
        <f t="shared" si="12"/>
        <v>64.03201875</v>
      </c>
      <c r="T74" s="109">
        <f t="shared" si="13"/>
        <v>4940250</v>
      </c>
      <c r="U74" s="103">
        <f t="shared" si="14"/>
        <v>-1.7357421183138506</v>
      </c>
      <c r="V74" s="103">
        <f t="shared" si="15"/>
        <v>63.1582875</v>
      </c>
      <c r="W74" s="103">
        <f t="shared" si="16"/>
        <v>2.92075875</v>
      </c>
      <c r="X74" s="103">
        <f t="shared" si="17"/>
        <v>3.17039625</v>
      </c>
      <c r="Y74" s="103">
        <f t="shared" si="18"/>
        <v>69.2129025</v>
      </c>
      <c r="Z74" s="239">
        <f t="shared" si="19"/>
        <v>0.03654000000000224</v>
      </c>
      <c r="AB74" s="77"/>
    </row>
    <row r="75" spans="1:28" s="7" customFormat="1" ht="15">
      <c r="A75" s="195" t="s">
        <v>176</v>
      </c>
      <c r="B75" s="164">
        <v>17581250</v>
      </c>
      <c r="C75" s="162">
        <v>300150</v>
      </c>
      <c r="D75" s="170">
        <v>0.02</v>
      </c>
      <c r="E75" s="164">
        <v>2914500</v>
      </c>
      <c r="F75" s="112">
        <v>108750</v>
      </c>
      <c r="G75" s="170">
        <v>0.04</v>
      </c>
      <c r="H75" s="164">
        <v>1155650</v>
      </c>
      <c r="I75" s="112">
        <v>69600</v>
      </c>
      <c r="J75" s="170">
        <v>0.06</v>
      </c>
      <c r="K75" s="164">
        <v>21651400</v>
      </c>
      <c r="L75" s="112">
        <v>478500</v>
      </c>
      <c r="M75" s="127">
        <v>0.02</v>
      </c>
      <c r="N75" s="173">
        <v>18855800</v>
      </c>
      <c r="O75" s="174">
        <f t="shared" si="10"/>
        <v>0.8708813286900616</v>
      </c>
      <c r="P75" s="108">
        <f>Volume!K75</f>
        <v>164.8</v>
      </c>
      <c r="Q75" s="69">
        <f>Volume!J75</f>
        <v>165.3</v>
      </c>
      <c r="R75" s="239">
        <f t="shared" si="11"/>
        <v>357.8976420000001</v>
      </c>
      <c r="S75" s="103">
        <f t="shared" si="12"/>
        <v>311.686374</v>
      </c>
      <c r="T75" s="109">
        <f t="shared" si="13"/>
        <v>21172900</v>
      </c>
      <c r="U75" s="103">
        <f t="shared" si="14"/>
        <v>2.25996438843994</v>
      </c>
      <c r="V75" s="103">
        <f t="shared" si="15"/>
        <v>290.6180625</v>
      </c>
      <c r="W75" s="103">
        <f t="shared" si="16"/>
        <v>48.176685000000006</v>
      </c>
      <c r="X75" s="103">
        <f t="shared" si="17"/>
        <v>19.1028945</v>
      </c>
      <c r="Y75" s="103">
        <f t="shared" si="18"/>
        <v>348.92939200000006</v>
      </c>
      <c r="Z75" s="239">
        <f t="shared" si="19"/>
        <v>8.968250000000012</v>
      </c>
      <c r="AB75" s="77"/>
    </row>
    <row r="76" spans="1:28" s="7" customFormat="1" ht="15">
      <c r="A76" s="195" t="s">
        <v>400</v>
      </c>
      <c r="B76" s="164">
        <v>679800</v>
      </c>
      <c r="C76" s="162">
        <v>-129800</v>
      </c>
      <c r="D76" s="170">
        <v>-0.16</v>
      </c>
      <c r="E76" s="164">
        <v>200200</v>
      </c>
      <c r="F76" s="112">
        <v>-2200</v>
      </c>
      <c r="G76" s="170">
        <v>-0.01</v>
      </c>
      <c r="H76" s="164">
        <v>17600</v>
      </c>
      <c r="I76" s="112">
        <v>-2200</v>
      </c>
      <c r="J76" s="170">
        <v>-0.11</v>
      </c>
      <c r="K76" s="164">
        <v>897600</v>
      </c>
      <c r="L76" s="112">
        <v>-134200</v>
      </c>
      <c r="M76" s="127">
        <v>-0.13</v>
      </c>
      <c r="N76" s="173">
        <v>877800</v>
      </c>
      <c r="O76" s="174">
        <f t="shared" si="10"/>
        <v>0.9779411764705882</v>
      </c>
      <c r="P76" s="108">
        <f>Volume!K76</f>
        <v>87.05</v>
      </c>
      <c r="Q76" s="69">
        <f>Volume!J76</f>
        <v>91.8</v>
      </c>
      <c r="R76" s="239">
        <f t="shared" si="11"/>
        <v>8.239968</v>
      </c>
      <c r="S76" s="103">
        <f t="shared" si="12"/>
        <v>8.058204</v>
      </c>
      <c r="T76" s="109">
        <f t="shared" si="13"/>
        <v>1031800</v>
      </c>
      <c r="U76" s="103">
        <f t="shared" si="14"/>
        <v>-13.00639658848614</v>
      </c>
      <c r="V76" s="103">
        <f t="shared" si="15"/>
        <v>6.240564</v>
      </c>
      <c r="W76" s="103">
        <f t="shared" si="16"/>
        <v>1.837836</v>
      </c>
      <c r="X76" s="103">
        <f t="shared" si="17"/>
        <v>0.161568</v>
      </c>
      <c r="Y76" s="103">
        <f t="shared" si="18"/>
        <v>8.981819</v>
      </c>
      <c r="Z76" s="239">
        <f t="shared" si="19"/>
        <v>-0.7418510000000005</v>
      </c>
      <c r="AB76" s="77"/>
    </row>
    <row r="77" spans="1:28" s="7" customFormat="1" ht="15">
      <c r="A77" s="195" t="s">
        <v>167</v>
      </c>
      <c r="B77" s="164">
        <v>16273950</v>
      </c>
      <c r="C77" s="162">
        <v>46200</v>
      </c>
      <c r="D77" s="170">
        <v>0</v>
      </c>
      <c r="E77" s="164">
        <v>539000</v>
      </c>
      <c r="F77" s="112">
        <v>46200</v>
      </c>
      <c r="G77" s="170">
        <v>0.09</v>
      </c>
      <c r="H77" s="164">
        <v>207900</v>
      </c>
      <c r="I77" s="112">
        <v>96250</v>
      </c>
      <c r="J77" s="170">
        <v>0.86</v>
      </c>
      <c r="K77" s="164">
        <v>17020850</v>
      </c>
      <c r="L77" s="112">
        <v>188650</v>
      </c>
      <c r="M77" s="127">
        <v>0.01</v>
      </c>
      <c r="N77" s="173">
        <v>15280650</v>
      </c>
      <c r="O77" s="174">
        <f t="shared" si="10"/>
        <v>0.8977606876272337</v>
      </c>
      <c r="P77" s="108">
        <f>Volume!K77</f>
        <v>41.95</v>
      </c>
      <c r="Q77" s="69">
        <f>Volume!J77</f>
        <v>42.9</v>
      </c>
      <c r="R77" s="239">
        <f t="shared" si="11"/>
        <v>73.0194465</v>
      </c>
      <c r="S77" s="103">
        <f t="shared" si="12"/>
        <v>65.5539885</v>
      </c>
      <c r="T77" s="109">
        <f t="shared" si="13"/>
        <v>16832200</v>
      </c>
      <c r="U77" s="103">
        <f t="shared" si="14"/>
        <v>1.120768526989936</v>
      </c>
      <c r="V77" s="103">
        <f t="shared" si="15"/>
        <v>69.8152455</v>
      </c>
      <c r="W77" s="103">
        <f t="shared" si="16"/>
        <v>2.31231</v>
      </c>
      <c r="X77" s="103">
        <f t="shared" si="17"/>
        <v>0.891891</v>
      </c>
      <c r="Y77" s="103">
        <f t="shared" si="18"/>
        <v>70.611079</v>
      </c>
      <c r="Z77" s="239">
        <f t="shared" si="19"/>
        <v>2.408367499999997</v>
      </c>
      <c r="AB77" s="77"/>
    </row>
    <row r="78" spans="1:28" s="7" customFormat="1" ht="15">
      <c r="A78" s="195" t="s">
        <v>201</v>
      </c>
      <c r="B78" s="164">
        <v>2819800</v>
      </c>
      <c r="C78" s="162">
        <v>-105400</v>
      </c>
      <c r="D78" s="170">
        <v>-0.04</v>
      </c>
      <c r="E78" s="164">
        <v>445500</v>
      </c>
      <c r="F78" s="112">
        <v>-12600</v>
      </c>
      <c r="G78" s="170">
        <v>-0.03</v>
      </c>
      <c r="H78" s="164">
        <v>80400</v>
      </c>
      <c r="I78" s="112">
        <v>400</v>
      </c>
      <c r="J78" s="170">
        <v>0.01</v>
      </c>
      <c r="K78" s="164">
        <v>3345700</v>
      </c>
      <c r="L78" s="112">
        <v>-117600</v>
      </c>
      <c r="M78" s="127">
        <v>-0.03</v>
      </c>
      <c r="N78" s="173">
        <v>2651400</v>
      </c>
      <c r="O78" s="174">
        <f t="shared" si="10"/>
        <v>0.7924798995725857</v>
      </c>
      <c r="P78" s="108">
        <f>Volume!K78</f>
        <v>2093.95</v>
      </c>
      <c r="Q78" s="69">
        <f>Volume!J78</f>
        <v>2119.05</v>
      </c>
      <c r="R78" s="239">
        <f t="shared" si="11"/>
        <v>708.9705585000002</v>
      </c>
      <c r="S78" s="103">
        <f t="shared" si="12"/>
        <v>561.8449170000001</v>
      </c>
      <c r="T78" s="109">
        <f t="shared" si="13"/>
        <v>3463300</v>
      </c>
      <c r="U78" s="103">
        <f t="shared" si="14"/>
        <v>-3.3956053475009385</v>
      </c>
      <c r="V78" s="103">
        <f t="shared" si="15"/>
        <v>597.5297190000001</v>
      </c>
      <c r="W78" s="103">
        <f t="shared" si="16"/>
        <v>94.40367750000001</v>
      </c>
      <c r="X78" s="103">
        <f t="shared" si="17"/>
        <v>17.037162</v>
      </c>
      <c r="Y78" s="103">
        <f t="shared" si="18"/>
        <v>725.1977034999999</v>
      </c>
      <c r="Z78" s="239">
        <f t="shared" si="19"/>
        <v>-16.227144999999723</v>
      </c>
      <c r="AB78" s="77"/>
    </row>
    <row r="79" spans="1:28" s="7" customFormat="1" ht="15">
      <c r="A79" s="195" t="s">
        <v>143</v>
      </c>
      <c r="B79" s="164">
        <v>908600</v>
      </c>
      <c r="C79" s="162">
        <v>50150</v>
      </c>
      <c r="D79" s="170">
        <v>0.06</v>
      </c>
      <c r="E79" s="164">
        <v>289100</v>
      </c>
      <c r="F79" s="112">
        <v>-256650</v>
      </c>
      <c r="G79" s="170">
        <v>-0.47</v>
      </c>
      <c r="H79" s="164">
        <v>474950</v>
      </c>
      <c r="I79" s="112">
        <v>85550</v>
      </c>
      <c r="J79" s="170">
        <v>0.22</v>
      </c>
      <c r="K79" s="164">
        <v>1672650</v>
      </c>
      <c r="L79" s="112">
        <v>-120950</v>
      </c>
      <c r="M79" s="127">
        <v>-0.07</v>
      </c>
      <c r="N79" s="173">
        <v>1593000</v>
      </c>
      <c r="O79" s="174">
        <f t="shared" si="10"/>
        <v>0.9523809523809523</v>
      </c>
      <c r="P79" s="108">
        <f>Volume!K79</f>
        <v>103</v>
      </c>
      <c r="Q79" s="69">
        <f>Volume!J79</f>
        <v>106.35</v>
      </c>
      <c r="R79" s="239">
        <f t="shared" si="11"/>
        <v>17.78863275</v>
      </c>
      <c r="S79" s="103">
        <f t="shared" si="12"/>
        <v>16.941555</v>
      </c>
      <c r="T79" s="109">
        <f t="shared" si="13"/>
        <v>1793600</v>
      </c>
      <c r="U79" s="103">
        <f t="shared" si="14"/>
        <v>-6.743421052631579</v>
      </c>
      <c r="V79" s="103">
        <f t="shared" si="15"/>
        <v>9.662961</v>
      </c>
      <c r="W79" s="103">
        <f t="shared" si="16"/>
        <v>3.0745785</v>
      </c>
      <c r="X79" s="103">
        <f t="shared" si="17"/>
        <v>5.05109325</v>
      </c>
      <c r="Y79" s="103">
        <f t="shared" si="18"/>
        <v>18.47408</v>
      </c>
      <c r="Z79" s="239">
        <f t="shared" si="19"/>
        <v>-0.6854472499999993</v>
      </c>
      <c r="AB79" s="77"/>
    </row>
    <row r="80" spans="1:28" s="58" customFormat="1" ht="15">
      <c r="A80" s="195" t="s">
        <v>90</v>
      </c>
      <c r="B80" s="164">
        <v>1141800</v>
      </c>
      <c r="C80" s="162">
        <v>6600</v>
      </c>
      <c r="D80" s="170">
        <v>0.01</v>
      </c>
      <c r="E80" s="164">
        <v>9000</v>
      </c>
      <c r="F80" s="112">
        <v>-2400</v>
      </c>
      <c r="G80" s="170">
        <v>-0.21</v>
      </c>
      <c r="H80" s="164">
        <v>0</v>
      </c>
      <c r="I80" s="112">
        <v>0</v>
      </c>
      <c r="J80" s="170">
        <v>0</v>
      </c>
      <c r="K80" s="164">
        <v>1150800</v>
      </c>
      <c r="L80" s="112">
        <v>4200</v>
      </c>
      <c r="M80" s="127">
        <v>0</v>
      </c>
      <c r="N80" s="173">
        <v>883200</v>
      </c>
      <c r="O80" s="174">
        <f t="shared" si="10"/>
        <v>0.7674661105318039</v>
      </c>
      <c r="P80" s="108">
        <f>Volume!K80</f>
        <v>419.8</v>
      </c>
      <c r="Q80" s="69">
        <f>Volume!J80</f>
        <v>420.7</v>
      </c>
      <c r="R80" s="239">
        <f t="shared" si="11"/>
        <v>48.414156</v>
      </c>
      <c r="S80" s="103">
        <f t="shared" si="12"/>
        <v>37.156224</v>
      </c>
      <c r="T80" s="109">
        <f t="shared" si="13"/>
        <v>1146600</v>
      </c>
      <c r="U80" s="103">
        <f t="shared" si="14"/>
        <v>0.3663003663003663</v>
      </c>
      <c r="V80" s="103">
        <f t="shared" si="15"/>
        <v>48.035526</v>
      </c>
      <c r="W80" s="103">
        <f t="shared" si="16"/>
        <v>0.37863</v>
      </c>
      <c r="X80" s="103">
        <f t="shared" si="17"/>
        <v>0</v>
      </c>
      <c r="Y80" s="103">
        <f t="shared" si="18"/>
        <v>48.134268</v>
      </c>
      <c r="Z80" s="239">
        <f t="shared" si="19"/>
        <v>0.2798879999999997</v>
      </c>
      <c r="AA80" s="78"/>
      <c r="AB80" s="77"/>
    </row>
    <row r="81" spans="1:28" s="7" customFormat="1" ht="15">
      <c r="A81" s="195" t="s">
        <v>35</v>
      </c>
      <c r="B81" s="164">
        <v>7239100</v>
      </c>
      <c r="C81" s="162">
        <v>243100</v>
      </c>
      <c r="D81" s="170">
        <v>0.03</v>
      </c>
      <c r="E81" s="164">
        <v>708400</v>
      </c>
      <c r="F81" s="112">
        <v>-44000</v>
      </c>
      <c r="G81" s="170">
        <v>-0.06</v>
      </c>
      <c r="H81" s="164">
        <v>121000</v>
      </c>
      <c r="I81" s="112">
        <v>2200</v>
      </c>
      <c r="J81" s="170">
        <v>0.02</v>
      </c>
      <c r="K81" s="164">
        <v>8068500</v>
      </c>
      <c r="L81" s="112">
        <v>201300</v>
      </c>
      <c r="M81" s="127">
        <v>0.03</v>
      </c>
      <c r="N81" s="173">
        <v>6701200</v>
      </c>
      <c r="O81" s="174">
        <f t="shared" si="10"/>
        <v>0.8305385139740968</v>
      </c>
      <c r="P81" s="108">
        <f>Volume!K81</f>
        <v>264.7</v>
      </c>
      <c r="Q81" s="69">
        <f>Volume!J81</f>
        <v>268</v>
      </c>
      <c r="R81" s="239">
        <f t="shared" si="11"/>
        <v>216.2358</v>
      </c>
      <c r="S81" s="103">
        <f t="shared" si="12"/>
        <v>179.59216</v>
      </c>
      <c r="T81" s="109">
        <f t="shared" si="13"/>
        <v>7867200</v>
      </c>
      <c r="U81" s="103">
        <f t="shared" si="14"/>
        <v>2.5587248322147653</v>
      </c>
      <c r="V81" s="103">
        <f t="shared" si="15"/>
        <v>194.00788</v>
      </c>
      <c r="W81" s="103">
        <f t="shared" si="16"/>
        <v>18.98512</v>
      </c>
      <c r="X81" s="103">
        <f t="shared" si="17"/>
        <v>3.2428</v>
      </c>
      <c r="Y81" s="103">
        <f t="shared" si="18"/>
        <v>208.244784</v>
      </c>
      <c r="Z81" s="239">
        <f t="shared" si="19"/>
        <v>7.991016000000002</v>
      </c>
      <c r="AB81" s="77"/>
    </row>
    <row r="82" spans="1:28" s="7" customFormat="1" ht="15">
      <c r="A82" s="195" t="s">
        <v>6</v>
      </c>
      <c r="B82" s="164">
        <v>19239750</v>
      </c>
      <c r="C82" s="162">
        <v>-1949625</v>
      </c>
      <c r="D82" s="170">
        <v>-0.09</v>
      </c>
      <c r="E82" s="164">
        <v>4127625</v>
      </c>
      <c r="F82" s="112">
        <v>-77625</v>
      </c>
      <c r="G82" s="170">
        <v>-0.02</v>
      </c>
      <c r="H82" s="164">
        <v>464625</v>
      </c>
      <c r="I82" s="112">
        <v>36000</v>
      </c>
      <c r="J82" s="170">
        <v>0.08</v>
      </c>
      <c r="K82" s="164">
        <v>23832000</v>
      </c>
      <c r="L82" s="112">
        <v>-1991250</v>
      </c>
      <c r="M82" s="127">
        <v>-0.08</v>
      </c>
      <c r="N82" s="173">
        <v>21300750</v>
      </c>
      <c r="O82" s="174">
        <f t="shared" si="10"/>
        <v>0.8937877643504532</v>
      </c>
      <c r="P82" s="108">
        <f>Volume!K82</f>
        <v>144.6</v>
      </c>
      <c r="Q82" s="69">
        <f>Volume!J82</f>
        <v>149.35</v>
      </c>
      <c r="R82" s="239">
        <f t="shared" si="11"/>
        <v>355.93092</v>
      </c>
      <c r="S82" s="103">
        <f t="shared" si="12"/>
        <v>318.12670125</v>
      </c>
      <c r="T82" s="109">
        <f t="shared" si="13"/>
        <v>25823250</v>
      </c>
      <c r="U82" s="103">
        <f t="shared" si="14"/>
        <v>-7.711074322558161</v>
      </c>
      <c r="V82" s="103">
        <f t="shared" si="15"/>
        <v>287.34566625</v>
      </c>
      <c r="W82" s="103">
        <f t="shared" si="16"/>
        <v>61.646079375</v>
      </c>
      <c r="X82" s="103">
        <f t="shared" si="17"/>
        <v>6.939174375</v>
      </c>
      <c r="Y82" s="103">
        <f t="shared" si="18"/>
        <v>373.404195</v>
      </c>
      <c r="Z82" s="239">
        <f t="shared" si="19"/>
        <v>-17.473275</v>
      </c>
      <c r="AB82" s="77"/>
    </row>
    <row r="83" spans="1:28" s="58" customFormat="1" ht="15">
      <c r="A83" s="195" t="s">
        <v>177</v>
      </c>
      <c r="B83" s="164">
        <v>6241000</v>
      </c>
      <c r="C83" s="162">
        <v>-598500</v>
      </c>
      <c r="D83" s="170">
        <v>-0.09</v>
      </c>
      <c r="E83" s="164">
        <v>649000</v>
      </c>
      <c r="F83" s="112">
        <v>-7500</v>
      </c>
      <c r="G83" s="170">
        <v>-0.01</v>
      </c>
      <c r="H83" s="164">
        <v>77500</v>
      </c>
      <c r="I83" s="112">
        <v>18500</v>
      </c>
      <c r="J83" s="170">
        <v>0.31</v>
      </c>
      <c r="K83" s="164">
        <v>6967500</v>
      </c>
      <c r="L83" s="112">
        <v>-587500</v>
      </c>
      <c r="M83" s="127">
        <v>-0.08</v>
      </c>
      <c r="N83" s="173">
        <v>6202500</v>
      </c>
      <c r="O83" s="174">
        <f t="shared" si="10"/>
        <v>0.8902045209903121</v>
      </c>
      <c r="P83" s="108">
        <f>Volume!K83</f>
        <v>292.65</v>
      </c>
      <c r="Q83" s="69">
        <f>Volume!J83</f>
        <v>301.05</v>
      </c>
      <c r="R83" s="239">
        <f t="shared" si="11"/>
        <v>209.7565875</v>
      </c>
      <c r="S83" s="103">
        <f t="shared" si="12"/>
        <v>186.7262625</v>
      </c>
      <c r="T83" s="109">
        <f t="shared" si="13"/>
        <v>7555000</v>
      </c>
      <c r="U83" s="103">
        <f t="shared" si="14"/>
        <v>-7.776307081403044</v>
      </c>
      <c r="V83" s="103">
        <f t="shared" si="15"/>
        <v>187.885305</v>
      </c>
      <c r="W83" s="103">
        <f t="shared" si="16"/>
        <v>19.538145</v>
      </c>
      <c r="X83" s="103">
        <f t="shared" si="17"/>
        <v>2.3331375</v>
      </c>
      <c r="Y83" s="103">
        <f t="shared" si="18"/>
        <v>221.097075</v>
      </c>
      <c r="Z83" s="239">
        <f t="shared" si="19"/>
        <v>-11.340487499999995</v>
      </c>
      <c r="AA83" s="78"/>
      <c r="AB83" s="77"/>
    </row>
    <row r="84" spans="1:28" s="7" customFormat="1" ht="15">
      <c r="A84" s="195" t="s">
        <v>168</v>
      </c>
      <c r="B84" s="164">
        <v>150300</v>
      </c>
      <c r="C84" s="162">
        <v>-6600</v>
      </c>
      <c r="D84" s="170">
        <v>-0.04</v>
      </c>
      <c r="E84" s="164">
        <v>1200</v>
      </c>
      <c r="F84" s="112">
        <v>1200</v>
      </c>
      <c r="G84" s="170">
        <v>0</v>
      </c>
      <c r="H84" s="164">
        <v>0</v>
      </c>
      <c r="I84" s="112">
        <v>0</v>
      </c>
      <c r="J84" s="170">
        <v>0</v>
      </c>
      <c r="K84" s="164">
        <v>151500</v>
      </c>
      <c r="L84" s="112">
        <v>-5400</v>
      </c>
      <c r="M84" s="127">
        <v>-0.03</v>
      </c>
      <c r="N84" s="173">
        <v>134400</v>
      </c>
      <c r="O84" s="174">
        <f t="shared" si="10"/>
        <v>0.8871287128712871</v>
      </c>
      <c r="P84" s="108">
        <f>Volume!K84</f>
        <v>646.65</v>
      </c>
      <c r="Q84" s="69">
        <f>Volume!J84</f>
        <v>660.6</v>
      </c>
      <c r="R84" s="239">
        <f t="shared" si="11"/>
        <v>10.00809</v>
      </c>
      <c r="S84" s="103">
        <f t="shared" si="12"/>
        <v>8.878464</v>
      </c>
      <c r="T84" s="109">
        <f t="shared" si="13"/>
        <v>156900</v>
      </c>
      <c r="U84" s="103">
        <f t="shared" si="14"/>
        <v>-3.4416826003824093</v>
      </c>
      <c r="V84" s="103">
        <f t="shared" si="15"/>
        <v>9.928818</v>
      </c>
      <c r="W84" s="103">
        <f t="shared" si="16"/>
        <v>0.079272</v>
      </c>
      <c r="X84" s="103">
        <f t="shared" si="17"/>
        <v>0</v>
      </c>
      <c r="Y84" s="103">
        <f t="shared" si="18"/>
        <v>10.1459385</v>
      </c>
      <c r="Z84" s="239">
        <f t="shared" si="19"/>
        <v>-0.13784850000000048</v>
      </c>
      <c r="AB84" s="77"/>
    </row>
    <row r="85" spans="1:28" s="7" customFormat="1" ht="15">
      <c r="A85" s="195" t="s">
        <v>132</v>
      </c>
      <c r="B85" s="164">
        <v>1508800</v>
      </c>
      <c r="C85" s="162">
        <v>-28400</v>
      </c>
      <c r="D85" s="170">
        <v>-0.02</v>
      </c>
      <c r="E85" s="164">
        <v>2400</v>
      </c>
      <c r="F85" s="112">
        <v>-8000</v>
      </c>
      <c r="G85" s="170">
        <v>-0.77</v>
      </c>
      <c r="H85" s="164">
        <v>400</v>
      </c>
      <c r="I85" s="112">
        <v>0</v>
      </c>
      <c r="J85" s="170">
        <v>0</v>
      </c>
      <c r="K85" s="164">
        <v>1511600</v>
      </c>
      <c r="L85" s="112">
        <v>-36400</v>
      </c>
      <c r="M85" s="127">
        <v>-0.02</v>
      </c>
      <c r="N85" s="173">
        <v>1370000</v>
      </c>
      <c r="O85" s="174">
        <f t="shared" si="10"/>
        <v>0.906324424450913</v>
      </c>
      <c r="P85" s="108">
        <f>Volume!K85</f>
        <v>667.65</v>
      </c>
      <c r="Q85" s="69">
        <f>Volume!J85</f>
        <v>665.5</v>
      </c>
      <c r="R85" s="239">
        <f t="shared" si="11"/>
        <v>100.59698</v>
      </c>
      <c r="S85" s="103">
        <f t="shared" si="12"/>
        <v>91.1735</v>
      </c>
      <c r="T85" s="109">
        <f t="shared" si="13"/>
        <v>1548000</v>
      </c>
      <c r="U85" s="103">
        <f t="shared" si="14"/>
        <v>-2.351421188630491</v>
      </c>
      <c r="V85" s="103">
        <f t="shared" si="15"/>
        <v>100.41064</v>
      </c>
      <c r="W85" s="103">
        <f t="shared" si="16"/>
        <v>0.15972</v>
      </c>
      <c r="X85" s="103">
        <f t="shared" si="17"/>
        <v>0.02662</v>
      </c>
      <c r="Y85" s="103">
        <f t="shared" si="18"/>
        <v>103.35222</v>
      </c>
      <c r="Z85" s="239">
        <f t="shared" si="19"/>
        <v>-2.7552400000000006</v>
      </c>
      <c r="AB85" s="77"/>
    </row>
    <row r="86" spans="1:28" s="58" customFormat="1" ht="15">
      <c r="A86" s="195" t="s">
        <v>144</v>
      </c>
      <c r="B86" s="164">
        <v>241625</v>
      </c>
      <c r="C86" s="162">
        <v>-10000</v>
      </c>
      <c r="D86" s="170">
        <v>-0.04</v>
      </c>
      <c r="E86" s="164">
        <v>250</v>
      </c>
      <c r="F86" s="112">
        <v>0</v>
      </c>
      <c r="G86" s="170">
        <v>0</v>
      </c>
      <c r="H86" s="164">
        <v>2500</v>
      </c>
      <c r="I86" s="112">
        <v>2500</v>
      </c>
      <c r="J86" s="170">
        <v>0</v>
      </c>
      <c r="K86" s="164">
        <v>244375</v>
      </c>
      <c r="L86" s="112">
        <v>-7500</v>
      </c>
      <c r="M86" s="127">
        <v>-0.03</v>
      </c>
      <c r="N86" s="173">
        <v>157500</v>
      </c>
      <c r="O86" s="174">
        <f t="shared" si="10"/>
        <v>0.6445012787723785</v>
      </c>
      <c r="P86" s="108">
        <f>Volume!K86</f>
        <v>2225.4</v>
      </c>
      <c r="Q86" s="69">
        <f>Volume!J86</f>
        <v>2296.5</v>
      </c>
      <c r="R86" s="239">
        <f t="shared" si="11"/>
        <v>56.12071875</v>
      </c>
      <c r="S86" s="103">
        <f t="shared" si="12"/>
        <v>36.169875</v>
      </c>
      <c r="T86" s="109">
        <f t="shared" si="13"/>
        <v>251875</v>
      </c>
      <c r="U86" s="103">
        <f t="shared" si="14"/>
        <v>-2.977667493796526</v>
      </c>
      <c r="V86" s="103">
        <f t="shared" si="15"/>
        <v>55.48918125</v>
      </c>
      <c r="W86" s="103">
        <f t="shared" si="16"/>
        <v>0.0574125</v>
      </c>
      <c r="X86" s="103">
        <f t="shared" si="17"/>
        <v>0.574125</v>
      </c>
      <c r="Y86" s="103">
        <f t="shared" si="18"/>
        <v>56.0522625</v>
      </c>
      <c r="Z86" s="239">
        <f t="shared" si="19"/>
        <v>0.0684562500000041</v>
      </c>
      <c r="AA86" s="78"/>
      <c r="AB86" s="77"/>
    </row>
    <row r="87" spans="1:28" s="7" customFormat="1" ht="15">
      <c r="A87" s="195" t="s">
        <v>293</v>
      </c>
      <c r="B87" s="164">
        <v>1087500</v>
      </c>
      <c r="C87" s="162">
        <v>18300</v>
      </c>
      <c r="D87" s="170">
        <v>0.02</v>
      </c>
      <c r="E87" s="164">
        <v>600</v>
      </c>
      <c r="F87" s="112">
        <v>0</v>
      </c>
      <c r="G87" s="170">
        <v>0</v>
      </c>
      <c r="H87" s="164">
        <v>0</v>
      </c>
      <c r="I87" s="112">
        <v>0</v>
      </c>
      <c r="J87" s="170">
        <v>0</v>
      </c>
      <c r="K87" s="164">
        <v>1088100</v>
      </c>
      <c r="L87" s="112">
        <v>18300</v>
      </c>
      <c r="M87" s="127">
        <v>0.02</v>
      </c>
      <c r="N87" s="173">
        <v>997200</v>
      </c>
      <c r="O87" s="174">
        <f t="shared" si="10"/>
        <v>0.9164598842018197</v>
      </c>
      <c r="P87" s="108">
        <f>Volume!K87</f>
        <v>541.3</v>
      </c>
      <c r="Q87" s="69">
        <f>Volume!J87</f>
        <v>547.4</v>
      </c>
      <c r="R87" s="239">
        <f t="shared" si="11"/>
        <v>59.562594</v>
      </c>
      <c r="S87" s="103">
        <f t="shared" si="12"/>
        <v>54.586728</v>
      </c>
      <c r="T87" s="109">
        <f t="shared" si="13"/>
        <v>1069800</v>
      </c>
      <c r="U87" s="103">
        <f t="shared" si="14"/>
        <v>1.7106001121704992</v>
      </c>
      <c r="V87" s="103">
        <f t="shared" si="15"/>
        <v>59.52975</v>
      </c>
      <c r="W87" s="103">
        <f t="shared" si="16"/>
        <v>0.032844</v>
      </c>
      <c r="X87" s="103">
        <f t="shared" si="17"/>
        <v>0</v>
      </c>
      <c r="Y87" s="103">
        <f t="shared" si="18"/>
        <v>57.908274</v>
      </c>
      <c r="Z87" s="239">
        <f t="shared" si="19"/>
        <v>1.6543199999999985</v>
      </c>
      <c r="AB87" s="77"/>
    </row>
    <row r="88" spans="1:28" s="58" customFormat="1" ht="15">
      <c r="A88" s="195" t="s">
        <v>133</v>
      </c>
      <c r="B88" s="164">
        <v>23237500</v>
      </c>
      <c r="C88" s="162">
        <v>306250</v>
      </c>
      <c r="D88" s="170">
        <v>0.01</v>
      </c>
      <c r="E88" s="164">
        <v>2575000</v>
      </c>
      <c r="F88" s="112">
        <v>-6250</v>
      </c>
      <c r="G88" s="170">
        <v>0</v>
      </c>
      <c r="H88" s="164">
        <v>475000</v>
      </c>
      <c r="I88" s="112">
        <v>0</v>
      </c>
      <c r="J88" s="170">
        <v>0</v>
      </c>
      <c r="K88" s="164">
        <v>26287500</v>
      </c>
      <c r="L88" s="112">
        <v>300000</v>
      </c>
      <c r="M88" s="127">
        <v>0.01</v>
      </c>
      <c r="N88" s="173">
        <v>23743750</v>
      </c>
      <c r="O88" s="174">
        <f t="shared" si="10"/>
        <v>0.9032334759866857</v>
      </c>
      <c r="P88" s="108">
        <f>Volume!K88</f>
        <v>28.1</v>
      </c>
      <c r="Q88" s="69">
        <f>Volume!J88</f>
        <v>28.75</v>
      </c>
      <c r="R88" s="239">
        <f t="shared" si="11"/>
        <v>75.5765625</v>
      </c>
      <c r="S88" s="103">
        <f t="shared" si="12"/>
        <v>68.26328125</v>
      </c>
      <c r="T88" s="109">
        <f t="shared" si="13"/>
        <v>25987500</v>
      </c>
      <c r="U88" s="103">
        <f t="shared" si="14"/>
        <v>1.1544011544011543</v>
      </c>
      <c r="V88" s="103">
        <f t="shared" si="15"/>
        <v>66.8078125</v>
      </c>
      <c r="W88" s="103">
        <f t="shared" si="16"/>
        <v>7.403125</v>
      </c>
      <c r="X88" s="103">
        <f t="shared" si="17"/>
        <v>1.365625</v>
      </c>
      <c r="Y88" s="103">
        <f t="shared" si="18"/>
        <v>73.024875</v>
      </c>
      <c r="Z88" s="239">
        <f t="shared" si="19"/>
        <v>2.5516875</v>
      </c>
      <c r="AA88" s="78"/>
      <c r="AB88" s="77"/>
    </row>
    <row r="89" spans="1:28" s="7" customFormat="1" ht="15">
      <c r="A89" s="195" t="s">
        <v>169</v>
      </c>
      <c r="B89" s="164">
        <v>5860000</v>
      </c>
      <c r="C89" s="162">
        <v>-8000</v>
      </c>
      <c r="D89" s="170">
        <v>0</v>
      </c>
      <c r="E89" s="164">
        <v>200000</v>
      </c>
      <c r="F89" s="112">
        <v>-174000</v>
      </c>
      <c r="G89" s="170">
        <v>-0.47</v>
      </c>
      <c r="H89" s="164">
        <v>542000</v>
      </c>
      <c r="I89" s="112">
        <v>192000</v>
      </c>
      <c r="J89" s="170">
        <v>0.55</v>
      </c>
      <c r="K89" s="164">
        <v>6602000</v>
      </c>
      <c r="L89" s="112">
        <v>10000</v>
      </c>
      <c r="M89" s="127">
        <v>0</v>
      </c>
      <c r="N89" s="173">
        <v>5714000</v>
      </c>
      <c r="O89" s="174">
        <f t="shared" si="10"/>
        <v>0.865495304453196</v>
      </c>
      <c r="P89" s="108">
        <f>Volume!K89</f>
        <v>124.8</v>
      </c>
      <c r="Q89" s="69">
        <f>Volume!J89</f>
        <v>126.15</v>
      </c>
      <c r="R89" s="239">
        <f t="shared" si="11"/>
        <v>83.28423</v>
      </c>
      <c r="S89" s="103">
        <f t="shared" si="12"/>
        <v>72.08211</v>
      </c>
      <c r="T89" s="109">
        <f t="shared" si="13"/>
        <v>6592000</v>
      </c>
      <c r="U89" s="103">
        <f t="shared" si="14"/>
        <v>0.15169902912621358</v>
      </c>
      <c r="V89" s="103">
        <f t="shared" si="15"/>
        <v>73.9239</v>
      </c>
      <c r="W89" s="103">
        <f t="shared" si="16"/>
        <v>2.523</v>
      </c>
      <c r="X89" s="103">
        <f t="shared" si="17"/>
        <v>6.83733</v>
      </c>
      <c r="Y89" s="103">
        <f t="shared" si="18"/>
        <v>82.26816</v>
      </c>
      <c r="Z89" s="239">
        <f t="shared" si="19"/>
        <v>1.0160699999999991</v>
      </c>
      <c r="AB89" s="77"/>
    </row>
    <row r="90" spans="1:28" s="7" customFormat="1" ht="15">
      <c r="A90" s="195" t="s">
        <v>294</v>
      </c>
      <c r="B90" s="164">
        <v>3780150</v>
      </c>
      <c r="C90" s="162">
        <v>21450</v>
      </c>
      <c r="D90" s="170">
        <v>0.01</v>
      </c>
      <c r="E90" s="164">
        <v>14850</v>
      </c>
      <c r="F90" s="112">
        <v>-44000</v>
      </c>
      <c r="G90" s="170">
        <v>-0.75</v>
      </c>
      <c r="H90" s="164">
        <v>1100</v>
      </c>
      <c r="I90" s="112">
        <v>0</v>
      </c>
      <c r="J90" s="170">
        <v>0</v>
      </c>
      <c r="K90" s="164">
        <v>3796100</v>
      </c>
      <c r="L90" s="112">
        <v>-22550</v>
      </c>
      <c r="M90" s="127">
        <v>-0.01</v>
      </c>
      <c r="N90" s="173">
        <v>2931500</v>
      </c>
      <c r="O90" s="174">
        <f t="shared" si="10"/>
        <v>0.7722399304549405</v>
      </c>
      <c r="P90" s="108">
        <f>Volume!K90</f>
        <v>454.05</v>
      </c>
      <c r="Q90" s="69">
        <f>Volume!J90</f>
        <v>461.9</v>
      </c>
      <c r="R90" s="239">
        <f t="shared" si="11"/>
        <v>175.341859</v>
      </c>
      <c r="S90" s="103">
        <f t="shared" si="12"/>
        <v>135.405985</v>
      </c>
      <c r="T90" s="109">
        <f t="shared" si="13"/>
        <v>3818650</v>
      </c>
      <c r="U90" s="103">
        <f t="shared" si="14"/>
        <v>-0.5905228287483797</v>
      </c>
      <c r="V90" s="103">
        <f t="shared" si="15"/>
        <v>174.6051285</v>
      </c>
      <c r="W90" s="103">
        <f t="shared" si="16"/>
        <v>0.6859215</v>
      </c>
      <c r="X90" s="103">
        <f t="shared" si="17"/>
        <v>0.050809</v>
      </c>
      <c r="Y90" s="103">
        <f t="shared" si="18"/>
        <v>173.38580325</v>
      </c>
      <c r="Z90" s="239">
        <f t="shared" si="19"/>
        <v>1.9560557499999902</v>
      </c>
      <c r="AB90" s="77"/>
    </row>
    <row r="91" spans="1:28" s="7" customFormat="1" ht="15">
      <c r="A91" s="195" t="s">
        <v>295</v>
      </c>
      <c r="B91" s="164">
        <v>1194050</v>
      </c>
      <c r="C91" s="162">
        <v>136400</v>
      </c>
      <c r="D91" s="170">
        <v>0.13</v>
      </c>
      <c r="E91" s="164">
        <v>550</v>
      </c>
      <c r="F91" s="112">
        <v>0</v>
      </c>
      <c r="G91" s="170">
        <v>0</v>
      </c>
      <c r="H91" s="164">
        <v>550</v>
      </c>
      <c r="I91" s="112">
        <v>-55000</v>
      </c>
      <c r="J91" s="170">
        <v>-0.99</v>
      </c>
      <c r="K91" s="164">
        <v>1195150</v>
      </c>
      <c r="L91" s="112">
        <v>81400</v>
      </c>
      <c r="M91" s="127">
        <v>0.07</v>
      </c>
      <c r="N91" s="173">
        <v>1054350</v>
      </c>
      <c r="O91" s="174">
        <f t="shared" si="10"/>
        <v>0.8821905200184077</v>
      </c>
      <c r="P91" s="108">
        <f>Volume!K91</f>
        <v>429.85</v>
      </c>
      <c r="Q91" s="69">
        <f>Volume!J91</f>
        <v>439</v>
      </c>
      <c r="R91" s="239">
        <f t="shared" si="11"/>
        <v>52.467085</v>
      </c>
      <c r="S91" s="103">
        <f t="shared" si="12"/>
        <v>46.285965</v>
      </c>
      <c r="T91" s="109">
        <f t="shared" si="13"/>
        <v>1113750</v>
      </c>
      <c r="U91" s="103">
        <f t="shared" si="14"/>
        <v>7.3086419753086425</v>
      </c>
      <c r="V91" s="103">
        <f t="shared" si="15"/>
        <v>52.418795</v>
      </c>
      <c r="W91" s="103">
        <f t="shared" si="16"/>
        <v>0.024145</v>
      </c>
      <c r="X91" s="103">
        <f t="shared" si="17"/>
        <v>0.024145</v>
      </c>
      <c r="Y91" s="103">
        <f t="shared" si="18"/>
        <v>47.87454375</v>
      </c>
      <c r="Z91" s="239">
        <f t="shared" si="19"/>
        <v>4.5925412499999965</v>
      </c>
      <c r="AB91" s="77"/>
    </row>
    <row r="92" spans="1:28" s="58" customFormat="1" ht="15">
      <c r="A92" s="195" t="s">
        <v>178</v>
      </c>
      <c r="B92" s="164">
        <v>2143750</v>
      </c>
      <c r="C92" s="162">
        <v>-357500</v>
      </c>
      <c r="D92" s="170">
        <v>-0.14</v>
      </c>
      <c r="E92" s="164">
        <v>58750</v>
      </c>
      <c r="F92" s="112">
        <v>1250</v>
      </c>
      <c r="G92" s="170">
        <v>0.02</v>
      </c>
      <c r="H92" s="164">
        <v>37500</v>
      </c>
      <c r="I92" s="112">
        <v>37500</v>
      </c>
      <c r="J92" s="170">
        <v>0</v>
      </c>
      <c r="K92" s="164">
        <v>2240000</v>
      </c>
      <c r="L92" s="112">
        <v>-318750</v>
      </c>
      <c r="M92" s="127">
        <v>-0.12</v>
      </c>
      <c r="N92" s="173">
        <v>2183750</v>
      </c>
      <c r="O92" s="174">
        <f t="shared" si="10"/>
        <v>0.9748883928571429</v>
      </c>
      <c r="P92" s="108">
        <f>Volume!K92</f>
        <v>169.45</v>
      </c>
      <c r="Q92" s="69">
        <f>Volume!J92</f>
        <v>172.1</v>
      </c>
      <c r="R92" s="239">
        <f t="shared" si="11"/>
        <v>38.5504</v>
      </c>
      <c r="S92" s="103">
        <f t="shared" si="12"/>
        <v>37.5823375</v>
      </c>
      <c r="T92" s="109">
        <f t="shared" si="13"/>
        <v>2558750</v>
      </c>
      <c r="U92" s="103">
        <f t="shared" si="14"/>
        <v>-12.45725451880801</v>
      </c>
      <c r="V92" s="103">
        <f t="shared" si="15"/>
        <v>36.8939375</v>
      </c>
      <c r="W92" s="103">
        <f t="shared" si="16"/>
        <v>1.0110875</v>
      </c>
      <c r="X92" s="103">
        <f t="shared" si="17"/>
        <v>0.645375</v>
      </c>
      <c r="Y92" s="103">
        <f t="shared" si="18"/>
        <v>43.35801875</v>
      </c>
      <c r="Z92" s="239">
        <f t="shared" si="19"/>
        <v>-4.807618749999996</v>
      </c>
      <c r="AA92" s="78"/>
      <c r="AB92" s="77"/>
    </row>
    <row r="93" spans="1:28" s="58" customFormat="1" ht="15">
      <c r="A93" s="195" t="s">
        <v>145</v>
      </c>
      <c r="B93" s="164">
        <v>2281400</v>
      </c>
      <c r="C93" s="162">
        <v>-18700</v>
      </c>
      <c r="D93" s="170">
        <v>-0.01</v>
      </c>
      <c r="E93" s="164">
        <v>141100</v>
      </c>
      <c r="F93" s="112">
        <v>27200</v>
      </c>
      <c r="G93" s="170">
        <v>0.24</v>
      </c>
      <c r="H93" s="164">
        <v>481100</v>
      </c>
      <c r="I93" s="112">
        <v>136000</v>
      </c>
      <c r="J93" s="170">
        <v>0.39</v>
      </c>
      <c r="K93" s="164">
        <v>2903600</v>
      </c>
      <c r="L93" s="112">
        <v>144500</v>
      </c>
      <c r="M93" s="127">
        <v>0.05</v>
      </c>
      <c r="N93" s="173">
        <v>2682600</v>
      </c>
      <c r="O93" s="174">
        <f t="shared" si="10"/>
        <v>0.9238875878220141</v>
      </c>
      <c r="P93" s="108">
        <f>Volume!K93</f>
        <v>144.45</v>
      </c>
      <c r="Q93" s="69">
        <f>Volume!J93</f>
        <v>149.55</v>
      </c>
      <c r="R93" s="239">
        <f t="shared" si="11"/>
        <v>43.42333800000001</v>
      </c>
      <c r="S93" s="103">
        <f t="shared" si="12"/>
        <v>40.118283000000005</v>
      </c>
      <c r="T93" s="109">
        <f t="shared" si="13"/>
        <v>2759100</v>
      </c>
      <c r="U93" s="103">
        <f t="shared" si="14"/>
        <v>5.237215033887862</v>
      </c>
      <c r="V93" s="103">
        <f t="shared" si="15"/>
        <v>34.118337</v>
      </c>
      <c r="W93" s="103">
        <f t="shared" si="16"/>
        <v>2.1101505</v>
      </c>
      <c r="X93" s="103">
        <f t="shared" si="17"/>
        <v>7.1948505</v>
      </c>
      <c r="Y93" s="103">
        <f t="shared" si="18"/>
        <v>39.85519949999999</v>
      </c>
      <c r="Z93" s="239">
        <f t="shared" si="19"/>
        <v>3.5681385000000176</v>
      </c>
      <c r="AA93" s="78"/>
      <c r="AB93" s="77"/>
    </row>
    <row r="94" spans="1:28" s="7" customFormat="1" ht="15">
      <c r="A94" s="195" t="s">
        <v>272</v>
      </c>
      <c r="B94" s="164">
        <v>3237650</v>
      </c>
      <c r="C94" s="162">
        <v>85000</v>
      </c>
      <c r="D94" s="170">
        <v>0.03</v>
      </c>
      <c r="E94" s="164">
        <v>79900</v>
      </c>
      <c r="F94" s="112">
        <v>850</v>
      </c>
      <c r="G94" s="170">
        <v>0.01</v>
      </c>
      <c r="H94" s="164">
        <v>4250</v>
      </c>
      <c r="I94" s="112">
        <v>-25500</v>
      </c>
      <c r="J94" s="170">
        <v>-0.86</v>
      </c>
      <c r="K94" s="164">
        <v>3321800</v>
      </c>
      <c r="L94" s="112">
        <v>60350</v>
      </c>
      <c r="M94" s="127">
        <v>0.02</v>
      </c>
      <c r="N94" s="173">
        <v>3094850</v>
      </c>
      <c r="O94" s="174">
        <f t="shared" si="10"/>
        <v>0.9316786079836233</v>
      </c>
      <c r="P94" s="108">
        <f>Volume!K94</f>
        <v>175.45</v>
      </c>
      <c r="Q94" s="69">
        <f>Volume!J94</f>
        <v>176.3</v>
      </c>
      <c r="R94" s="239">
        <f t="shared" si="11"/>
        <v>58.563334</v>
      </c>
      <c r="S94" s="103">
        <f t="shared" si="12"/>
        <v>54.5622055</v>
      </c>
      <c r="T94" s="109">
        <f t="shared" si="13"/>
        <v>3261450</v>
      </c>
      <c r="U94" s="103">
        <f t="shared" si="14"/>
        <v>1.850403961428199</v>
      </c>
      <c r="V94" s="103">
        <f t="shared" si="15"/>
        <v>57.0797695</v>
      </c>
      <c r="W94" s="103">
        <f t="shared" si="16"/>
        <v>1.408637</v>
      </c>
      <c r="X94" s="103">
        <f t="shared" si="17"/>
        <v>0.0749275</v>
      </c>
      <c r="Y94" s="103">
        <f t="shared" si="18"/>
        <v>57.22214025</v>
      </c>
      <c r="Z94" s="239">
        <f t="shared" si="19"/>
        <v>1.341193749999995</v>
      </c>
      <c r="AB94" s="77"/>
    </row>
    <row r="95" spans="1:28" s="58" customFormat="1" ht="15">
      <c r="A95" s="195" t="s">
        <v>210</v>
      </c>
      <c r="B95" s="164">
        <v>1465800</v>
      </c>
      <c r="C95" s="162">
        <v>-93800</v>
      </c>
      <c r="D95" s="170">
        <v>-0.06</v>
      </c>
      <c r="E95" s="164">
        <v>57200</v>
      </c>
      <c r="F95" s="112">
        <v>-13400</v>
      </c>
      <c r="G95" s="170">
        <v>-0.19</v>
      </c>
      <c r="H95" s="164">
        <v>26800</v>
      </c>
      <c r="I95" s="112">
        <v>24000</v>
      </c>
      <c r="J95" s="170">
        <v>8.57</v>
      </c>
      <c r="K95" s="164">
        <v>1549800</v>
      </c>
      <c r="L95" s="112">
        <v>-83200</v>
      </c>
      <c r="M95" s="127">
        <v>-0.05</v>
      </c>
      <c r="N95" s="173">
        <v>1253400</v>
      </c>
      <c r="O95" s="174">
        <f t="shared" si="10"/>
        <v>0.8087495160665893</v>
      </c>
      <c r="P95" s="108">
        <f>Volume!K95</f>
        <v>1505.65</v>
      </c>
      <c r="Q95" s="69">
        <f>Volume!J95</f>
        <v>1573.8</v>
      </c>
      <c r="R95" s="239">
        <f t="shared" si="11"/>
        <v>243.907524</v>
      </c>
      <c r="S95" s="103">
        <f t="shared" si="12"/>
        <v>197.260092</v>
      </c>
      <c r="T95" s="109">
        <f t="shared" si="13"/>
        <v>1633000</v>
      </c>
      <c r="U95" s="103">
        <f t="shared" si="14"/>
        <v>-5.094917330067361</v>
      </c>
      <c r="V95" s="103">
        <f t="shared" si="15"/>
        <v>230.687604</v>
      </c>
      <c r="W95" s="103">
        <f t="shared" si="16"/>
        <v>9.002136</v>
      </c>
      <c r="X95" s="103">
        <f t="shared" si="17"/>
        <v>4.217784</v>
      </c>
      <c r="Y95" s="103">
        <f t="shared" si="18"/>
        <v>245.872645</v>
      </c>
      <c r="Z95" s="239">
        <f t="shared" si="19"/>
        <v>-1.9651210000000106</v>
      </c>
      <c r="AA95" s="78"/>
      <c r="AB95" s="77"/>
    </row>
    <row r="96" spans="1:28" s="58" customFormat="1" ht="15">
      <c r="A96" s="195" t="s">
        <v>296</v>
      </c>
      <c r="B96" s="164">
        <v>935550</v>
      </c>
      <c r="C96" s="162">
        <v>-5950</v>
      </c>
      <c r="D96" s="170">
        <v>-0.01</v>
      </c>
      <c r="E96" s="164">
        <v>0</v>
      </c>
      <c r="F96" s="112">
        <v>0</v>
      </c>
      <c r="G96" s="170">
        <v>0</v>
      </c>
      <c r="H96" s="164">
        <v>0</v>
      </c>
      <c r="I96" s="112">
        <v>0</v>
      </c>
      <c r="J96" s="170">
        <v>0</v>
      </c>
      <c r="K96" s="164">
        <v>935550</v>
      </c>
      <c r="L96" s="112">
        <v>-5950</v>
      </c>
      <c r="M96" s="127">
        <v>-0.01</v>
      </c>
      <c r="N96" s="173">
        <v>763350</v>
      </c>
      <c r="O96" s="174">
        <f t="shared" si="10"/>
        <v>0.8159371492704826</v>
      </c>
      <c r="P96" s="108">
        <f>Volume!K96</f>
        <v>590.05</v>
      </c>
      <c r="Q96" s="69">
        <f>Volume!J96</f>
        <v>591.15</v>
      </c>
      <c r="R96" s="239">
        <f t="shared" si="11"/>
        <v>55.30503825</v>
      </c>
      <c r="S96" s="103">
        <f t="shared" si="12"/>
        <v>45.12543525</v>
      </c>
      <c r="T96" s="109">
        <f t="shared" si="13"/>
        <v>941500</v>
      </c>
      <c r="U96" s="103">
        <f t="shared" si="14"/>
        <v>-0.6319702602230484</v>
      </c>
      <c r="V96" s="103">
        <f t="shared" si="15"/>
        <v>55.30503825</v>
      </c>
      <c r="W96" s="103">
        <f t="shared" si="16"/>
        <v>0</v>
      </c>
      <c r="X96" s="103">
        <f t="shared" si="17"/>
        <v>0</v>
      </c>
      <c r="Y96" s="103">
        <f t="shared" si="18"/>
        <v>55.5532075</v>
      </c>
      <c r="Z96" s="239">
        <f t="shared" si="19"/>
        <v>-0.24816924999999657</v>
      </c>
      <c r="AA96" s="78"/>
      <c r="AB96" s="77"/>
    </row>
    <row r="97" spans="1:28" s="7" customFormat="1" ht="15">
      <c r="A97" s="195" t="s">
        <v>7</v>
      </c>
      <c r="B97" s="164">
        <v>2308750</v>
      </c>
      <c r="C97" s="162">
        <v>-128750</v>
      </c>
      <c r="D97" s="170">
        <v>-0.05</v>
      </c>
      <c r="E97" s="164">
        <v>81875</v>
      </c>
      <c r="F97" s="112">
        <v>4375</v>
      </c>
      <c r="G97" s="170">
        <v>0.06</v>
      </c>
      <c r="H97" s="164">
        <v>10625</v>
      </c>
      <c r="I97" s="112">
        <v>0</v>
      </c>
      <c r="J97" s="170">
        <v>0</v>
      </c>
      <c r="K97" s="164">
        <v>2401250</v>
      </c>
      <c r="L97" s="112">
        <v>-124375</v>
      </c>
      <c r="M97" s="127">
        <v>-0.05</v>
      </c>
      <c r="N97" s="173">
        <v>2063750</v>
      </c>
      <c r="O97" s="174">
        <f t="shared" si="10"/>
        <v>0.8594482040603852</v>
      </c>
      <c r="P97" s="108">
        <f>Volume!K97</f>
        <v>753.5</v>
      </c>
      <c r="Q97" s="69">
        <f>Volume!J97</f>
        <v>781.6</v>
      </c>
      <c r="R97" s="239">
        <f t="shared" si="11"/>
        <v>187.6817</v>
      </c>
      <c r="S97" s="103">
        <f t="shared" si="12"/>
        <v>161.3027</v>
      </c>
      <c r="T97" s="109">
        <f t="shared" si="13"/>
        <v>2525625</v>
      </c>
      <c r="U97" s="103">
        <f t="shared" si="14"/>
        <v>-4.924523632764168</v>
      </c>
      <c r="V97" s="103">
        <f t="shared" si="15"/>
        <v>180.4519</v>
      </c>
      <c r="W97" s="103">
        <f t="shared" si="16"/>
        <v>6.39935</v>
      </c>
      <c r="X97" s="103">
        <f t="shared" si="17"/>
        <v>0.83045</v>
      </c>
      <c r="Y97" s="103">
        <f t="shared" si="18"/>
        <v>190.30584375</v>
      </c>
      <c r="Z97" s="239">
        <f t="shared" si="19"/>
        <v>-2.6241437500000018</v>
      </c>
      <c r="AB97" s="77"/>
    </row>
    <row r="98" spans="1:28" s="58" customFormat="1" ht="15">
      <c r="A98" s="195" t="s">
        <v>170</v>
      </c>
      <c r="B98" s="164">
        <v>1888200</v>
      </c>
      <c r="C98" s="162">
        <v>-49800</v>
      </c>
      <c r="D98" s="170">
        <v>-0.03</v>
      </c>
      <c r="E98" s="164">
        <v>6600</v>
      </c>
      <c r="F98" s="112">
        <v>0</v>
      </c>
      <c r="G98" s="170">
        <v>0</v>
      </c>
      <c r="H98" s="164">
        <v>0</v>
      </c>
      <c r="I98" s="112">
        <v>0</v>
      </c>
      <c r="J98" s="170">
        <v>0</v>
      </c>
      <c r="K98" s="164">
        <v>1894800</v>
      </c>
      <c r="L98" s="112">
        <v>-49800</v>
      </c>
      <c r="M98" s="127">
        <v>-0.03</v>
      </c>
      <c r="N98" s="173">
        <v>1536000</v>
      </c>
      <c r="O98" s="174">
        <f t="shared" si="10"/>
        <v>0.8106396453451552</v>
      </c>
      <c r="P98" s="108">
        <f>Volume!K98</f>
        <v>479.75</v>
      </c>
      <c r="Q98" s="69">
        <f>Volume!J98</f>
        <v>504.75</v>
      </c>
      <c r="R98" s="239">
        <f t="shared" si="11"/>
        <v>95.64003</v>
      </c>
      <c r="S98" s="103">
        <f t="shared" si="12"/>
        <v>77.5296</v>
      </c>
      <c r="T98" s="109">
        <f t="shared" si="13"/>
        <v>1944600</v>
      </c>
      <c r="U98" s="103">
        <f t="shared" si="14"/>
        <v>-2.5609379821042886</v>
      </c>
      <c r="V98" s="103">
        <f t="shared" si="15"/>
        <v>95.306895</v>
      </c>
      <c r="W98" s="103">
        <f t="shared" si="16"/>
        <v>0.333135</v>
      </c>
      <c r="X98" s="103">
        <f t="shared" si="17"/>
        <v>0</v>
      </c>
      <c r="Y98" s="103">
        <f t="shared" si="18"/>
        <v>93.292185</v>
      </c>
      <c r="Z98" s="239">
        <f t="shared" si="19"/>
        <v>2.3478449999999924</v>
      </c>
      <c r="AA98" s="78"/>
      <c r="AB98" s="77"/>
    </row>
    <row r="99" spans="1:28" s="58" customFormat="1" ht="15">
      <c r="A99" s="195" t="s">
        <v>223</v>
      </c>
      <c r="B99" s="164">
        <v>1798800</v>
      </c>
      <c r="C99" s="162">
        <v>-397600</v>
      </c>
      <c r="D99" s="170">
        <v>-0.18</v>
      </c>
      <c r="E99" s="164">
        <v>73600</v>
      </c>
      <c r="F99" s="112">
        <v>-4000</v>
      </c>
      <c r="G99" s="170">
        <v>-0.05</v>
      </c>
      <c r="H99" s="164">
        <v>14000</v>
      </c>
      <c r="I99" s="112">
        <v>-400</v>
      </c>
      <c r="J99" s="170">
        <v>-0.03</v>
      </c>
      <c r="K99" s="164">
        <v>1886400</v>
      </c>
      <c r="L99" s="112">
        <v>-402000</v>
      </c>
      <c r="M99" s="127">
        <v>-0.18</v>
      </c>
      <c r="N99" s="173">
        <v>1716000</v>
      </c>
      <c r="O99" s="174">
        <f t="shared" si="10"/>
        <v>0.9096692111959288</v>
      </c>
      <c r="P99" s="108">
        <f>Volume!K99</f>
        <v>791.65</v>
      </c>
      <c r="Q99" s="69">
        <f>Volume!J99</f>
        <v>831.3</v>
      </c>
      <c r="R99" s="239">
        <f t="shared" si="11"/>
        <v>156.816432</v>
      </c>
      <c r="S99" s="103">
        <f t="shared" si="12"/>
        <v>142.65108</v>
      </c>
      <c r="T99" s="109">
        <f t="shared" si="13"/>
        <v>2288400</v>
      </c>
      <c r="U99" s="103">
        <f t="shared" si="14"/>
        <v>-17.566858940744627</v>
      </c>
      <c r="V99" s="103">
        <f t="shared" si="15"/>
        <v>149.534244</v>
      </c>
      <c r="W99" s="103">
        <f t="shared" si="16"/>
        <v>6.118368</v>
      </c>
      <c r="X99" s="103">
        <f t="shared" si="17"/>
        <v>1.16382</v>
      </c>
      <c r="Y99" s="103">
        <f t="shared" si="18"/>
        <v>181.161186</v>
      </c>
      <c r="Z99" s="239">
        <f t="shared" si="19"/>
        <v>-24.344753999999995</v>
      </c>
      <c r="AA99" s="78"/>
      <c r="AB99" s="77"/>
    </row>
    <row r="100" spans="1:28" s="58" customFormat="1" ht="15">
      <c r="A100" s="195" t="s">
        <v>207</v>
      </c>
      <c r="B100" s="164">
        <v>4918750</v>
      </c>
      <c r="C100" s="162">
        <v>-112500</v>
      </c>
      <c r="D100" s="170">
        <v>-0.02</v>
      </c>
      <c r="E100" s="164">
        <v>212500</v>
      </c>
      <c r="F100" s="112">
        <v>-3750</v>
      </c>
      <c r="G100" s="170">
        <v>-0.02</v>
      </c>
      <c r="H100" s="164">
        <v>1250</v>
      </c>
      <c r="I100" s="112">
        <v>0</v>
      </c>
      <c r="J100" s="170">
        <v>0</v>
      </c>
      <c r="K100" s="164">
        <v>5132500</v>
      </c>
      <c r="L100" s="112">
        <v>-116250</v>
      </c>
      <c r="M100" s="127">
        <v>-0.02</v>
      </c>
      <c r="N100" s="173">
        <v>4527500</v>
      </c>
      <c r="O100" s="174">
        <f t="shared" si="10"/>
        <v>0.8821237213833415</v>
      </c>
      <c r="P100" s="108">
        <f>Volume!K100</f>
        <v>170.45</v>
      </c>
      <c r="Q100" s="69">
        <f>Volume!J100</f>
        <v>169.85</v>
      </c>
      <c r="R100" s="239">
        <f t="shared" si="11"/>
        <v>87.1755125</v>
      </c>
      <c r="S100" s="103">
        <f t="shared" si="12"/>
        <v>76.8995875</v>
      </c>
      <c r="T100" s="109">
        <f t="shared" si="13"/>
        <v>5248750</v>
      </c>
      <c r="U100" s="103">
        <f t="shared" si="14"/>
        <v>-2.2148130507263635</v>
      </c>
      <c r="V100" s="103">
        <f t="shared" si="15"/>
        <v>83.54496875</v>
      </c>
      <c r="W100" s="103">
        <f t="shared" si="16"/>
        <v>3.6093125</v>
      </c>
      <c r="X100" s="103">
        <f t="shared" si="17"/>
        <v>0.02123125</v>
      </c>
      <c r="Y100" s="103">
        <f t="shared" si="18"/>
        <v>89.46494374999999</v>
      </c>
      <c r="Z100" s="239">
        <f t="shared" si="19"/>
        <v>-2.2894312499999927</v>
      </c>
      <c r="AA100" s="78"/>
      <c r="AB100" s="77"/>
    </row>
    <row r="101" spans="1:28" s="58" customFormat="1" ht="15">
      <c r="A101" s="195" t="s">
        <v>297</v>
      </c>
      <c r="B101" s="164">
        <v>422250</v>
      </c>
      <c r="C101" s="162">
        <v>-29750</v>
      </c>
      <c r="D101" s="170">
        <v>-0.07</v>
      </c>
      <c r="E101" s="164">
        <v>0</v>
      </c>
      <c r="F101" s="112">
        <v>0</v>
      </c>
      <c r="G101" s="170">
        <v>0</v>
      </c>
      <c r="H101" s="164">
        <v>0</v>
      </c>
      <c r="I101" s="112">
        <v>0</v>
      </c>
      <c r="J101" s="170">
        <v>0</v>
      </c>
      <c r="K101" s="164">
        <v>422250</v>
      </c>
      <c r="L101" s="112">
        <v>-29750</v>
      </c>
      <c r="M101" s="127">
        <v>-0.07</v>
      </c>
      <c r="N101" s="173">
        <v>329250</v>
      </c>
      <c r="O101" s="174">
        <f t="shared" si="10"/>
        <v>0.7797513321492007</v>
      </c>
      <c r="P101" s="108">
        <f>Volume!K101</f>
        <v>825.25</v>
      </c>
      <c r="Q101" s="69">
        <f>Volume!J101</f>
        <v>846</v>
      </c>
      <c r="R101" s="239">
        <f t="shared" si="11"/>
        <v>35.72235</v>
      </c>
      <c r="S101" s="103">
        <f t="shared" si="12"/>
        <v>27.85455</v>
      </c>
      <c r="T101" s="109">
        <f t="shared" si="13"/>
        <v>452000</v>
      </c>
      <c r="U101" s="103">
        <f t="shared" si="14"/>
        <v>-6.581858407079647</v>
      </c>
      <c r="V101" s="103">
        <f t="shared" si="15"/>
        <v>35.72235</v>
      </c>
      <c r="W101" s="103">
        <f t="shared" si="16"/>
        <v>0</v>
      </c>
      <c r="X101" s="103">
        <f t="shared" si="17"/>
        <v>0</v>
      </c>
      <c r="Y101" s="103">
        <f t="shared" si="18"/>
        <v>37.3013</v>
      </c>
      <c r="Z101" s="239">
        <f t="shared" si="19"/>
        <v>-1.578949999999999</v>
      </c>
      <c r="AA101" s="78"/>
      <c r="AB101" s="77"/>
    </row>
    <row r="102" spans="1:28" s="58" customFormat="1" ht="15">
      <c r="A102" s="195" t="s">
        <v>277</v>
      </c>
      <c r="B102" s="164">
        <v>5238400</v>
      </c>
      <c r="C102" s="162">
        <v>44000</v>
      </c>
      <c r="D102" s="170">
        <v>0.01</v>
      </c>
      <c r="E102" s="164">
        <v>114400</v>
      </c>
      <c r="F102" s="112">
        <v>-1600</v>
      </c>
      <c r="G102" s="170">
        <v>-0.01</v>
      </c>
      <c r="H102" s="164">
        <v>13600</v>
      </c>
      <c r="I102" s="112">
        <v>1600</v>
      </c>
      <c r="J102" s="170">
        <v>0.13</v>
      </c>
      <c r="K102" s="164">
        <v>5366400</v>
      </c>
      <c r="L102" s="112">
        <v>44000</v>
      </c>
      <c r="M102" s="127">
        <v>0.01</v>
      </c>
      <c r="N102" s="173">
        <v>4503200</v>
      </c>
      <c r="O102" s="174">
        <f t="shared" si="10"/>
        <v>0.8391472868217055</v>
      </c>
      <c r="P102" s="108">
        <f>Volume!K102</f>
        <v>288.45</v>
      </c>
      <c r="Q102" s="69">
        <f>Volume!J102</f>
        <v>289.35</v>
      </c>
      <c r="R102" s="239">
        <f t="shared" si="11"/>
        <v>155.27678400000002</v>
      </c>
      <c r="S102" s="103">
        <f t="shared" si="12"/>
        <v>130.300092</v>
      </c>
      <c r="T102" s="109">
        <f t="shared" si="13"/>
        <v>5322400</v>
      </c>
      <c r="U102" s="103">
        <f t="shared" si="14"/>
        <v>0.8266947241845783</v>
      </c>
      <c r="V102" s="103">
        <f t="shared" si="15"/>
        <v>151.573104</v>
      </c>
      <c r="W102" s="103">
        <f t="shared" si="16"/>
        <v>3.3101640000000003</v>
      </c>
      <c r="X102" s="103">
        <f t="shared" si="17"/>
        <v>0.39351600000000003</v>
      </c>
      <c r="Y102" s="103">
        <f t="shared" si="18"/>
        <v>153.524628</v>
      </c>
      <c r="Z102" s="239">
        <f t="shared" si="19"/>
        <v>1.7521560000000136</v>
      </c>
      <c r="AA102" s="78"/>
      <c r="AB102" s="77"/>
    </row>
    <row r="103" spans="1:28" s="58" customFormat="1" ht="15">
      <c r="A103" s="195" t="s">
        <v>146</v>
      </c>
      <c r="B103" s="164">
        <v>8410500</v>
      </c>
      <c r="C103" s="162">
        <v>231400</v>
      </c>
      <c r="D103" s="170">
        <v>0.03</v>
      </c>
      <c r="E103" s="164">
        <v>382700</v>
      </c>
      <c r="F103" s="112">
        <v>8900</v>
      </c>
      <c r="G103" s="170">
        <v>0.02</v>
      </c>
      <c r="H103" s="164">
        <v>53400</v>
      </c>
      <c r="I103" s="112">
        <v>26700</v>
      </c>
      <c r="J103" s="170">
        <v>1</v>
      </c>
      <c r="K103" s="164">
        <v>8846600</v>
      </c>
      <c r="L103" s="112">
        <v>267000</v>
      </c>
      <c r="M103" s="127">
        <v>0.03</v>
      </c>
      <c r="N103" s="173">
        <v>7422600</v>
      </c>
      <c r="O103" s="174">
        <f t="shared" si="10"/>
        <v>0.8390342052313883</v>
      </c>
      <c r="P103" s="108">
        <f>Volume!K103</f>
        <v>34.25</v>
      </c>
      <c r="Q103" s="69">
        <f>Volume!J103</f>
        <v>34.75</v>
      </c>
      <c r="R103" s="239">
        <f t="shared" si="11"/>
        <v>30.741935</v>
      </c>
      <c r="S103" s="103">
        <f t="shared" si="12"/>
        <v>25.793535</v>
      </c>
      <c r="T103" s="109">
        <f t="shared" si="13"/>
        <v>8579600</v>
      </c>
      <c r="U103" s="103">
        <f t="shared" si="14"/>
        <v>3.112033195020747</v>
      </c>
      <c r="V103" s="103">
        <f t="shared" si="15"/>
        <v>29.2264875</v>
      </c>
      <c r="W103" s="103">
        <f t="shared" si="16"/>
        <v>1.3298825</v>
      </c>
      <c r="X103" s="103">
        <f t="shared" si="17"/>
        <v>0.185565</v>
      </c>
      <c r="Y103" s="103">
        <f t="shared" si="18"/>
        <v>29.38513</v>
      </c>
      <c r="Z103" s="239">
        <f t="shared" si="19"/>
        <v>1.3568050000000014</v>
      </c>
      <c r="AA103" s="78"/>
      <c r="AB103" s="77"/>
    </row>
    <row r="104" spans="1:28" s="7" customFormat="1" ht="15">
      <c r="A104" s="195" t="s">
        <v>8</v>
      </c>
      <c r="B104" s="164">
        <v>20284800</v>
      </c>
      <c r="C104" s="162">
        <v>440000</v>
      </c>
      <c r="D104" s="170">
        <v>0.02</v>
      </c>
      <c r="E104" s="164">
        <v>2324800</v>
      </c>
      <c r="F104" s="112">
        <v>-30400</v>
      </c>
      <c r="G104" s="170">
        <v>-0.01</v>
      </c>
      <c r="H104" s="164">
        <v>656000</v>
      </c>
      <c r="I104" s="112">
        <v>12800</v>
      </c>
      <c r="J104" s="170">
        <v>0.02</v>
      </c>
      <c r="K104" s="164">
        <v>23265600</v>
      </c>
      <c r="L104" s="112">
        <v>422400</v>
      </c>
      <c r="M104" s="127">
        <v>0.02</v>
      </c>
      <c r="N104" s="173">
        <v>21044800</v>
      </c>
      <c r="O104" s="174">
        <f t="shared" si="10"/>
        <v>0.904545767141187</v>
      </c>
      <c r="P104" s="108">
        <f>Volume!K104</f>
        <v>146.55</v>
      </c>
      <c r="Q104" s="69">
        <f>Volume!J104</f>
        <v>149.25</v>
      </c>
      <c r="R104" s="239">
        <f t="shared" si="11"/>
        <v>347.23908</v>
      </c>
      <c r="S104" s="103">
        <f t="shared" si="12"/>
        <v>314.09364</v>
      </c>
      <c r="T104" s="109">
        <f t="shared" si="13"/>
        <v>22843200</v>
      </c>
      <c r="U104" s="103">
        <f t="shared" si="14"/>
        <v>1.8491279680605168</v>
      </c>
      <c r="V104" s="103">
        <f t="shared" si="15"/>
        <v>302.75064</v>
      </c>
      <c r="W104" s="103">
        <f t="shared" si="16"/>
        <v>34.69764</v>
      </c>
      <c r="X104" s="103">
        <f t="shared" si="17"/>
        <v>9.7908</v>
      </c>
      <c r="Y104" s="103">
        <f t="shared" si="18"/>
        <v>334.76709600000004</v>
      </c>
      <c r="Z104" s="239">
        <f t="shared" si="19"/>
        <v>12.471983999999964</v>
      </c>
      <c r="AB104" s="77"/>
    </row>
    <row r="105" spans="1:28" s="58" customFormat="1" ht="15">
      <c r="A105" s="195" t="s">
        <v>298</v>
      </c>
      <c r="B105" s="164">
        <v>2121000</v>
      </c>
      <c r="C105" s="162">
        <v>-84000</v>
      </c>
      <c r="D105" s="170">
        <v>-0.04</v>
      </c>
      <c r="E105" s="164">
        <v>115000</v>
      </c>
      <c r="F105" s="112">
        <v>-11000</v>
      </c>
      <c r="G105" s="170">
        <v>-0.09</v>
      </c>
      <c r="H105" s="164">
        <v>184000</v>
      </c>
      <c r="I105" s="112">
        <v>6000</v>
      </c>
      <c r="J105" s="170">
        <v>0.03</v>
      </c>
      <c r="K105" s="164">
        <v>2420000</v>
      </c>
      <c r="L105" s="112">
        <v>-89000</v>
      </c>
      <c r="M105" s="127">
        <v>-0.04</v>
      </c>
      <c r="N105" s="173">
        <v>2239000</v>
      </c>
      <c r="O105" s="174">
        <f t="shared" si="10"/>
        <v>0.925206611570248</v>
      </c>
      <c r="P105" s="108">
        <f>Volume!K105</f>
        <v>159.7</v>
      </c>
      <c r="Q105" s="69">
        <f>Volume!J105</f>
        <v>167.7</v>
      </c>
      <c r="R105" s="239">
        <f t="shared" si="11"/>
        <v>40.5834</v>
      </c>
      <c r="S105" s="103">
        <f t="shared" si="12"/>
        <v>37.54803</v>
      </c>
      <c r="T105" s="109">
        <f t="shared" si="13"/>
        <v>2509000</v>
      </c>
      <c r="U105" s="103">
        <f t="shared" si="14"/>
        <v>-3.5472299721004386</v>
      </c>
      <c r="V105" s="103">
        <f t="shared" si="15"/>
        <v>35.56917</v>
      </c>
      <c r="W105" s="103">
        <f t="shared" si="16"/>
        <v>1.92855</v>
      </c>
      <c r="X105" s="103">
        <f t="shared" si="17"/>
        <v>3.0856799999999995</v>
      </c>
      <c r="Y105" s="103">
        <f t="shared" si="18"/>
        <v>40.06873</v>
      </c>
      <c r="Z105" s="239">
        <f t="shared" si="19"/>
        <v>0.5146699999999953</v>
      </c>
      <c r="AA105" s="78"/>
      <c r="AB105" s="77"/>
    </row>
    <row r="106" spans="1:28" s="58" customFormat="1" ht="15">
      <c r="A106" s="195" t="s">
        <v>179</v>
      </c>
      <c r="B106" s="164">
        <v>28392000</v>
      </c>
      <c r="C106" s="162">
        <v>-238000</v>
      </c>
      <c r="D106" s="170">
        <v>-0.01</v>
      </c>
      <c r="E106" s="164">
        <v>9128000</v>
      </c>
      <c r="F106" s="112">
        <v>210000</v>
      </c>
      <c r="G106" s="170">
        <v>0.02</v>
      </c>
      <c r="H106" s="164">
        <v>868000</v>
      </c>
      <c r="I106" s="112">
        <v>0</v>
      </c>
      <c r="J106" s="170">
        <v>0</v>
      </c>
      <c r="K106" s="164">
        <v>38388000</v>
      </c>
      <c r="L106" s="112">
        <v>-28000</v>
      </c>
      <c r="M106" s="127">
        <v>0</v>
      </c>
      <c r="N106" s="173">
        <v>33992000</v>
      </c>
      <c r="O106" s="174">
        <f t="shared" si="10"/>
        <v>0.8854850474106492</v>
      </c>
      <c r="P106" s="108">
        <f>Volume!K106</f>
        <v>12.3</v>
      </c>
      <c r="Q106" s="69">
        <f>Volume!J106</f>
        <v>12.65</v>
      </c>
      <c r="R106" s="239">
        <f t="shared" si="11"/>
        <v>48.56082</v>
      </c>
      <c r="S106" s="103">
        <f t="shared" si="12"/>
        <v>42.99988</v>
      </c>
      <c r="T106" s="109">
        <f t="shared" si="13"/>
        <v>38416000</v>
      </c>
      <c r="U106" s="103">
        <f t="shared" si="14"/>
        <v>-0.0728862973760933</v>
      </c>
      <c r="V106" s="103">
        <f t="shared" si="15"/>
        <v>35.91588</v>
      </c>
      <c r="W106" s="103">
        <f t="shared" si="16"/>
        <v>11.54692</v>
      </c>
      <c r="X106" s="103">
        <f t="shared" si="17"/>
        <v>1.09802</v>
      </c>
      <c r="Y106" s="103">
        <f t="shared" si="18"/>
        <v>47.25168</v>
      </c>
      <c r="Z106" s="239">
        <f t="shared" si="19"/>
        <v>1.3091399999999993</v>
      </c>
      <c r="AA106" s="78"/>
      <c r="AB106" s="77"/>
    </row>
    <row r="107" spans="1:28" s="58" customFormat="1" ht="15">
      <c r="A107" s="195" t="s">
        <v>202</v>
      </c>
      <c r="B107" s="164">
        <v>3259100</v>
      </c>
      <c r="C107" s="162">
        <v>-278300</v>
      </c>
      <c r="D107" s="170">
        <v>-0.08</v>
      </c>
      <c r="E107" s="164">
        <v>46000</v>
      </c>
      <c r="F107" s="112">
        <v>-26450</v>
      </c>
      <c r="G107" s="170">
        <v>-0.37</v>
      </c>
      <c r="H107" s="164">
        <v>48300</v>
      </c>
      <c r="I107" s="112">
        <v>-1150</v>
      </c>
      <c r="J107" s="170">
        <v>-0.02</v>
      </c>
      <c r="K107" s="164">
        <v>3353400</v>
      </c>
      <c r="L107" s="112">
        <v>-305900</v>
      </c>
      <c r="M107" s="127">
        <v>-0.08</v>
      </c>
      <c r="N107" s="173">
        <v>2947450</v>
      </c>
      <c r="O107" s="174">
        <f t="shared" si="10"/>
        <v>0.8789437585733882</v>
      </c>
      <c r="P107" s="108">
        <f>Volume!K107</f>
        <v>233.35</v>
      </c>
      <c r="Q107" s="69">
        <f>Volume!J107</f>
        <v>231.55</v>
      </c>
      <c r="R107" s="239">
        <f t="shared" si="11"/>
        <v>77.647977</v>
      </c>
      <c r="S107" s="103">
        <f t="shared" si="12"/>
        <v>68.24820475</v>
      </c>
      <c r="T107" s="109">
        <f t="shared" si="13"/>
        <v>3659300</v>
      </c>
      <c r="U107" s="103">
        <f t="shared" si="14"/>
        <v>-8.359522313010686</v>
      </c>
      <c r="V107" s="103">
        <f t="shared" si="15"/>
        <v>75.4644605</v>
      </c>
      <c r="W107" s="103">
        <f t="shared" si="16"/>
        <v>1.06513</v>
      </c>
      <c r="X107" s="103">
        <f t="shared" si="17"/>
        <v>1.1183865</v>
      </c>
      <c r="Y107" s="103">
        <f t="shared" si="18"/>
        <v>85.3897655</v>
      </c>
      <c r="Z107" s="239">
        <f t="shared" si="19"/>
        <v>-7.741788499999998</v>
      </c>
      <c r="AA107" s="78"/>
      <c r="AB107" s="77"/>
    </row>
    <row r="108" spans="1:28" s="58" customFormat="1" ht="15">
      <c r="A108" s="195" t="s">
        <v>171</v>
      </c>
      <c r="B108" s="164">
        <v>2982100</v>
      </c>
      <c r="C108" s="162">
        <v>-37400</v>
      </c>
      <c r="D108" s="170">
        <v>-0.01</v>
      </c>
      <c r="E108" s="164">
        <v>90200</v>
      </c>
      <c r="F108" s="112">
        <v>-2200</v>
      </c>
      <c r="G108" s="170">
        <v>-0.02</v>
      </c>
      <c r="H108" s="164">
        <v>4400</v>
      </c>
      <c r="I108" s="112">
        <v>0</v>
      </c>
      <c r="J108" s="170">
        <v>0</v>
      </c>
      <c r="K108" s="164">
        <v>3076700</v>
      </c>
      <c r="L108" s="112">
        <v>-39600</v>
      </c>
      <c r="M108" s="127">
        <v>-0.01</v>
      </c>
      <c r="N108" s="173">
        <v>2952400</v>
      </c>
      <c r="O108" s="174">
        <f t="shared" si="10"/>
        <v>0.9595995709688953</v>
      </c>
      <c r="P108" s="108">
        <f>Volume!K108</f>
        <v>310.35</v>
      </c>
      <c r="Q108" s="69">
        <f>Volume!J108</f>
        <v>313.5</v>
      </c>
      <c r="R108" s="239">
        <f t="shared" si="11"/>
        <v>96.454545</v>
      </c>
      <c r="S108" s="103">
        <f t="shared" si="12"/>
        <v>92.55774</v>
      </c>
      <c r="T108" s="109">
        <f t="shared" si="13"/>
        <v>3116300</v>
      </c>
      <c r="U108" s="103">
        <f t="shared" si="14"/>
        <v>-1.2707377338510413</v>
      </c>
      <c r="V108" s="103">
        <f t="shared" si="15"/>
        <v>93.488835</v>
      </c>
      <c r="W108" s="103">
        <f t="shared" si="16"/>
        <v>2.82777</v>
      </c>
      <c r="X108" s="103">
        <f t="shared" si="17"/>
        <v>0.13794</v>
      </c>
      <c r="Y108" s="103">
        <f t="shared" si="18"/>
        <v>96.71437050000002</v>
      </c>
      <c r="Z108" s="239">
        <f t="shared" si="19"/>
        <v>-0.25982550000001936</v>
      </c>
      <c r="AA108" s="78"/>
      <c r="AB108" s="77"/>
    </row>
    <row r="109" spans="1:28" s="58" customFormat="1" ht="15">
      <c r="A109" s="195" t="s">
        <v>147</v>
      </c>
      <c r="B109" s="164">
        <v>4047400</v>
      </c>
      <c r="C109" s="162">
        <v>-194700</v>
      </c>
      <c r="D109" s="170">
        <v>-0.05</v>
      </c>
      <c r="E109" s="164">
        <v>118000</v>
      </c>
      <c r="F109" s="112">
        <v>-59000</v>
      </c>
      <c r="G109" s="170">
        <v>-0.33</v>
      </c>
      <c r="H109" s="164">
        <v>64900</v>
      </c>
      <c r="I109" s="112">
        <v>64900</v>
      </c>
      <c r="J109" s="170">
        <v>0</v>
      </c>
      <c r="K109" s="164">
        <v>4230300</v>
      </c>
      <c r="L109" s="112">
        <v>-188800</v>
      </c>
      <c r="M109" s="127">
        <v>-0.04</v>
      </c>
      <c r="N109" s="173">
        <v>3734700</v>
      </c>
      <c r="O109" s="174">
        <f t="shared" si="10"/>
        <v>0.8828451882845189</v>
      </c>
      <c r="P109" s="108">
        <f>Volume!K109</f>
        <v>50.25</v>
      </c>
      <c r="Q109" s="69">
        <f>Volume!J109</f>
        <v>51.8</v>
      </c>
      <c r="R109" s="239">
        <f t="shared" si="11"/>
        <v>21.912954</v>
      </c>
      <c r="S109" s="103">
        <f t="shared" si="12"/>
        <v>19.345746</v>
      </c>
      <c r="T109" s="109">
        <f t="shared" si="13"/>
        <v>4419100</v>
      </c>
      <c r="U109" s="103">
        <f t="shared" si="14"/>
        <v>-4.2723631508678235</v>
      </c>
      <c r="V109" s="103">
        <f t="shared" si="15"/>
        <v>20.965532</v>
      </c>
      <c r="W109" s="103">
        <f t="shared" si="16"/>
        <v>0.61124</v>
      </c>
      <c r="X109" s="103">
        <f t="shared" si="17"/>
        <v>0.336182</v>
      </c>
      <c r="Y109" s="103">
        <f t="shared" si="18"/>
        <v>22.2059775</v>
      </c>
      <c r="Z109" s="239">
        <f t="shared" si="19"/>
        <v>-0.2930235000000003</v>
      </c>
      <c r="AA109" s="78"/>
      <c r="AB109" s="77"/>
    </row>
    <row r="110" spans="1:28" s="7" customFormat="1" ht="15">
      <c r="A110" s="195" t="s">
        <v>148</v>
      </c>
      <c r="B110" s="164">
        <v>869440</v>
      </c>
      <c r="C110" s="162">
        <v>-27170</v>
      </c>
      <c r="D110" s="170">
        <v>-0.03</v>
      </c>
      <c r="E110" s="164">
        <v>1045</v>
      </c>
      <c r="F110" s="112">
        <v>0</v>
      </c>
      <c r="G110" s="170">
        <v>0</v>
      </c>
      <c r="H110" s="164">
        <v>0</v>
      </c>
      <c r="I110" s="112">
        <v>0</v>
      </c>
      <c r="J110" s="170">
        <v>0</v>
      </c>
      <c r="K110" s="164">
        <v>870485</v>
      </c>
      <c r="L110" s="112">
        <v>-27170</v>
      </c>
      <c r="M110" s="127">
        <v>-0.03</v>
      </c>
      <c r="N110" s="173">
        <v>860035</v>
      </c>
      <c r="O110" s="174">
        <f t="shared" si="10"/>
        <v>0.9879951980792316</v>
      </c>
      <c r="P110" s="108">
        <f>Volume!K110</f>
        <v>248.15</v>
      </c>
      <c r="Q110" s="69">
        <f>Volume!J110</f>
        <v>246.9</v>
      </c>
      <c r="R110" s="239">
        <f t="shared" si="11"/>
        <v>21.49227465</v>
      </c>
      <c r="S110" s="103">
        <f t="shared" si="12"/>
        <v>21.23426415</v>
      </c>
      <c r="T110" s="109">
        <f t="shared" si="13"/>
        <v>897655</v>
      </c>
      <c r="U110" s="103">
        <f t="shared" si="14"/>
        <v>-3.026775320139697</v>
      </c>
      <c r="V110" s="103">
        <f t="shared" si="15"/>
        <v>21.4664736</v>
      </c>
      <c r="W110" s="103">
        <f t="shared" si="16"/>
        <v>0.02580105</v>
      </c>
      <c r="X110" s="103">
        <f t="shared" si="17"/>
        <v>0</v>
      </c>
      <c r="Y110" s="103">
        <f t="shared" si="18"/>
        <v>22.275308825</v>
      </c>
      <c r="Z110" s="239">
        <f t="shared" si="19"/>
        <v>-0.7830341750000009</v>
      </c>
      <c r="AB110" s="77"/>
    </row>
    <row r="111" spans="1:28" s="7" customFormat="1" ht="15">
      <c r="A111" s="195" t="s">
        <v>122</v>
      </c>
      <c r="B111" s="164">
        <v>6225375</v>
      </c>
      <c r="C111" s="162">
        <v>-27625</v>
      </c>
      <c r="D111" s="170">
        <v>0</v>
      </c>
      <c r="E111" s="164">
        <v>2067000</v>
      </c>
      <c r="F111" s="112">
        <v>-1625</v>
      </c>
      <c r="G111" s="170">
        <v>0</v>
      </c>
      <c r="H111" s="164">
        <v>455000</v>
      </c>
      <c r="I111" s="112">
        <v>-6500</v>
      </c>
      <c r="J111" s="170">
        <v>-0.01</v>
      </c>
      <c r="K111" s="164">
        <v>8747375</v>
      </c>
      <c r="L111" s="112">
        <v>-35750</v>
      </c>
      <c r="M111" s="127">
        <v>0</v>
      </c>
      <c r="N111" s="173">
        <v>8022625</v>
      </c>
      <c r="O111" s="174">
        <f t="shared" si="10"/>
        <v>0.9171465725431915</v>
      </c>
      <c r="P111" s="108">
        <f>Volume!K111</f>
        <v>143.7</v>
      </c>
      <c r="Q111" s="69">
        <f>Volume!J111</f>
        <v>144.2</v>
      </c>
      <c r="R111" s="239">
        <f t="shared" si="11"/>
        <v>126.1371475</v>
      </c>
      <c r="S111" s="103">
        <f t="shared" si="12"/>
        <v>115.6862525</v>
      </c>
      <c r="T111" s="109">
        <f t="shared" si="13"/>
        <v>8783125</v>
      </c>
      <c r="U111" s="103">
        <f t="shared" si="14"/>
        <v>-0.40703052728954675</v>
      </c>
      <c r="V111" s="103">
        <f t="shared" si="15"/>
        <v>89.76990749999999</v>
      </c>
      <c r="W111" s="103">
        <f t="shared" si="16"/>
        <v>29.80614</v>
      </c>
      <c r="X111" s="103">
        <f t="shared" si="17"/>
        <v>6.561099999999999</v>
      </c>
      <c r="Y111" s="103">
        <f t="shared" si="18"/>
        <v>126.21350625</v>
      </c>
      <c r="Z111" s="239">
        <f t="shared" si="19"/>
        <v>-0.07635874999999714</v>
      </c>
      <c r="AB111" s="77"/>
    </row>
    <row r="112" spans="1:28" s="7" customFormat="1" ht="15">
      <c r="A112" s="203" t="s">
        <v>36</v>
      </c>
      <c r="B112" s="164">
        <v>7063200</v>
      </c>
      <c r="C112" s="162">
        <v>-575550</v>
      </c>
      <c r="D112" s="170">
        <v>-0.08</v>
      </c>
      <c r="E112" s="164">
        <v>183825</v>
      </c>
      <c r="F112" s="112">
        <v>-43200</v>
      </c>
      <c r="G112" s="170">
        <v>-0.19</v>
      </c>
      <c r="H112" s="164">
        <v>30375</v>
      </c>
      <c r="I112" s="112">
        <v>450</v>
      </c>
      <c r="J112" s="170">
        <v>0.02</v>
      </c>
      <c r="K112" s="164">
        <v>7277400</v>
      </c>
      <c r="L112" s="112">
        <v>-618300</v>
      </c>
      <c r="M112" s="127">
        <v>-0.08</v>
      </c>
      <c r="N112" s="173">
        <v>6399000</v>
      </c>
      <c r="O112" s="174">
        <f t="shared" si="10"/>
        <v>0.8792975513232748</v>
      </c>
      <c r="P112" s="108">
        <f>Volume!K112</f>
        <v>811.65</v>
      </c>
      <c r="Q112" s="69">
        <f>Volume!J112</f>
        <v>852.3</v>
      </c>
      <c r="R112" s="239">
        <f t="shared" si="11"/>
        <v>620.252802</v>
      </c>
      <c r="S112" s="103">
        <f t="shared" si="12"/>
        <v>545.38677</v>
      </c>
      <c r="T112" s="109">
        <f t="shared" si="13"/>
        <v>7895700</v>
      </c>
      <c r="U112" s="103">
        <f t="shared" si="14"/>
        <v>-7.830844636954291</v>
      </c>
      <c r="V112" s="103">
        <f t="shared" si="15"/>
        <v>601.996536</v>
      </c>
      <c r="W112" s="103">
        <f t="shared" si="16"/>
        <v>15.66740475</v>
      </c>
      <c r="X112" s="103">
        <f t="shared" si="17"/>
        <v>2.58886125</v>
      </c>
      <c r="Y112" s="103">
        <f t="shared" si="18"/>
        <v>640.8544905</v>
      </c>
      <c r="Z112" s="239">
        <f t="shared" si="19"/>
        <v>-20.601688500000023</v>
      </c>
      <c r="AB112" s="77"/>
    </row>
    <row r="113" spans="1:28" s="7" customFormat="1" ht="15">
      <c r="A113" s="195" t="s">
        <v>172</v>
      </c>
      <c r="B113" s="164">
        <v>5078850</v>
      </c>
      <c r="C113" s="162">
        <v>402150</v>
      </c>
      <c r="D113" s="170">
        <v>0.09</v>
      </c>
      <c r="E113" s="164">
        <v>90300</v>
      </c>
      <c r="F113" s="112">
        <v>6300</v>
      </c>
      <c r="G113" s="170">
        <v>0.08</v>
      </c>
      <c r="H113" s="164">
        <v>34650</v>
      </c>
      <c r="I113" s="112">
        <v>0</v>
      </c>
      <c r="J113" s="170">
        <v>0</v>
      </c>
      <c r="K113" s="164">
        <v>5203800</v>
      </c>
      <c r="L113" s="112">
        <v>408450</v>
      </c>
      <c r="M113" s="127">
        <v>0.09</v>
      </c>
      <c r="N113" s="173">
        <v>4591650</v>
      </c>
      <c r="O113" s="174">
        <f t="shared" si="10"/>
        <v>0.8823648103309121</v>
      </c>
      <c r="P113" s="108">
        <f>Volume!K113</f>
        <v>252.35</v>
      </c>
      <c r="Q113" s="69">
        <f>Volume!J113</f>
        <v>249.15</v>
      </c>
      <c r="R113" s="239">
        <f t="shared" si="11"/>
        <v>129.652677</v>
      </c>
      <c r="S113" s="103">
        <f t="shared" si="12"/>
        <v>114.40095975</v>
      </c>
      <c r="T113" s="109">
        <f t="shared" si="13"/>
        <v>4795350</v>
      </c>
      <c r="U113" s="103">
        <f t="shared" si="14"/>
        <v>8.517626450624043</v>
      </c>
      <c r="V113" s="103">
        <f t="shared" si="15"/>
        <v>126.53954775</v>
      </c>
      <c r="W113" s="103">
        <f t="shared" si="16"/>
        <v>2.2498245</v>
      </c>
      <c r="X113" s="103">
        <f t="shared" si="17"/>
        <v>0.86330475</v>
      </c>
      <c r="Y113" s="103">
        <f t="shared" si="18"/>
        <v>121.01065725</v>
      </c>
      <c r="Z113" s="239">
        <f t="shared" si="19"/>
        <v>8.642019750000017</v>
      </c>
      <c r="AB113" s="77"/>
    </row>
    <row r="114" spans="1:28" s="7" customFormat="1" ht="15">
      <c r="A114" s="195" t="s">
        <v>80</v>
      </c>
      <c r="B114" s="164">
        <v>3828000</v>
      </c>
      <c r="C114" s="162">
        <v>-133200</v>
      </c>
      <c r="D114" s="170">
        <v>-0.03</v>
      </c>
      <c r="E114" s="164">
        <v>44400</v>
      </c>
      <c r="F114" s="112">
        <v>4800</v>
      </c>
      <c r="G114" s="170">
        <v>0.12</v>
      </c>
      <c r="H114" s="164">
        <v>3600</v>
      </c>
      <c r="I114" s="112">
        <v>0</v>
      </c>
      <c r="J114" s="170">
        <v>0</v>
      </c>
      <c r="K114" s="164">
        <v>3876000</v>
      </c>
      <c r="L114" s="112">
        <v>-128400</v>
      </c>
      <c r="M114" s="127">
        <v>-0.03</v>
      </c>
      <c r="N114" s="173">
        <v>3460800</v>
      </c>
      <c r="O114" s="174">
        <f t="shared" si="10"/>
        <v>0.8928792569659443</v>
      </c>
      <c r="P114" s="108">
        <f>Volume!K114</f>
        <v>177.55</v>
      </c>
      <c r="Q114" s="69">
        <f>Volume!J114</f>
        <v>189</v>
      </c>
      <c r="R114" s="239">
        <f t="shared" si="11"/>
        <v>73.2564</v>
      </c>
      <c r="S114" s="103">
        <f t="shared" si="12"/>
        <v>65.40912</v>
      </c>
      <c r="T114" s="109">
        <f t="shared" si="13"/>
        <v>4004400</v>
      </c>
      <c r="U114" s="103">
        <f t="shared" si="14"/>
        <v>-3.2064728798321847</v>
      </c>
      <c r="V114" s="103">
        <f t="shared" si="15"/>
        <v>72.3492</v>
      </c>
      <c r="W114" s="103">
        <f t="shared" si="16"/>
        <v>0.83916</v>
      </c>
      <c r="X114" s="103">
        <f t="shared" si="17"/>
        <v>0.06804</v>
      </c>
      <c r="Y114" s="103">
        <f t="shared" si="18"/>
        <v>71.098122</v>
      </c>
      <c r="Z114" s="239">
        <f t="shared" si="19"/>
        <v>2.1582779999999957</v>
      </c>
      <c r="AB114" s="77"/>
    </row>
    <row r="115" spans="1:28" s="7" customFormat="1" ht="15">
      <c r="A115" s="195" t="s">
        <v>274</v>
      </c>
      <c r="B115" s="164">
        <v>5095300</v>
      </c>
      <c r="C115" s="162">
        <v>-86100</v>
      </c>
      <c r="D115" s="170">
        <v>-0.02</v>
      </c>
      <c r="E115" s="164">
        <v>247800</v>
      </c>
      <c r="F115" s="112">
        <v>-1400</v>
      </c>
      <c r="G115" s="170">
        <v>-0.01</v>
      </c>
      <c r="H115" s="164">
        <v>27300</v>
      </c>
      <c r="I115" s="112">
        <v>2100</v>
      </c>
      <c r="J115" s="170">
        <v>0.08</v>
      </c>
      <c r="K115" s="164">
        <v>5370400</v>
      </c>
      <c r="L115" s="112">
        <v>-85400</v>
      </c>
      <c r="M115" s="127">
        <v>-0.02</v>
      </c>
      <c r="N115" s="173">
        <v>4746700</v>
      </c>
      <c r="O115" s="174">
        <f t="shared" si="10"/>
        <v>0.8838633993743483</v>
      </c>
      <c r="P115" s="108">
        <f>Volume!K115</f>
        <v>276.05</v>
      </c>
      <c r="Q115" s="69">
        <f>Volume!J115</f>
        <v>282.1</v>
      </c>
      <c r="R115" s="239">
        <f t="shared" si="11"/>
        <v>151.49898400000004</v>
      </c>
      <c r="S115" s="103">
        <f t="shared" si="12"/>
        <v>133.904407</v>
      </c>
      <c r="T115" s="109">
        <f t="shared" si="13"/>
        <v>5455800</v>
      </c>
      <c r="U115" s="103">
        <f t="shared" si="14"/>
        <v>-1.565306646138055</v>
      </c>
      <c r="V115" s="103">
        <f t="shared" si="15"/>
        <v>143.738413</v>
      </c>
      <c r="W115" s="103">
        <f t="shared" si="16"/>
        <v>6.990438</v>
      </c>
      <c r="X115" s="103">
        <f t="shared" si="17"/>
        <v>0.7701330000000001</v>
      </c>
      <c r="Y115" s="103">
        <f t="shared" si="18"/>
        <v>150.607359</v>
      </c>
      <c r="Z115" s="239">
        <f t="shared" si="19"/>
        <v>0.8916250000000332</v>
      </c>
      <c r="AB115" s="77"/>
    </row>
    <row r="116" spans="1:28" s="7" customFormat="1" ht="15">
      <c r="A116" s="195" t="s">
        <v>224</v>
      </c>
      <c r="B116" s="164">
        <v>388050</v>
      </c>
      <c r="C116" s="162">
        <v>-8450</v>
      </c>
      <c r="D116" s="170">
        <v>-0.02</v>
      </c>
      <c r="E116" s="164">
        <v>650</v>
      </c>
      <c r="F116" s="112">
        <v>0</v>
      </c>
      <c r="G116" s="170">
        <v>0</v>
      </c>
      <c r="H116" s="164">
        <v>0</v>
      </c>
      <c r="I116" s="112">
        <v>0</v>
      </c>
      <c r="J116" s="170">
        <v>0</v>
      </c>
      <c r="K116" s="164">
        <v>388700</v>
      </c>
      <c r="L116" s="112">
        <v>-8450</v>
      </c>
      <c r="M116" s="127">
        <v>-0.02</v>
      </c>
      <c r="N116" s="173">
        <v>358150</v>
      </c>
      <c r="O116" s="174">
        <f t="shared" si="10"/>
        <v>0.9214046822742475</v>
      </c>
      <c r="P116" s="108">
        <f>Volume!K116</f>
        <v>391.65</v>
      </c>
      <c r="Q116" s="69">
        <f>Volume!J116</f>
        <v>398.25</v>
      </c>
      <c r="R116" s="239">
        <f t="shared" si="11"/>
        <v>15.4799775</v>
      </c>
      <c r="S116" s="103">
        <f t="shared" si="12"/>
        <v>14.26332375</v>
      </c>
      <c r="T116" s="109">
        <f t="shared" si="13"/>
        <v>397150</v>
      </c>
      <c r="U116" s="103">
        <f t="shared" si="14"/>
        <v>-2.127659574468085</v>
      </c>
      <c r="V116" s="103">
        <f t="shared" si="15"/>
        <v>15.45409125</v>
      </c>
      <c r="W116" s="103">
        <f t="shared" si="16"/>
        <v>0.02588625</v>
      </c>
      <c r="X116" s="103">
        <f t="shared" si="17"/>
        <v>0</v>
      </c>
      <c r="Y116" s="103">
        <f t="shared" si="18"/>
        <v>15.55437975</v>
      </c>
      <c r="Z116" s="239">
        <f t="shared" si="19"/>
        <v>-0.07440225000000034</v>
      </c>
      <c r="AB116" s="77"/>
    </row>
    <row r="117" spans="1:28" s="7" customFormat="1" ht="15">
      <c r="A117" s="195" t="s">
        <v>396</v>
      </c>
      <c r="B117" s="164">
        <v>3223200</v>
      </c>
      <c r="C117" s="162">
        <v>-136800</v>
      </c>
      <c r="D117" s="170">
        <v>-0.04</v>
      </c>
      <c r="E117" s="164">
        <v>1202400</v>
      </c>
      <c r="F117" s="112">
        <v>0</v>
      </c>
      <c r="G117" s="170">
        <v>0</v>
      </c>
      <c r="H117" s="164">
        <v>300000</v>
      </c>
      <c r="I117" s="112">
        <v>0</v>
      </c>
      <c r="J117" s="170">
        <v>0</v>
      </c>
      <c r="K117" s="164">
        <v>4725600</v>
      </c>
      <c r="L117" s="112">
        <v>-136800</v>
      </c>
      <c r="M117" s="127">
        <v>-0.03</v>
      </c>
      <c r="N117" s="173">
        <v>4600800</v>
      </c>
      <c r="O117" s="174">
        <f t="shared" si="10"/>
        <v>0.973590655154901</v>
      </c>
      <c r="P117" s="108">
        <f>Volume!K117</f>
        <v>105.5</v>
      </c>
      <c r="Q117" s="69">
        <f>Volume!J117</f>
        <v>105.35</v>
      </c>
      <c r="R117" s="239">
        <f t="shared" si="11"/>
        <v>49.784196</v>
      </c>
      <c r="S117" s="103">
        <f t="shared" si="12"/>
        <v>48.469428</v>
      </c>
      <c r="T117" s="109">
        <f t="shared" si="13"/>
        <v>4862400</v>
      </c>
      <c r="U117" s="103">
        <f t="shared" si="14"/>
        <v>-2.813425468904245</v>
      </c>
      <c r="V117" s="103">
        <f t="shared" si="15"/>
        <v>33.956412</v>
      </c>
      <c r="W117" s="103">
        <f t="shared" si="16"/>
        <v>12.667284</v>
      </c>
      <c r="X117" s="103">
        <f t="shared" si="17"/>
        <v>3.1605</v>
      </c>
      <c r="Y117" s="103">
        <f t="shared" si="18"/>
        <v>51.29832</v>
      </c>
      <c r="Z117" s="239">
        <f t="shared" si="19"/>
        <v>-1.5141239999999954</v>
      </c>
      <c r="AB117" s="77"/>
    </row>
    <row r="118" spans="1:28" s="7" customFormat="1" ht="15">
      <c r="A118" s="195" t="s">
        <v>81</v>
      </c>
      <c r="B118" s="164">
        <v>4618800</v>
      </c>
      <c r="C118" s="162">
        <v>21000</v>
      </c>
      <c r="D118" s="170">
        <v>0</v>
      </c>
      <c r="E118" s="164">
        <v>21000</v>
      </c>
      <c r="F118" s="112">
        <v>1200</v>
      </c>
      <c r="G118" s="170">
        <v>0.06</v>
      </c>
      <c r="H118" s="164">
        <v>3000</v>
      </c>
      <c r="I118" s="112">
        <v>0</v>
      </c>
      <c r="J118" s="170">
        <v>0</v>
      </c>
      <c r="K118" s="164">
        <v>4642800</v>
      </c>
      <c r="L118" s="112">
        <v>22200</v>
      </c>
      <c r="M118" s="127">
        <v>0</v>
      </c>
      <c r="N118" s="173">
        <v>4317600</v>
      </c>
      <c r="O118" s="174">
        <f t="shared" si="10"/>
        <v>0.9299560609976738</v>
      </c>
      <c r="P118" s="108">
        <f>Volume!K118</f>
        <v>451.45</v>
      </c>
      <c r="Q118" s="69">
        <f>Volume!J118</f>
        <v>482.95</v>
      </c>
      <c r="R118" s="239">
        <f t="shared" si="11"/>
        <v>224.224026</v>
      </c>
      <c r="S118" s="103">
        <f t="shared" si="12"/>
        <v>208.518492</v>
      </c>
      <c r="T118" s="109">
        <f t="shared" si="13"/>
        <v>4620600</v>
      </c>
      <c r="U118" s="103">
        <f t="shared" si="14"/>
        <v>0.4804570834956499</v>
      </c>
      <c r="V118" s="103">
        <f t="shared" si="15"/>
        <v>223.064946</v>
      </c>
      <c r="W118" s="103">
        <f t="shared" si="16"/>
        <v>1.014195</v>
      </c>
      <c r="X118" s="103">
        <f t="shared" si="17"/>
        <v>0.144885</v>
      </c>
      <c r="Y118" s="103">
        <f t="shared" si="18"/>
        <v>208.596987</v>
      </c>
      <c r="Z118" s="239">
        <f t="shared" si="19"/>
        <v>15.627038999999996</v>
      </c>
      <c r="AB118" s="77"/>
    </row>
    <row r="119" spans="1:28" s="58" customFormat="1" ht="15">
      <c r="A119" s="195" t="s">
        <v>225</v>
      </c>
      <c r="B119" s="164">
        <v>3813600</v>
      </c>
      <c r="C119" s="162">
        <v>-18200</v>
      </c>
      <c r="D119" s="170">
        <v>0</v>
      </c>
      <c r="E119" s="164">
        <v>478800</v>
      </c>
      <c r="F119" s="112">
        <v>-15400</v>
      </c>
      <c r="G119" s="170">
        <v>-0.03</v>
      </c>
      <c r="H119" s="164">
        <v>82600</v>
      </c>
      <c r="I119" s="112">
        <v>14000</v>
      </c>
      <c r="J119" s="170">
        <v>0.2</v>
      </c>
      <c r="K119" s="164">
        <v>4375000</v>
      </c>
      <c r="L119" s="112">
        <v>-19600</v>
      </c>
      <c r="M119" s="127">
        <v>0</v>
      </c>
      <c r="N119" s="173">
        <v>3932600</v>
      </c>
      <c r="O119" s="174">
        <f t="shared" si="10"/>
        <v>0.89888</v>
      </c>
      <c r="P119" s="108">
        <f>Volume!K119</f>
        <v>184.75</v>
      </c>
      <c r="Q119" s="69">
        <f>Volume!J119</f>
        <v>187.6</v>
      </c>
      <c r="R119" s="239">
        <f t="shared" si="11"/>
        <v>82.075</v>
      </c>
      <c r="S119" s="103">
        <f t="shared" si="12"/>
        <v>73.775576</v>
      </c>
      <c r="T119" s="109">
        <f t="shared" si="13"/>
        <v>4394600</v>
      </c>
      <c r="U119" s="103">
        <f t="shared" si="14"/>
        <v>-0.4460019114367633</v>
      </c>
      <c r="V119" s="103">
        <f t="shared" si="15"/>
        <v>71.543136</v>
      </c>
      <c r="W119" s="103">
        <f t="shared" si="16"/>
        <v>8.982288</v>
      </c>
      <c r="X119" s="103">
        <f t="shared" si="17"/>
        <v>1.549576</v>
      </c>
      <c r="Y119" s="103">
        <f t="shared" si="18"/>
        <v>81.190235</v>
      </c>
      <c r="Z119" s="239">
        <f t="shared" si="19"/>
        <v>0.8847650000000016</v>
      </c>
      <c r="AA119" s="78"/>
      <c r="AB119" s="77"/>
    </row>
    <row r="120" spans="1:28" s="7" customFormat="1" ht="15">
      <c r="A120" s="195" t="s">
        <v>299</v>
      </c>
      <c r="B120" s="164">
        <v>5232700</v>
      </c>
      <c r="C120" s="162">
        <v>126500</v>
      </c>
      <c r="D120" s="170">
        <v>0.02</v>
      </c>
      <c r="E120" s="164">
        <v>115500</v>
      </c>
      <c r="F120" s="112">
        <v>11000</v>
      </c>
      <c r="G120" s="170">
        <v>0.11</v>
      </c>
      <c r="H120" s="164">
        <v>7700</v>
      </c>
      <c r="I120" s="112">
        <v>2200</v>
      </c>
      <c r="J120" s="170">
        <v>0.4</v>
      </c>
      <c r="K120" s="164">
        <v>5355900</v>
      </c>
      <c r="L120" s="112">
        <v>139700</v>
      </c>
      <c r="M120" s="127">
        <v>0.03</v>
      </c>
      <c r="N120" s="173">
        <v>4539700</v>
      </c>
      <c r="O120" s="174">
        <f t="shared" si="10"/>
        <v>0.8476073115629492</v>
      </c>
      <c r="P120" s="108">
        <f>Volume!K120</f>
        <v>378.4</v>
      </c>
      <c r="Q120" s="69">
        <f>Volume!J120</f>
        <v>382.95</v>
      </c>
      <c r="R120" s="239">
        <f t="shared" si="11"/>
        <v>205.1041905</v>
      </c>
      <c r="S120" s="103">
        <f t="shared" si="12"/>
        <v>173.8478115</v>
      </c>
      <c r="T120" s="109">
        <f t="shared" si="13"/>
        <v>5216200</v>
      </c>
      <c r="U120" s="103">
        <f t="shared" si="14"/>
        <v>2.6781948544917755</v>
      </c>
      <c r="V120" s="103">
        <f t="shared" si="15"/>
        <v>200.3862465</v>
      </c>
      <c r="W120" s="103">
        <f t="shared" si="16"/>
        <v>4.4230725</v>
      </c>
      <c r="X120" s="103">
        <f t="shared" si="17"/>
        <v>0.2948715</v>
      </c>
      <c r="Y120" s="103">
        <f t="shared" si="18"/>
        <v>197.381008</v>
      </c>
      <c r="Z120" s="239">
        <f t="shared" si="19"/>
        <v>7.723182499999979</v>
      </c>
      <c r="AB120" s="77"/>
    </row>
    <row r="121" spans="1:28" s="58" customFormat="1" ht="15">
      <c r="A121" s="195" t="s">
        <v>226</v>
      </c>
      <c r="B121" s="164">
        <v>1920300</v>
      </c>
      <c r="C121" s="162">
        <v>-19500</v>
      </c>
      <c r="D121" s="170">
        <v>-0.01</v>
      </c>
      <c r="E121" s="164">
        <v>11100</v>
      </c>
      <c r="F121" s="112">
        <v>-1500</v>
      </c>
      <c r="G121" s="170">
        <v>-0.12</v>
      </c>
      <c r="H121" s="164">
        <v>0</v>
      </c>
      <c r="I121" s="112">
        <v>0</v>
      </c>
      <c r="J121" s="170">
        <v>0</v>
      </c>
      <c r="K121" s="164">
        <v>1931400</v>
      </c>
      <c r="L121" s="112">
        <v>-21000</v>
      </c>
      <c r="M121" s="127">
        <v>-0.01</v>
      </c>
      <c r="N121" s="173">
        <v>1634700</v>
      </c>
      <c r="O121" s="174">
        <f t="shared" si="10"/>
        <v>0.846380863622243</v>
      </c>
      <c r="P121" s="108">
        <f>Volume!K121</f>
        <v>814.3</v>
      </c>
      <c r="Q121" s="69">
        <f>Volume!J121</f>
        <v>828.55</v>
      </c>
      <c r="R121" s="239">
        <f t="shared" si="11"/>
        <v>160.026147</v>
      </c>
      <c r="S121" s="103">
        <f t="shared" si="12"/>
        <v>135.4430685</v>
      </c>
      <c r="T121" s="109">
        <f t="shared" si="13"/>
        <v>1952400</v>
      </c>
      <c r="U121" s="103">
        <f t="shared" si="14"/>
        <v>-1.07559926244622</v>
      </c>
      <c r="V121" s="103">
        <f t="shared" si="15"/>
        <v>159.1064565</v>
      </c>
      <c r="W121" s="103">
        <f t="shared" si="16"/>
        <v>0.9196905</v>
      </c>
      <c r="X121" s="103">
        <f t="shared" si="17"/>
        <v>0</v>
      </c>
      <c r="Y121" s="103">
        <f t="shared" si="18"/>
        <v>158.983932</v>
      </c>
      <c r="Z121" s="239">
        <f t="shared" si="19"/>
        <v>1.0422149999999988</v>
      </c>
      <c r="AA121" s="78"/>
      <c r="AB121" s="77"/>
    </row>
    <row r="122" spans="1:28" s="58" customFormat="1" ht="15">
      <c r="A122" s="195" t="s">
        <v>227</v>
      </c>
      <c r="B122" s="164">
        <v>6162400</v>
      </c>
      <c r="C122" s="162">
        <v>166400</v>
      </c>
      <c r="D122" s="170">
        <v>0.03</v>
      </c>
      <c r="E122" s="164">
        <v>680800</v>
      </c>
      <c r="F122" s="112">
        <v>-12800</v>
      </c>
      <c r="G122" s="170">
        <v>-0.02</v>
      </c>
      <c r="H122" s="164">
        <v>76800</v>
      </c>
      <c r="I122" s="112">
        <v>800</v>
      </c>
      <c r="J122" s="170">
        <v>0.01</v>
      </c>
      <c r="K122" s="164">
        <v>6920000</v>
      </c>
      <c r="L122" s="112">
        <v>154400</v>
      </c>
      <c r="M122" s="127">
        <v>0.02</v>
      </c>
      <c r="N122" s="173">
        <v>5138400</v>
      </c>
      <c r="O122" s="174">
        <f t="shared" si="10"/>
        <v>0.7425433526011561</v>
      </c>
      <c r="P122" s="108">
        <f>Volume!K122</f>
        <v>331.55</v>
      </c>
      <c r="Q122" s="69">
        <f>Volume!J122</f>
        <v>333.2</v>
      </c>
      <c r="R122" s="239">
        <f t="shared" si="11"/>
        <v>230.5744</v>
      </c>
      <c r="S122" s="103">
        <f t="shared" si="12"/>
        <v>171.211488</v>
      </c>
      <c r="T122" s="109">
        <f t="shared" si="13"/>
        <v>6765600</v>
      </c>
      <c r="U122" s="103">
        <f t="shared" si="14"/>
        <v>2.282133144140948</v>
      </c>
      <c r="V122" s="103">
        <f t="shared" si="15"/>
        <v>205.331168</v>
      </c>
      <c r="W122" s="103">
        <f t="shared" si="16"/>
        <v>22.684256</v>
      </c>
      <c r="X122" s="103">
        <f t="shared" si="17"/>
        <v>2.558976</v>
      </c>
      <c r="Y122" s="103">
        <f t="shared" si="18"/>
        <v>224.313468</v>
      </c>
      <c r="Z122" s="239">
        <f t="shared" si="19"/>
        <v>6.260931999999997</v>
      </c>
      <c r="AA122" s="78"/>
      <c r="AB122" s="77"/>
    </row>
    <row r="123" spans="1:28" s="58" customFormat="1" ht="15">
      <c r="A123" s="195" t="s">
        <v>234</v>
      </c>
      <c r="B123" s="164">
        <v>15904000</v>
      </c>
      <c r="C123" s="162">
        <v>-1250200</v>
      </c>
      <c r="D123" s="170">
        <v>-0.07</v>
      </c>
      <c r="E123" s="164">
        <v>1654100</v>
      </c>
      <c r="F123" s="112">
        <v>-171500</v>
      </c>
      <c r="G123" s="170">
        <v>-0.09</v>
      </c>
      <c r="H123" s="164">
        <v>566300</v>
      </c>
      <c r="I123" s="112">
        <v>63700</v>
      </c>
      <c r="J123" s="170">
        <v>0.13</v>
      </c>
      <c r="K123" s="164">
        <v>18124400</v>
      </c>
      <c r="L123" s="112">
        <v>-1358000</v>
      </c>
      <c r="M123" s="127">
        <v>-0.07</v>
      </c>
      <c r="N123" s="173">
        <v>15588300</v>
      </c>
      <c r="O123" s="174">
        <f t="shared" si="10"/>
        <v>0.8600726093001699</v>
      </c>
      <c r="P123" s="108">
        <f>Volume!K123</f>
        <v>410.05</v>
      </c>
      <c r="Q123" s="69">
        <f>Volume!J123</f>
        <v>427</v>
      </c>
      <c r="R123" s="239">
        <f t="shared" si="11"/>
        <v>773.91188</v>
      </c>
      <c r="S123" s="103">
        <f t="shared" si="12"/>
        <v>665.62041</v>
      </c>
      <c r="T123" s="109">
        <f t="shared" si="13"/>
        <v>19482400</v>
      </c>
      <c r="U123" s="103">
        <f t="shared" si="14"/>
        <v>-6.970393791319345</v>
      </c>
      <c r="V123" s="103">
        <f t="shared" si="15"/>
        <v>679.1008</v>
      </c>
      <c r="W123" s="103">
        <f t="shared" si="16"/>
        <v>70.63007</v>
      </c>
      <c r="X123" s="103">
        <f t="shared" si="17"/>
        <v>24.18101</v>
      </c>
      <c r="Y123" s="103">
        <f t="shared" si="18"/>
        <v>798.875812</v>
      </c>
      <c r="Z123" s="239">
        <f t="shared" si="19"/>
        <v>-24.963932</v>
      </c>
      <c r="AA123" s="78"/>
      <c r="AB123" s="77"/>
    </row>
    <row r="124" spans="1:28" s="58" customFormat="1" ht="15">
      <c r="A124" s="195" t="s">
        <v>98</v>
      </c>
      <c r="B124" s="164">
        <v>4188250</v>
      </c>
      <c r="C124" s="162">
        <v>52250</v>
      </c>
      <c r="D124" s="170">
        <v>0.01</v>
      </c>
      <c r="E124" s="164">
        <v>103950</v>
      </c>
      <c r="F124" s="112">
        <v>-2750</v>
      </c>
      <c r="G124" s="170">
        <v>-0.03</v>
      </c>
      <c r="H124" s="164">
        <v>6600</v>
      </c>
      <c r="I124" s="112">
        <v>0</v>
      </c>
      <c r="J124" s="170">
        <v>0</v>
      </c>
      <c r="K124" s="164">
        <v>4298800</v>
      </c>
      <c r="L124" s="112">
        <v>49500</v>
      </c>
      <c r="M124" s="127">
        <v>0.01</v>
      </c>
      <c r="N124" s="173">
        <v>4005100</v>
      </c>
      <c r="O124" s="174">
        <f t="shared" si="10"/>
        <v>0.9316786079836233</v>
      </c>
      <c r="P124" s="108">
        <f>Volume!K124</f>
        <v>491.45</v>
      </c>
      <c r="Q124" s="69">
        <f>Volume!J124</f>
        <v>492</v>
      </c>
      <c r="R124" s="239">
        <f t="shared" si="11"/>
        <v>211.50096</v>
      </c>
      <c r="S124" s="103">
        <f t="shared" si="12"/>
        <v>197.05092</v>
      </c>
      <c r="T124" s="109">
        <f t="shared" si="13"/>
        <v>4249300</v>
      </c>
      <c r="U124" s="103">
        <f t="shared" si="14"/>
        <v>1.164897747864354</v>
      </c>
      <c r="V124" s="103">
        <f t="shared" si="15"/>
        <v>206.0619</v>
      </c>
      <c r="W124" s="103">
        <f t="shared" si="16"/>
        <v>5.11434</v>
      </c>
      <c r="X124" s="103">
        <f t="shared" si="17"/>
        <v>0.32472</v>
      </c>
      <c r="Y124" s="103">
        <f t="shared" si="18"/>
        <v>208.8318485</v>
      </c>
      <c r="Z124" s="239">
        <f t="shared" si="19"/>
        <v>2.6691114999999854</v>
      </c>
      <c r="AA124" s="78"/>
      <c r="AB124" s="77"/>
    </row>
    <row r="125" spans="1:28" s="58" customFormat="1" ht="15">
      <c r="A125" s="195" t="s">
        <v>149</v>
      </c>
      <c r="B125" s="164">
        <v>3329150</v>
      </c>
      <c r="C125" s="162">
        <v>290950</v>
      </c>
      <c r="D125" s="170">
        <v>0.1</v>
      </c>
      <c r="E125" s="164">
        <v>75900</v>
      </c>
      <c r="F125" s="112">
        <v>-1650</v>
      </c>
      <c r="G125" s="170">
        <v>-0.02</v>
      </c>
      <c r="H125" s="164">
        <v>40150</v>
      </c>
      <c r="I125" s="112">
        <v>2750</v>
      </c>
      <c r="J125" s="170">
        <v>0.07</v>
      </c>
      <c r="K125" s="164">
        <v>3445200</v>
      </c>
      <c r="L125" s="112">
        <v>292050</v>
      </c>
      <c r="M125" s="127">
        <v>0.09</v>
      </c>
      <c r="N125" s="173">
        <v>2990900</v>
      </c>
      <c r="O125" s="174">
        <f t="shared" si="10"/>
        <v>0.8681353767560664</v>
      </c>
      <c r="P125" s="108">
        <f>Volume!K125</f>
        <v>657.6</v>
      </c>
      <c r="Q125" s="69">
        <f>Volume!J125</f>
        <v>653.75</v>
      </c>
      <c r="R125" s="239">
        <f t="shared" si="11"/>
        <v>225.22995</v>
      </c>
      <c r="S125" s="103">
        <f t="shared" si="12"/>
        <v>195.5300875</v>
      </c>
      <c r="T125" s="109">
        <f t="shared" si="13"/>
        <v>3153150</v>
      </c>
      <c r="U125" s="103">
        <f t="shared" si="14"/>
        <v>9.262166405023548</v>
      </c>
      <c r="V125" s="103">
        <f t="shared" si="15"/>
        <v>217.64318125</v>
      </c>
      <c r="W125" s="103">
        <f t="shared" si="16"/>
        <v>4.9619625</v>
      </c>
      <c r="X125" s="103">
        <f t="shared" si="17"/>
        <v>2.62480625</v>
      </c>
      <c r="Y125" s="103">
        <f t="shared" si="18"/>
        <v>207.351144</v>
      </c>
      <c r="Z125" s="239">
        <f t="shared" si="19"/>
        <v>17.878805999999997</v>
      </c>
      <c r="AA125" s="78"/>
      <c r="AB125" s="77"/>
    </row>
    <row r="126" spans="1:28" s="7" customFormat="1" ht="15">
      <c r="A126" s="195" t="s">
        <v>203</v>
      </c>
      <c r="B126" s="164">
        <v>10743750</v>
      </c>
      <c r="C126" s="162">
        <v>-461700</v>
      </c>
      <c r="D126" s="170">
        <v>-0.04</v>
      </c>
      <c r="E126" s="164">
        <v>2865150</v>
      </c>
      <c r="F126" s="112">
        <v>-202500</v>
      </c>
      <c r="G126" s="170">
        <v>-0.07</v>
      </c>
      <c r="H126" s="164">
        <v>1285050</v>
      </c>
      <c r="I126" s="112">
        <v>102900</v>
      </c>
      <c r="J126" s="170">
        <v>0.09</v>
      </c>
      <c r="K126" s="164">
        <v>14893950</v>
      </c>
      <c r="L126" s="112">
        <v>-561300</v>
      </c>
      <c r="M126" s="127">
        <v>-0.04</v>
      </c>
      <c r="N126" s="173">
        <v>13293750</v>
      </c>
      <c r="O126" s="174">
        <f t="shared" si="10"/>
        <v>0.89256040204244</v>
      </c>
      <c r="P126" s="108">
        <f>Volume!K126</f>
        <v>1340</v>
      </c>
      <c r="Q126" s="69">
        <f>Volume!J126</f>
        <v>1375.25</v>
      </c>
      <c r="R126" s="239">
        <f t="shared" si="11"/>
        <v>2048.29047375</v>
      </c>
      <c r="S126" s="103">
        <f t="shared" si="12"/>
        <v>1828.22296875</v>
      </c>
      <c r="T126" s="109">
        <f t="shared" si="13"/>
        <v>15455250</v>
      </c>
      <c r="U126" s="103">
        <f t="shared" si="14"/>
        <v>-3.6317756102295338</v>
      </c>
      <c r="V126" s="103">
        <f t="shared" si="15"/>
        <v>1477.53421875</v>
      </c>
      <c r="W126" s="103">
        <f t="shared" si="16"/>
        <v>394.02975375</v>
      </c>
      <c r="X126" s="103">
        <f t="shared" si="17"/>
        <v>176.72650125</v>
      </c>
      <c r="Y126" s="103">
        <f t="shared" si="18"/>
        <v>2071.0035</v>
      </c>
      <c r="Z126" s="239">
        <f t="shared" si="19"/>
        <v>-22.713026249999984</v>
      </c>
      <c r="AB126" s="77"/>
    </row>
    <row r="127" spans="1:28" s="7" customFormat="1" ht="15">
      <c r="A127" s="195" t="s">
        <v>300</v>
      </c>
      <c r="B127" s="164">
        <v>364500</v>
      </c>
      <c r="C127" s="162">
        <v>-28500</v>
      </c>
      <c r="D127" s="170">
        <v>-0.07</v>
      </c>
      <c r="E127" s="164">
        <v>5000</v>
      </c>
      <c r="F127" s="112">
        <v>0</v>
      </c>
      <c r="G127" s="170">
        <v>0</v>
      </c>
      <c r="H127" s="164">
        <v>1000</v>
      </c>
      <c r="I127" s="112">
        <v>0</v>
      </c>
      <c r="J127" s="170">
        <v>0</v>
      </c>
      <c r="K127" s="164">
        <v>370500</v>
      </c>
      <c r="L127" s="112">
        <v>-28500</v>
      </c>
      <c r="M127" s="127">
        <v>-0.07</v>
      </c>
      <c r="N127" s="173">
        <v>321500</v>
      </c>
      <c r="O127" s="174">
        <f t="shared" si="10"/>
        <v>0.8677462887989204</v>
      </c>
      <c r="P127" s="108">
        <f>Volume!K127</f>
        <v>371.55</v>
      </c>
      <c r="Q127" s="69">
        <f>Volume!J127</f>
        <v>382.25</v>
      </c>
      <c r="R127" s="239">
        <f t="shared" si="11"/>
        <v>14.1623625</v>
      </c>
      <c r="S127" s="103">
        <f t="shared" si="12"/>
        <v>12.2893375</v>
      </c>
      <c r="T127" s="109">
        <f t="shared" si="13"/>
        <v>399000</v>
      </c>
      <c r="U127" s="103">
        <f t="shared" si="14"/>
        <v>-7.142857142857142</v>
      </c>
      <c r="V127" s="103">
        <f t="shared" si="15"/>
        <v>13.9330125</v>
      </c>
      <c r="W127" s="103">
        <f t="shared" si="16"/>
        <v>0.191125</v>
      </c>
      <c r="X127" s="103">
        <f t="shared" si="17"/>
        <v>0.038225</v>
      </c>
      <c r="Y127" s="103">
        <f t="shared" si="18"/>
        <v>14.824845</v>
      </c>
      <c r="Z127" s="239">
        <f t="shared" si="19"/>
        <v>-0.6624824999999994</v>
      </c>
      <c r="AB127" s="77"/>
    </row>
    <row r="128" spans="1:28" s="58" customFormat="1" ht="13.5" customHeight="1">
      <c r="A128" s="195" t="s">
        <v>216</v>
      </c>
      <c r="B128" s="164">
        <v>45074250</v>
      </c>
      <c r="C128" s="162">
        <v>1400300</v>
      </c>
      <c r="D128" s="170">
        <v>0.03</v>
      </c>
      <c r="E128" s="164">
        <v>6368350</v>
      </c>
      <c r="F128" s="112">
        <v>20100</v>
      </c>
      <c r="G128" s="170">
        <v>0</v>
      </c>
      <c r="H128" s="164">
        <v>1644850</v>
      </c>
      <c r="I128" s="112">
        <v>110550</v>
      </c>
      <c r="J128" s="170">
        <v>0.07</v>
      </c>
      <c r="K128" s="164">
        <v>53087450</v>
      </c>
      <c r="L128" s="112">
        <v>1530950</v>
      </c>
      <c r="M128" s="127">
        <v>0.03</v>
      </c>
      <c r="N128" s="173">
        <v>24140100</v>
      </c>
      <c r="O128" s="174">
        <f t="shared" si="10"/>
        <v>0.45472329147472706</v>
      </c>
      <c r="P128" s="108">
        <f>Volume!K128</f>
        <v>68.35</v>
      </c>
      <c r="Q128" s="69">
        <f>Volume!J128</f>
        <v>71.7</v>
      </c>
      <c r="R128" s="239">
        <f t="shared" si="11"/>
        <v>380.6370165</v>
      </c>
      <c r="S128" s="103">
        <f t="shared" si="12"/>
        <v>173.084517</v>
      </c>
      <c r="T128" s="109">
        <f t="shared" si="13"/>
        <v>51556500</v>
      </c>
      <c r="U128" s="103">
        <f t="shared" si="14"/>
        <v>2.9694606887589345</v>
      </c>
      <c r="V128" s="103">
        <f t="shared" si="15"/>
        <v>323.1823725</v>
      </c>
      <c r="W128" s="103">
        <f t="shared" si="16"/>
        <v>45.6610695</v>
      </c>
      <c r="X128" s="103">
        <f t="shared" si="17"/>
        <v>11.7935745</v>
      </c>
      <c r="Y128" s="103">
        <f t="shared" si="18"/>
        <v>352.3886775</v>
      </c>
      <c r="Z128" s="239">
        <f t="shared" si="19"/>
        <v>28.248339000000044</v>
      </c>
      <c r="AA128" s="78"/>
      <c r="AB128" s="77"/>
    </row>
    <row r="129" spans="1:28" s="7" customFormat="1" ht="15">
      <c r="A129" s="195" t="s">
        <v>235</v>
      </c>
      <c r="B129" s="164">
        <v>25601400</v>
      </c>
      <c r="C129" s="162">
        <v>542700</v>
      </c>
      <c r="D129" s="170">
        <v>0.02</v>
      </c>
      <c r="E129" s="164">
        <v>6990300</v>
      </c>
      <c r="F129" s="112">
        <v>-367200</v>
      </c>
      <c r="G129" s="170">
        <v>-0.05</v>
      </c>
      <c r="H129" s="164">
        <v>3458700</v>
      </c>
      <c r="I129" s="112">
        <v>723600</v>
      </c>
      <c r="J129" s="170">
        <v>0.26</v>
      </c>
      <c r="K129" s="164">
        <v>36050400</v>
      </c>
      <c r="L129" s="112">
        <v>899100</v>
      </c>
      <c r="M129" s="127">
        <v>0.03</v>
      </c>
      <c r="N129" s="173">
        <v>33404400</v>
      </c>
      <c r="O129" s="174">
        <f t="shared" si="10"/>
        <v>0.9266027561414021</v>
      </c>
      <c r="P129" s="108">
        <f>Volume!K129</f>
        <v>108</v>
      </c>
      <c r="Q129" s="69">
        <f>Volume!J129</f>
        <v>111.25</v>
      </c>
      <c r="R129" s="239">
        <f t="shared" si="11"/>
        <v>401.0607</v>
      </c>
      <c r="S129" s="103">
        <f t="shared" si="12"/>
        <v>371.62395</v>
      </c>
      <c r="T129" s="109">
        <f t="shared" si="13"/>
        <v>35151300</v>
      </c>
      <c r="U129" s="103">
        <f t="shared" si="14"/>
        <v>2.5578001382594673</v>
      </c>
      <c r="V129" s="103">
        <f t="shared" si="15"/>
        <v>284.815575</v>
      </c>
      <c r="W129" s="103">
        <f t="shared" si="16"/>
        <v>77.7670875</v>
      </c>
      <c r="X129" s="103">
        <f t="shared" si="17"/>
        <v>38.4780375</v>
      </c>
      <c r="Y129" s="103">
        <f t="shared" si="18"/>
        <v>379.63404</v>
      </c>
      <c r="Z129" s="239">
        <f t="shared" si="19"/>
        <v>21.42665999999997</v>
      </c>
      <c r="AB129" s="77"/>
    </row>
    <row r="130" spans="1:28" s="7" customFormat="1" ht="15">
      <c r="A130" s="195" t="s">
        <v>204</v>
      </c>
      <c r="B130" s="164">
        <v>9098400</v>
      </c>
      <c r="C130" s="162">
        <v>-360600</v>
      </c>
      <c r="D130" s="170">
        <v>-0.04</v>
      </c>
      <c r="E130" s="164">
        <v>756600</v>
      </c>
      <c r="F130" s="112">
        <v>-36000</v>
      </c>
      <c r="G130" s="170">
        <v>-0.05</v>
      </c>
      <c r="H130" s="164">
        <v>391200</v>
      </c>
      <c r="I130" s="112">
        <v>37200</v>
      </c>
      <c r="J130" s="170">
        <v>0.11</v>
      </c>
      <c r="K130" s="164">
        <v>10246200</v>
      </c>
      <c r="L130" s="112">
        <v>-359400</v>
      </c>
      <c r="M130" s="127">
        <v>-0.03</v>
      </c>
      <c r="N130" s="173">
        <v>5090400</v>
      </c>
      <c r="O130" s="174">
        <f t="shared" si="10"/>
        <v>0.49680857293435615</v>
      </c>
      <c r="P130" s="108">
        <f>Volume!K130</f>
        <v>451.35</v>
      </c>
      <c r="Q130" s="69">
        <f>Volume!J130</f>
        <v>467.05</v>
      </c>
      <c r="R130" s="239">
        <f t="shared" si="11"/>
        <v>478.548771</v>
      </c>
      <c r="S130" s="103">
        <f t="shared" si="12"/>
        <v>237.747132</v>
      </c>
      <c r="T130" s="109">
        <f t="shared" si="13"/>
        <v>10605600</v>
      </c>
      <c r="U130" s="103">
        <f t="shared" si="14"/>
        <v>-3.3887757411179</v>
      </c>
      <c r="V130" s="103">
        <f t="shared" si="15"/>
        <v>424.940772</v>
      </c>
      <c r="W130" s="103">
        <f t="shared" si="16"/>
        <v>35.337003</v>
      </c>
      <c r="X130" s="103">
        <f t="shared" si="17"/>
        <v>18.270996</v>
      </c>
      <c r="Y130" s="103">
        <f t="shared" si="18"/>
        <v>478.683756</v>
      </c>
      <c r="Z130" s="239">
        <f t="shared" si="19"/>
        <v>-0.13498500000002878</v>
      </c>
      <c r="AB130" s="77"/>
    </row>
    <row r="131" spans="1:28" s="7" customFormat="1" ht="15">
      <c r="A131" s="195" t="s">
        <v>205</v>
      </c>
      <c r="B131" s="164">
        <v>6423250</v>
      </c>
      <c r="C131" s="162">
        <v>392250</v>
      </c>
      <c r="D131" s="170">
        <v>0.07</v>
      </c>
      <c r="E131" s="164">
        <v>759500</v>
      </c>
      <c r="F131" s="112">
        <v>-39250</v>
      </c>
      <c r="G131" s="170">
        <v>-0.05</v>
      </c>
      <c r="H131" s="164">
        <v>245500</v>
      </c>
      <c r="I131" s="112">
        <v>14250</v>
      </c>
      <c r="J131" s="170">
        <v>0.06</v>
      </c>
      <c r="K131" s="164">
        <v>7428250</v>
      </c>
      <c r="L131" s="112">
        <v>367250</v>
      </c>
      <c r="M131" s="127">
        <v>0.05</v>
      </c>
      <c r="N131" s="173">
        <v>6417250</v>
      </c>
      <c r="O131" s="174">
        <f t="shared" si="10"/>
        <v>0.8638979571231448</v>
      </c>
      <c r="P131" s="108">
        <f>Volume!K131</f>
        <v>982.95</v>
      </c>
      <c r="Q131" s="69">
        <f>Volume!J131</f>
        <v>1029.4</v>
      </c>
      <c r="R131" s="239">
        <f t="shared" si="11"/>
        <v>764.6640550000001</v>
      </c>
      <c r="S131" s="103">
        <f t="shared" si="12"/>
        <v>660.5917150000001</v>
      </c>
      <c r="T131" s="109">
        <f t="shared" si="13"/>
        <v>7061000</v>
      </c>
      <c r="U131" s="103">
        <f t="shared" si="14"/>
        <v>5.201104659396686</v>
      </c>
      <c r="V131" s="103">
        <f t="shared" si="15"/>
        <v>661.2093550000001</v>
      </c>
      <c r="W131" s="103">
        <f t="shared" si="16"/>
        <v>78.18293000000001</v>
      </c>
      <c r="X131" s="103">
        <f t="shared" si="17"/>
        <v>25.271770000000004</v>
      </c>
      <c r="Y131" s="103">
        <f t="shared" si="18"/>
        <v>694.060995</v>
      </c>
      <c r="Z131" s="239">
        <f t="shared" si="19"/>
        <v>70.60306000000003</v>
      </c>
      <c r="AB131" s="77"/>
    </row>
    <row r="132" spans="1:28" s="58" customFormat="1" ht="14.25" customHeight="1">
      <c r="A132" s="195" t="s">
        <v>37</v>
      </c>
      <c r="B132" s="164">
        <v>982400</v>
      </c>
      <c r="C132" s="162">
        <v>-6400</v>
      </c>
      <c r="D132" s="170">
        <v>-0.01</v>
      </c>
      <c r="E132" s="164">
        <v>88000</v>
      </c>
      <c r="F132" s="112">
        <v>4800</v>
      </c>
      <c r="G132" s="170">
        <v>0.06</v>
      </c>
      <c r="H132" s="164">
        <v>6400</v>
      </c>
      <c r="I132" s="112">
        <v>0</v>
      </c>
      <c r="J132" s="170">
        <v>0</v>
      </c>
      <c r="K132" s="164">
        <v>1076800</v>
      </c>
      <c r="L132" s="112">
        <v>-1600</v>
      </c>
      <c r="M132" s="127">
        <v>0</v>
      </c>
      <c r="N132" s="173">
        <v>878400</v>
      </c>
      <c r="O132" s="174">
        <f t="shared" si="10"/>
        <v>0.8157503714710252</v>
      </c>
      <c r="P132" s="108">
        <f>Volume!K132</f>
        <v>168.8</v>
      </c>
      <c r="Q132" s="69">
        <f>Volume!J132</f>
        <v>168.75</v>
      </c>
      <c r="R132" s="239">
        <f t="shared" si="11"/>
        <v>18.171</v>
      </c>
      <c r="S132" s="103">
        <f t="shared" si="12"/>
        <v>14.823</v>
      </c>
      <c r="T132" s="109">
        <f t="shared" si="13"/>
        <v>1078400</v>
      </c>
      <c r="U132" s="103">
        <f t="shared" si="14"/>
        <v>-0.1483679525222552</v>
      </c>
      <c r="V132" s="103">
        <f t="shared" si="15"/>
        <v>16.578</v>
      </c>
      <c r="W132" s="103">
        <f t="shared" si="16"/>
        <v>1.485</v>
      </c>
      <c r="X132" s="103">
        <f t="shared" si="17"/>
        <v>0.108</v>
      </c>
      <c r="Y132" s="103">
        <f t="shared" si="18"/>
        <v>18.203392</v>
      </c>
      <c r="Z132" s="239">
        <f t="shared" si="19"/>
        <v>-0.03239200000000153</v>
      </c>
      <c r="AA132" s="78"/>
      <c r="AB132" s="77"/>
    </row>
    <row r="133" spans="1:28" s="58" customFormat="1" ht="14.25" customHeight="1">
      <c r="A133" s="195" t="s">
        <v>301</v>
      </c>
      <c r="B133" s="164">
        <v>1986300</v>
      </c>
      <c r="C133" s="162">
        <v>-20850</v>
      </c>
      <c r="D133" s="170">
        <v>-0.01</v>
      </c>
      <c r="E133" s="164">
        <v>69900</v>
      </c>
      <c r="F133" s="112">
        <v>17100</v>
      </c>
      <c r="G133" s="170">
        <v>0.32</v>
      </c>
      <c r="H133" s="164">
        <v>14850</v>
      </c>
      <c r="I133" s="112">
        <v>0</v>
      </c>
      <c r="J133" s="170">
        <v>0</v>
      </c>
      <c r="K133" s="164">
        <v>2071050</v>
      </c>
      <c r="L133" s="112">
        <v>-3750</v>
      </c>
      <c r="M133" s="127">
        <v>0</v>
      </c>
      <c r="N133" s="173">
        <v>1612200</v>
      </c>
      <c r="O133" s="174">
        <f aca="true" t="shared" si="20" ref="O133:O161">N133/K133</f>
        <v>0.7784457159411893</v>
      </c>
      <c r="P133" s="108">
        <f>Volume!K133</f>
        <v>1721.8</v>
      </c>
      <c r="Q133" s="69">
        <f>Volume!J133</f>
        <v>1735.35</v>
      </c>
      <c r="R133" s="239">
        <f aca="true" t="shared" si="21" ref="R133:R161">Q133*K133/10000000</f>
        <v>359.39966175</v>
      </c>
      <c r="S133" s="103">
        <f aca="true" t="shared" si="22" ref="S133:S161">Q133*N133/10000000</f>
        <v>279.773127</v>
      </c>
      <c r="T133" s="109">
        <f aca="true" t="shared" si="23" ref="T133:T161">K133-L133</f>
        <v>2074800</v>
      </c>
      <c r="U133" s="103">
        <f aca="true" t="shared" si="24" ref="U133:U161">L133/T133*100</f>
        <v>-0.1807403123192597</v>
      </c>
      <c r="V133" s="103">
        <f aca="true" t="shared" si="25" ref="V133:V161">Q133*B133/10000000</f>
        <v>344.6925705</v>
      </c>
      <c r="W133" s="103">
        <f aca="true" t="shared" si="26" ref="W133:W161">Q133*E133/10000000</f>
        <v>12.1300965</v>
      </c>
      <c r="X133" s="103">
        <f aca="true" t="shared" si="27" ref="X133:X161">Q133*H133/10000000</f>
        <v>2.57699475</v>
      </c>
      <c r="Y133" s="103">
        <f aca="true" t="shared" si="28" ref="Y133:Y161">(T133*P133)/10000000</f>
        <v>357.239064</v>
      </c>
      <c r="Z133" s="239">
        <f aca="true" t="shared" si="29" ref="Z133:Z161">R133-Y133</f>
        <v>2.160597750000022</v>
      </c>
      <c r="AA133" s="78"/>
      <c r="AB133" s="77"/>
    </row>
    <row r="134" spans="1:28" s="58" customFormat="1" ht="14.25" customHeight="1">
      <c r="A134" s="195" t="s">
        <v>228</v>
      </c>
      <c r="B134" s="164">
        <v>1620375</v>
      </c>
      <c r="C134" s="162">
        <v>-52125</v>
      </c>
      <c r="D134" s="170">
        <v>-0.03</v>
      </c>
      <c r="E134" s="164">
        <v>38250</v>
      </c>
      <c r="F134" s="112">
        <v>3000</v>
      </c>
      <c r="G134" s="170">
        <v>0.09</v>
      </c>
      <c r="H134" s="164">
        <v>5250</v>
      </c>
      <c r="I134" s="112">
        <v>0</v>
      </c>
      <c r="J134" s="170">
        <v>0</v>
      </c>
      <c r="K134" s="164">
        <v>1663875</v>
      </c>
      <c r="L134" s="112">
        <v>-49125</v>
      </c>
      <c r="M134" s="127">
        <v>-0.03</v>
      </c>
      <c r="N134" s="173">
        <v>1530750</v>
      </c>
      <c r="O134" s="174">
        <f t="shared" si="20"/>
        <v>0.919990984899707</v>
      </c>
      <c r="P134" s="108">
        <f>Volume!K134</f>
        <v>1050.9</v>
      </c>
      <c r="Q134" s="69">
        <f>Volume!J134</f>
        <v>1101.95</v>
      </c>
      <c r="R134" s="239">
        <f t="shared" si="21"/>
        <v>183.350705625</v>
      </c>
      <c r="S134" s="103">
        <f t="shared" si="22"/>
        <v>168.68099625</v>
      </c>
      <c r="T134" s="109">
        <f t="shared" si="23"/>
        <v>1713000</v>
      </c>
      <c r="U134" s="103">
        <f t="shared" si="24"/>
        <v>-2.8677758318739053</v>
      </c>
      <c r="V134" s="103">
        <f t="shared" si="25"/>
        <v>178.557223125</v>
      </c>
      <c r="W134" s="103">
        <f t="shared" si="26"/>
        <v>4.21495875</v>
      </c>
      <c r="X134" s="103">
        <f t="shared" si="27"/>
        <v>0.57852375</v>
      </c>
      <c r="Y134" s="103">
        <f t="shared" si="28"/>
        <v>180.01917000000003</v>
      </c>
      <c r="Z134" s="239">
        <f t="shared" si="29"/>
        <v>3.331535624999958</v>
      </c>
      <c r="AA134" s="78"/>
      <c r="AB134" s="77"/>
    </row>
    <row r="135" spans="1:28" s="58" customFormat="1" ht="14.25" customHeight="1">
      <c r="A135" s="195" t="s">
        <v>276</v>
      </c>
      <c r="B135" s="164">
        <v>654850</v>
      </c>
      <c r="C135" s="162">
        <v>-7350</v>
      </c>
      <c r="D135" s="170">
        <v>-0.01</v>
      </c>
      <c r="E135" s="164">
        <v>3500</v>
      </c>
      <c r="F135" s="112">
        <v>0</v>
      </c>
      <c r="G135" s="170">
        <v>0</v>
      </c>
      <c r="H135" s="164">
        <v>3150</v>
      </c>
      <c r="I135" s="112">
        <v>0</v>
      </c>
      <c r="J135" s="170">
        <v>0</v>
      </c>
      <c r="K135" s="164">
        <v>661500</v>
      </c>
      <c r="L135" s="112">
        <v>-7350</v>
      </c>
      <c r="M135" s="127">
        <v>-0.01</v>
      </c>
      <c r="N135" s="173">
        <v>606550</v>
      </c>
      <c r="O135" s="174">
        <f t="shared" si="20"/>
        <v>0.9169312169312169</v>
      </c>
      <c r="P135" s="108">
        <f>Volume!K135</f>
        <v>791.25</v>
      </c>
      <c r="Q135" s="69">
        <f>Volume!J135</f>
        <v>798.9</v>
      </c>
      <c r="R135" s="239">
        <f t="shared" si="21"/>
        <v>52.847235</v>
      </c>
      <c r="S135" s="103">
        <f t="shared" si="22"/>
        <v>48.4572795</v>
      </c>
      <c r="T135" s="109">
        <f t="shared" si="23"/>
        <v>668850</v>
      </c>
      <c r="U135" s="103">
        <f t="shared" si="24"/>
        <v>-1.098901098901099</v>
      </c>
      <c r="V135" s="103">
        <f t="shared" si="25"/>
        <v>52.3159665</v>
      </c>
      <c r="W135" s="103">
        <f t="shared" si="26"/>
        <v>0.279615</v>
      </c>
      <c r="X135" s="103">
        <f t="shared" si="27"/>
        <v>0.2516535</v>
      </c>
      <c r="Y135" s="103">
        <f t="shared" si="28"/>
        <v>52.92275625</v>
      </c>
      <c r="Z135" s="239">
        <f t="shared" si="29"/>
        <v>-0.07552125000000132</v>
      </c>
      <c r="AA135" s="78"/>
      <c r="AB135" s="77"/>
    </row>
    <row r="136" spans="1:28" s="58" customFormat="1" ht="14.25" customHeight="1">
      <c r="A136" s="195" t="s">
        <v>180</v>
      </c>
      <c r="B136" s="164">
        <v>5730000</v>
      </c>
      <c r="C136" s="162">
        <v>-397500</v>
      </c>
      <c r="D136" s="170">
        <v>-0.06</v>
      </c>
      <c r="E136" s="164">
        <v>331500</v>
      </c>
      <c r="F136" s="112">
        <v>-10500</v>
      </c>
      <c r="G136" s="170">
        <v>-0.03</v>
      </c>
      <c r="H136" s="164">
        <v>87000</v>
      </c>
      <c r="I136" s="112">
        <v>0</v>
      </c>
      <c r="J136" s="170">
        <v>0</v>
      </c>
      <c r="K136" s="164">
        <v>6148500</v>
      </c>
      <c r="L136" s="112">
        <v>-408000</v>
      </c>
      <c r="M136" s="127">
        <v>-0.06</v>
      </c>
      <c r="N136" s="173">
        <v>5247000</v>
      </c>
      <c r="O136" s="174">
        <f t="shared" si="20"/>
        <v>0.8533788728958283</v>
      </c>
      <c r="P136" s="108">
        <f>Volume!K136</f>
        <v>121.1</v>
      </c>
      <c r="Q136" s="69">
        <f>Volume!J136</f>
        <v>121.35</v>
      </c>
      <c r="R136" s="239">
        <f t="shared" si="21"/>
        <v>74.6120475</v>
      </c>
      <c r="S136" s="103">
        <f t="shared" si="22"/>
        <v>63.672345</v>
      </c>
      <c r="T136" s="109">
        <f t="shared" si="23"/>
        <v>6556500</v>
      </c>
      <c r="U136" s="103">
        <f t="shared" si="24"/>
        <v>-6.222832303820636</v>
      </c>
      <c r="V136" s="103">
        <f t="shared" si="25"/>
        <v>69.53355</v>
      </c>
      <c r="W136" s="103">
        <f t="shared" si="26"/>
        <v>4.0227525</v>
      </c>
      <c r="X136" s="103">
        <f t="shared" si="27"/>
        <v>1.055745</v>
      </c>
      <c r="Y136" s="103">
        <f t="shared" si="28"/>
        <v>79.399215</v>
      </c>
      <c r="Z136" s="239">
        <f t="shared" si="29"/>
        <v>-4.787167499999995</v>
      </c>
      <c r="AA136" s="78"/>
      <c r="AB136" s="77"/>
    </row>
    <row r="137" spans="1:28" s="58" customFormat="1" ht="14.25" customHeight="1">
      <c r="A137" s="195" t="s">
        <v>181</v>
      </c>
      <c r="B137" s="164">
        <v>188700</v>
      </c>
      <c r="C137" s="162">
        <v>-4250</v>
      </c>
      <c r="D137" s="170">
        <v>-0.02</v>
      </c>
      <c r="E137" s="164">
        <v>168300</v>
      </c>
      <c r="F137" s="112">
        <v>-51000</v>
      </c>
      <c r="G137" s="170">
        <v>-0.23</v>
      </c>
      <c r="H137" s="164">
        <v>110500</v>
      </c>
      <c r="I137" s="112">
        <v>25500</v>
      </c>
      <c r="J137" s="170">
        <v>0.3</v>
      </c>
      <c r="K137" s="164">
        <v>467500</v>
      </c>
      <c r="L137" s="112">
        <v>-29750</v>
      </c>
      <c r="M137" s="127">
        <v>-0.06</v>
      </c>
      <c r="N137" s="173">
        <v>459000</v>
      </c>
      <c r="O137" s="174">
        <f t="shared" si="20"/>
        <v>0.9818181818181818</v>
      </c>
      <c r="P137" s="108">
        <f>Volume!K137</f>
        <v>325.45</v>
      </c>
      <c r="Q137" s="69">
        <f>Volume!J137</f>
        <v>334.2</v>
      </c>
      <c r="R137" s="239">
        <f t="shared" si="21"/>
        <v>15.62385</v>
      </c>
      <c r="S137" s="103">
        <f t="shared" si="22"/>
        <v>15.33978</v>
      </c>
      <c r="T137" s="109">
        <f t="shared" si="23"/>
        <v>497250</v>
      </c>
      <c r="U137" s="103">
        <f t="shared" si="24"/>
        <v>-5.982905982905983</v>
      </c>
      <c r="V137" s="103">
        <f t="shared" si="25"/>
        <v>6.306354</v>
      </c>
      <c r="W137" s="103">
        <f t="shared" si="26"/>
        <v>5.624586</v>
      </c>
      <c r="X137" s="103">
        <f t="shared" si="27"/>
        <v>3.69291</v>
      </c>
      <c r="Y137" s="103">
        <f t="shared" si="28"/>
        <v>16.18300125</v>
      </c>
      <c r="Z137" s="239">
        <f t="shared" si="29"/>
        <v>-0.5591512500000011</v>
      </c>
      <c r="AA137" s="78"/>
      <c r="AB137" s="77"/>
    </row>
    <row r="138" spans="1:28" s="58" customFormat="1" ht="14.25" customHeight="1">
      <c r="A138" s="195" t="s">
        <v>150</v>
      </c>
      <c r="B138" s="164">
        <v>5229875</v>
      </c>
      <c r="C138" s="162">
        <v>-18375</v>
      </c>
      <c r="D138" s="170">
        <v>0</v>
      </c>
      <c r="E138" s="164">
        <v>86625</v>
      </c>
      <c r="F138" s="112">
        <v>-18375</v>
      </c>
      <c r="G138" s="170">
        <v>-0.18</v>
      </c>
      <c r="H138" s="164">
        <v>12250</v>
      </c>
      <c r="I138" s="112">
        <v>0</v>
      </c>
      <c r="J138" s="170">
        <v>0</v>
      </c>
      <c r="K138" s="164">
        <v>5328750</v>
      </c>
      <c r="L138" s="112">
        <v>-36750</v>
      </c>
      <c r="M138" s="127">
        <v>-0.01</v>
      </c>
      <c r="N138" s="173">
        <v>5023375</v>
      </c>
      <c r="O138" s="174">
        <f t="shared" si="20"/>
        <v>0.9426929392446634</v>
      </c>
      <c r="P138" s="108">
        <f>Volume!K138</f>
        <v>449.85</v>
      </c>
      <c r="Q138" s="69">
        <f>Volume!J138</f>
        <v>463.35</v>
      </c>
      <c r="R138" s="239">
        <f t="shared" si="21"/>
        <v>246.90763125</v>
      </c>
      <c r="S138" s="103">
        <f t="shared" si="22"/>
        <v>232.758080625</v>
      </c>
      <c r="T138" s="109">
        <f t="shared" si="23"/>
        <v>5365500</v>
      </c>
      <c r="U138" s="103">
        <f t="shared" si="24"/>
        <v>-0.684931506849315</v>
      </c>
      <c r="V138" s="103">
        <f t="shared" si="25"/>
        <v>242.326258125</v>
      </c>
      <c r="W138" s="103">
        <f t="shared" si="26"/>
        <v>4.013769375</v>
      </c>
      <c r="X138" s="103">
        <f t="shared" si="27"/>
        <v>0.56760375</v>
      </c>
      <c r="Y138" s="103">
        <f t="shared" si="28"/>
        <v>241.3670175</v>
      </c>
      <c r="Z138" s="239">
        <f t="shared" si="29"/>
        <v>5.540613750000006</v>
      </c>
      <c r="AA138" s="78"/>
      <c r="AB138" s="77"/>
    </row>
    <row r="139" spans="1:28" s="58" customFormat="1" ht="14.25" customHeight="1">
      <c r="A139" s="195" t="s">
        <v>151</v>
      </c>
      <c r="B139" s="164">
        <v>1955025</v>
      </c>
      <c r="C139" s="162">
        <v>-27900</v>
      </c>
      <c r="D139" s="170">
        <v>-0.01</v>
      </c>
      <c r="E139" s="164">
        <v>225</v>
      </c>
      <c r="F139" s="112">
        <v>0</v>
      </c>
      <c r="G139" s="170">
        <v>0</v>
      </c>
      <c r="H139" s="164">
        <v>0</v>
      </c>
      <c r="I139" s="112">
        <v>0</v>
      </c>
      <c r="J139" s="170">
        <v>0</v>
      </c>
      <c r="K139" s="164">
        <v>1955250</v>
      </c>
      <c r="L139" s="112">
        <v>-27900</v>
      </c>
      <c r="M139" s="127">
        <v>-0.01</v>
      </c>
      <c r="N139" s="173">
        <v>1854900</v>
      </c>
      <c r="O139" s="174">
        <f t="shared" si="20"/>
        <v>0.9486766398158804</v>
      </c>
      <c r="P139" s="108">
        <f>Volume!K139</f>
        <v>1016.45</v>
      </c>
      <c r="Q139" s="69">
        <f>Volume!J139</f>
        <v>1030.4</v>
      </c>
      <c r="R139" s="239">
        <f t="shared" si="21"/>
        <v>201.46896</v>
      </c>
      <c r="S139" s="103">
        <f t="shared" si="22"/>
        <v>191.12889600000003</v>
      </c>
      <c r="T139" s="109">
        <f t="shared" si="23"/>
        <v>1983150</v>
      </c>
      <c r="U139" s="103">
        <f t="shared" si="24"/>
        <v>-1.4068527342863626</v>
      </c>
      <c r="V139" s="103">
        <f t="shared" si="25"/>
        <v>201.44577600000002</v>
      </c>
      <c r="W139" s="103">
        <f t="shared" si="26"/>
        <v>0.023184000000000003</v>
      </c>
      <c r="X139" s="103">
        <f t="shared" si="27"/>
        <v>0</v>
      </c>
      <c r="Y139" s="103">
        <f t="shared" si="28"/>
        <v>201.57728175</v>
      </c>
      <c r="Z139" s="239">
        <f t="shared" si="29"/>
        <v>-0.10832174999998756</v>
      </c>
      <c r="AA139" s="78"/>
      <c r="AB139" s="77"/>
    </row>
    <row r="140" spans="1:28" s="58" customFormat="1" ht="14.25" customHeight="1">
      <c r="A140" s="195" t="s">
        <v>214</v>
      </c>
      <c r="B140" s="164">
        <v>483625</v>
      </c>
      <c r="C140" s="162">
        <v>1500</v>
      </c>
      <c r="D140" s="170">
        <v>0</v>
      </c>
      <c r="E140" s="164">
        <v>750</v>
      </c>
      <c r="F140" s="112">
        <v>0</v>
      </c>
      <c r="G140" s="170">
        <v>0</v>
      </c>
      <c r="H140" s="164">
        <v>0</v>
      </c>
      <c r="I140" s="112">
        <v>0</v>
      </c>
      <c r="J140" s="170">
        <v>0</v>
      </c>
      <c r="K140" s="164">
        <v>484375</v>
      </c>
      <c r="L140" s="112">
        <v>1500</v>
      </c>
      <c r="M140" s="127">
        <v>0</v>
      </c>
      <c r="N140" s="173">
        <v>456250</v>
      </c>
      <c r="O140" s="174">
        <f t="shared" si="20"/>
        <v>0.9419354838709677</v>
      </c>
      <c r="P140" s="108">
        <f>Volume!K140</f>
        <v>1546.3</v>
      </c>
      <c r="Q140" s="69">
        <f>Volume!J140</f>
        <v>1571.1</v>
      </c>
      <c r="R140" s="239">
        <f t="shared" si="21"/>
        <v>76.10015625</v>
      </c>
      <c r="S140" s="103">
        <f t="shared" si="22"/>
        <v>71.6814375</v>
      </c>
      <c r="T140" s="109">
        <f t="shared" si="23"/>
        <v>482875</v>
      </c>
      <c r="U140" s="103">
        <f t="shared" si="24"/>
        <v>0.3106393994304944</v>
      </c>
      <c r="V140" s="103">
        <f t="shared" si="25"/>
        <v>75.98232375</v>
      </c>
      <c r="W140" s="103">
        <f t="shared" si="26"/>
        <v>0.1178325</v>
      </c>
      <c r="X140" s="103">
        <f t="shared" si="27"/>
        <v>0</v>
      </c>
      <c r="Y140" s="103">
        <f t="shared" si="28"/>
        <v>74.66696125</v>
      </c>
      <c r="Z140" s="239">
        <f t="shared" si="29"/>
        <v>1.4331949999999978</v>
      </c>
      <c r="AA140" s="78"/>
      <c r="AB140" s="77"/>
    </row>
    <row r="141" spans="1:28" s="58" customFormat="1" ht="14.25" customHeight="1">
      <c r="A141" s="195" t="s">
        <v>229</v>
      </c>
      <c r="B141" s="164">
        <v>1678400</v>
      </c>
      <c r="C141" s="162">
        <v>-59600</v>
      </c>
      <c r="D141" s="170">
        <v>-0.03</v>
      </c>
      <c r="E141" s="164">
        <v>16600</v>
      </c>
      <c r="F141" s="112">
        <v>1400</v>
      </c>
      <c r="G141" s="170">
        <v>0.09</v>
      </c>
      <c r="H141" s="164">
        <v>4000</v>
      </c>
      <c r="I141" s="112">
        <v>0</v>
      </c>
      <c r="J141" s="170">
        <v>0</v>
      </c>
      <c r="K141" s="164">
        <v>1699000</v>
      </c>
      <c r="L141" s="112">
        <v>-58200</v>
      </c>
      <c r="M141" s="127">
        <v>-0.03</v>
      </c>
      <c r="N141" s="173">
        <v>1535400</v>
      </c>
      <c r="O141" s="174">
        <f t="shared" si="20"/>
        <v>0.903708063566804</v>
      </c>
      <c r="P141" s="108">
        <f>Volume!K141</f>
        <v>995</v>
      </c>
      <c r="Q141" s="69">
        <f>Volume!J141</f>
        <v>1008.75</v>
      </c>
      <c r="R141" s="239">
        <f t="shared" si="21"/>
        <v>171.386625</v>
      </c>
      <c r="S141" s="103">
        <f t="shared" si="22"/>
        <v>154.883475</v>
      </c>
      <c r="T141" s="109">
        <f t="shared" si="23"/>
        <v>1757200</v>
      </c>
      <c r="U141" s="103">
        <f t="shared" si="24"/>
        <v>-3.3120874117914867</v>
      </c>
      <c r="V141" s="103">
        <f t="shared" si="25"/>
        <v>169.3086</v>
      </c>
      <c r="W141" s="103">
        <f t="shared" si="26"/>
        <v>1.674525</v>
      </c>
      <c r="X141" s="103">
        <f t="shared" si="27"/>
        <v>0.4035</v>
      </c>
      <c r="Y141" s="103">
        <f t="shared" si="28"/>
        <v>174.8414</v>
      </c>
      <c r="Z141" s="239">
        <f t="shared" si="29"/>
        <v>-3.4547749999999837</v>
      </c>
      <c r="AA141" s="78"/>
      <c r="AB141" s="77"/>
    </row>
    <row r="142" spans="1:28" s="58" customFormat="1" ht="14.25" customHeight="1">
      <c r="A142" s="195" t="s">
        <v>91</v>
      </c>
      <c r="B142" s="164">
        <v>5973600</v>
      </c>
      <c r="C142" s="162">
        <v>-209000</v>
      </c>
      <c r="D142" s="170">
        <v>-0.03</v>
      </c>
      <c r="E142" s="164">
        <v>942400</v>
      </c>
      <c r="F142" s="112">
        <v>19000</v>
      </c>
      <c r="G142" s="170">
        <v>0.02</v>
      </c>
      <c r="H142" s="164">
        <v>95000</v>
      </c>
      <c r="I142" s="112">
        <v>0</v>
      </c>
      <c r="J142" s="170">
        <v>0</v>
      </c>
      <c r="K142" s="164">
        <v>7011000</v>
      </c>
      <c r="L142" s="112">
        <v>-190000</v>
      </c>
      <c r="M142" s="127">
        <v>-0.03</v>
      </c>
      <c r="N142" s="173">
        <v>6638600</v>
      </c>
      <c r="O142" s="174">
        <f t="shared" si="20"/>
        <v>0.9468834688346883</v>
      </c>
      <c r="P142" s="108">
        <f>Volume!K142</f>
        <v>68.65</v>
      </c>
      <c r="Q142" s="69">
        <f>Volume!J142</f>
        <v>71.9</v>
      </c>
      <c r="R142" s="239">
        <f t="shared" si="21"/>
        <v>50.409090000000006</v>
      </c>
      <c r="S142" s="103">
        <f t="shared" si="22"/>
        <v>47.731534</v>
      </c>
      <c r="T142" s="109">
        <f t="shared" si="23"/>
        <v>7201000</v>
      </c>
      <c r="U142" s="103">
        <f t="shared" si="24"/>
        <v>-2.638522427440633</v>
      </c>
      <c r="V142" s="103">
        <f t="shared" si="25"/>
        <v>42.95018400000001</v>
      </c>
      <c r="W142" s="103">
        <f t="shared" si="26"/>
        <v>6.775856</v>
      </c>
      <c r="X142" s="103">
        <f t="shared" si="27"/>
        <v>0.68305</v>
      </c>
      <c r="Y142" s="103">
        <f t="shared" si="28"/>
        <v>49.43486500000001</v>
      </c>
      <c r="Z142" s="239">
        <f t="shared" si="29"/>
        <v>0.974224999999997</v>
      </c>
      <c r="AA142" s="78"/>
      <c r="AB142" s="77"/>
    </row>
    <row r="143" spans="1:28" s="58" customFormat="1" ht="14.25" customHeight="1">
      <c r="A143" s="195" t="s">
        <v>152</v>
      </c>
      <c r="B143" s="164">
        <v>1453950</v>
      </c>
      <c r="C143" s="162">
        <v>-89100</v>
      </c>
      <c r="D143" s="170">
        <v>-0.06</v>
      </c>
      <c r="E143" s="164">
        <v>75600</v>
      </c>
      <c r="F143" s="112">
        <v>10800</v>
      </c>
      <c r="G143" s="170">
        <v>0.17</v>
      </c>
      <c r="H143" s="164">
        <v>21600</v>
      </c>
      <c r="I143" s="112">
        <v>20250</v>
      </c>
      <c r="J143" s="170">
        <v>15</v>
      </c>
      <c r="K143" s="164">
        <v>1551150</v>
      </c>
      <c r="L143" s="112">
        <v>-58050</v>
      </c>
      <c r="M143" s="127">
        <v>-0.04</v>
      </c>
      <c r="N143" s="173">
        <v>1054350</v>
      </c>
      <c r="O143" s="174">
        <f t="shared" si="20"/>
        <v>0.679721496953873</v>
      </c>
      <c r="P143" s="108">
        <f>Volume!K143</f>
        <v>197.05</v>
      </c>
      <c r="Q143" s="69">
        <f>Volume!J143</f>
        <v>210.95</v>
      </c>
      <c r="R143" s="239">
        <f t="shared" si="21"/>
        <v>32.72150925</v>
      </c>
      <c r="S143" s="103">
        <f t="shared" si="22"/>
        <v>22.24151325</v>
      </c>
      <c r="T143" s="109">
        <f t="shared" si="23"/>
        <v>1609200</v>
      </c>
      <c r="U143" s="103">
        <f t="shared" si="24"/>
        <v>-3.6073825503355708</v>
      </c>
      <c r="V143" s="103">
        <f t="shared" si="25"/>
        <v>30.67107525</v>
      </c>
      <c r="W143" s="103">
        <f t="shared" si="26"/>
        <v>1.594782</v>
      </c>
      <c r="X143" s="103">
        <f t="shared" si="27"/>
        <v>0.455652</v>
      </c>
      <c r="Y143" s="103">
        <f t="shared" si="28"/>
        <v>31.709286</v>
      </c>
      <c r="Z143" s="239">
        <f t="shared" si="29"/>
        <v>1.0122232499999981</v>
      </c>
      <c r="AA143" s="78"/>
      <c r="AB143" s="77"/>
    </row>
    <row r="144" spans="1:28" s="58" customFormat="1" ht="14.25" customHeight="1">
      <c r="A144" s="195" t="s">
        <v>208</v>
      </c>
      <c r="B144" s="164">
        <v>3682868</v>
      </c>
      <c r="C144" s="162">
        <v>-146672</v>
      </c>
      <c r="D144" s="170">
        <v>-0.04</v>
      </c>
      <c r="E144" s="164">
        <v>104236</v>
      </c>
      <c r="F144" s="112">
        <v>8652</v>
      </c>
      <c r="G144" s="170">
        <v>0.09</v>
      </c>
      <c r="H144" s="164">
        <v>28016</v>
      </c>
      <c r="I144" s="112">
        <v>1236</v>
      </c>
      <c r="J144" s="170">
        <v>0.05</v>
      </c>
      <c r="K144" s="164">
        <v>3815120</v>
      </c>
      <c r="L144" s="112">
        <v>-136784</v>
      </c>
      <c r="M144" s="127">
        <v>-0.03</v>
      </c>
      <c r="N144" s="173">
        <v>3317012</v>
      </c>
      <c r="O144" s="174">
        <f t="shared" si="20"/>
        <v>0.869438444924406</v>
      </c>
      <c r="P144" s="108">
        <f>Volume!K144</f>
        <v>775.8</v>
      </c>
      <c r="Q144" s="69">
        <f>Volume!J144</f>
        <v>805.1</v>
      </c>
      <c r="R144" s="239">
        <f t="shared" si="21"/>
        <v>307.1553112</v>
      </c>
      <c r="S144" s="103">
        <f t="shared" si="22"/>
        <v>267.05263612000005</v>
      </c>
      <c r="T144" s="109">
        <f t="shared" si="23"/>
        <v>3951904</v>
      </c>
      <c r="U144" s="103">
        <f t="shared" si="24"/>
        <v>-3.461217681401168</v>
      </c>
      <c r="V144" s="103">
        <f t="shared" si="25"/>
        <v>296.50770268</v>
      </c>
      <c r="W144" s="103">
        <f t="shared" si="26"/>
        <v>8.392040360000001</v>
      </c>
      <c r="X144" s="103">
        <f t="shared" si="27"/>
        <v>2.25556816</v>
      </c>
      <c r="Y144" s="103">
        <f t="shared" si="28"/>
        <v>306.58871231999996</v>
      </c>
      <c r="Z144" s="239">
        <f t="shared" si="29"/>
        <v>0.5665988800000719</v>
      </c>
      <c r="AA144" s="78"/>
      <c r="AB144" s="77"/>
    </row>
    <row r="145" spans="1:28" s="58" customFormat="1" ht="14.25" customHeight="1">
      <c r="A145" s="195" t="s">
        <v>230</v>
      </c>
      <c r="B145" s="164">
        <v>1166000</v>
      </c>
      <c r="C145" s="162">
        <v>-127600</v>
      </c>
      <c r="D145" s="170">
        <v>-0.1</v>
      </c>
      <c r="E145" s="164">
        <v>15600</v>
      </c>
      <c r="F145" s="112">
        <v>0</v>
      </c>
      <c r="G145" s="170">
        <v>0</v>
      </c>
      <c r="H145" s="164">
        <v>800</v>
      </c>
      <c r="I145" s="112">
        <v>-400</v>
      </c>
      <c r="J145" s="170">
        <v>-0.33</v>
      </c>
      <c r="K145" s="164">
        <v>1182400</v>
      </c>
      <c r="L145" s="112">
        <v>-128000</v>
      </c>
      <c r="M145" s="127">
        <v>-0.1</v>
      </c>
      <c r="N145" s="173">
        <v>992800</v>
      </c>
      <c r="O145" s="174">
        <f t="shared" si="20"/>
        <v>0.8396481732070366</v>
      </c>
      <c r="P145" s="108">
        <f>Volume!K145</f>
        <v>506.95</v>
      </c>
      <c r="Q145" s="69">
        <f>Volume!J145</f>
        <v>515.45</v>
      </c>
      <c r="R145" s="239">
        <f t="shared" si="21"/>
        <v>60.946808</v>
      </c>
      <c r="S145" s="103">
        <f t="shared" si="22"/>
        <v>51.17387600000001</v>
      </c>
      <c r="T145" s="109">
        <f t="shared" si="23"/>
        <v>1310400</v>
      </c>
      <c r="U145" s="103">
        <f t="shared" si="24"/>
        <v>-9.768009768009769</v>
      </c>
      <c r="V145" s="103">
        <f t="shared" si="25"/>
        <v>60.10147</v>
      </c>
      <c r="W145" s="103">
        <f t="shared" si="26"/>
        <v>0.8041020000000001</v>
      </c>
      <c r="X145" s="103">
        <f t="shared" si="27"/>
        <v>0.04123600000000001</v>
      </c>
      <c r="Y145" s="103">
        <f t="shared" si="28"/>
        <v>66.430728</v>
      </c>
      <c r="Z145" s="239">
        <f t="shared" si="29"/>
        <v>-5.483920000000005</v>
      </c>
      <c r="AA145" s="78"/>
      <c r="AB145" s="77"/>
    </row>
    <row r="146" spans="1:28" s="58" customFormat="1" ht="14.25" customHeight="1">
      <c r="A146" s="195" t="s">
        <v>185</v>
      </c>
      <c r="B146" s="164">
        <v>19936125</v>
      </c>
      <c r="C146" s="162">
        <v>-565650</v>
      </c>
      <c r="D146" s="170">
        <v>-0.03</v>
      </c>
      <c r="E146" s="164">
        <v>3232575</v>
      </c>
      <c r="F146" s="112">
        <v>-2700</v>
      </c>
      <c r="G146" s="170">
        <v>0</v>
      </c>
      <c r="H146" s="164">
        <v>863325</v>
      </c>
      <c r="I146" s="112">
        <v>45225</v>
      </c>
      <c r="J146" s="170">
        <v>0.06</v>
      </c>
      <c r="K146" s="164">
        <v>24032025</v>
      </c>
      <c r="L146" s="112">
        <v>-523125</v>
      </c>
      <c r="M146" s="127">
        <v>-0.02</v>
      </c>
      <c r="N146" s="173">
        <v>20999250</v>
      </c>
      <c r="O146" s="174">
        <f t="shared" si="20"/>
        <v>0.8738027694295425</v>
      </c>
      <c r="P146" s="108">
        <f>Volume!K146</f>
        <v>430.15</v>
      </c>
      <c r="Q146" s="69">
        <f>Volume!J146</f>
        <v>442.05</v>
      </c>
      <c r="R146" s="239">
        <f t="shared" si="21"/>
        <v>1062.335665125</v>
      </c>
      <c r="S146" s="103">
        <f t="shared" si="22"/>
        <v>928.27184625</v>
      </c>
      <c r="T146" s="109">
        <f t="shared" si="23"/>
        <v>24555150</v>
      </c>
      <c r="U146" s="103">
        <f t="shared" si="24"/>
        <v>-2.1304084886469843</v>
      </c>
      <c r="V146" s="103">
        <f t="shared" si="25"/>
        <v>881.276405625</v>
      </c>
      <c r="W146" s="103">
        <f t="shared" si="26"/>
        <v>142.895977875</v>
      </c>
      <c r="X146" s="103">
        <f t="shared" si="27"/>
        <v>38.163281625</v>
      </c>
      <c r="Y146" s="103">
        <f t="shared" si="28"/>
        <v>1056.23977725</v>
      </c>
      <c r="Z146" s="239">
        <f t="shared" si="29"/>
        <v>6.095887875000017</v>
      </c>
      <c r="AA146" s="78"/>
      <c r="AB146" s="77"/>
    </row>
    <row r="147" spans="1:28" s="58" customFormat="1" ht="14.25" customHeight="1">
      <c r="A147" s="195" t="s">
        <v>206</v>
      </c>
      <c r="B147" s="164">
        <v>743875</v>
      </c>
      <c r="C147" s="162">
        <v>9625</v>
      </c>
      <c r="D147" s="170">
        <v>0.01</v>
      </c>
      <c r="E147" s="164">
        <v>6325</v>
      </c>
      <c r="F147" s="112">
        <v>-1375</v>
      </c>
      <c r="G147" s="170">
        <v>-0.18</v>
      </c>
      <c r="H147" s="164">
        <v>0</v>
      </c>
      <c r="I147" s="112">
        <v>0</v>
      </c>
      <c r="J147" s="170">
        <v>0</v>
      </c>
      <c r="K147" s="164">
        <v>750200</v>
      </c>
      <c r="L147" s="112">
        <v>8250</v>
      </c>
      <c r="M147" s="127">
        <v>0.01</v>
      </c>
      <c r="N147" s="173">
        <v>689700</v>
      </c>
      <c r="O147" s="174">
        <f t="shared" si="20"/>
        <v>0.9193548387096774</v>
      </c>
      <c r="P147" s="108">
        <f>Volume!K147</f>
        <v>629.8</v>
      </c>
      <c r="Q147" s="69">
        <f>Volume!J147</f>
        <v>626.95</v>
      </c>
      <c r="R147" s="239">
        <f t="shared" si="21"/>
        <v>47.033789000000006</v>
      </c>
      <c r="S147" s="103">
        <f t="shared" si="22"/>
        <v>43.240741500000006</v>
      </c>
      <c r="T147" s="109">
        <f t="shared" si="23"/>
        <v>741950</v>
      </c>
      <c r="U147" s="103">
        <f t="shared" si="24"/>
        <v>1.1119347664936992</v>
      </c>
      <c r="V147" s="103">
        <f t="shared" si="25"/>
        <v>46.637243125000005</v>
      </c>
      <c r="W147" s="103">
        <f t="shared" si="26"/>
        <v>0.39654587500000005</v>
      </c>
      <c r="X147" s="103">
        <f t="shared" si="27"/>
        <v>0</v>
      </c>
      <c r="Y147" s="103">
        <f t="shared" si="28"/>
        <v>46.728010999999995</v>
      </c>
      <c r="Z147" s="239">
        <f t="shared" si="29"/>
        <v>0.30577800000001076</v>
      </c>
      <c r="AA147" s="78"/>
      <c r="AB147" s="77"/>
    </row>
    <row r="148" spans="1:28" s="58" customFormat="1" ht="14.25" customHeight="1">
      <c r="A148" s="195" t="s">
        <v>118</v>
      </c>
      <c r="B148" s="164">
        <v>4041500</v>
      </c>
      <c r="C148" s="162">
        <v>-207250</v>
      </c>
      <c r="D148" s="170">
        <v>-0.05</v>
      </c>
      <c r="E148" s="164">
        <v>165750</v>
      </c>
      <c r="F148" s="112">
        <v>-5250</v>
      </c>
      <c r="G148" s="170">
        <v>-0.03</v>
      </c>
      <c r="H148" s="164">
        <v>41250</v>
      </c>
      <c r="I148" s="112">
        <v>4250</v>
      </c>
      <c r="J148" s="170">
        <v>0.11</v>
      </c>
      <c r="K148" s="164">
        <v>4248500</v>
      </c>
      <c r="L148" s="112">
        <v>-208250</v>
      </c>
      <c r="M148" s="127">
        <v>-0.05</v>
      </c>
      <c r="N148" s="173">
        <v>3766500</v>
      </c>
      <c r="O148" s="174">
        <f t="shared" si="20"/>
        <v>0.8865481934800518</v>
      </c>
      <c r="P148" s="108">
        <f>Volume!K148</f>
        <v>1267</v>
      </c>
      <c r="Q148" s="69">
        <f>Volume!J148</f>
        <v>1303.05</v>
      </c>
      <c r="R148" s="239">
        <f t="shared" si="21"/>
        <v>553.6007925</v>
      </c>
      <c r="S148" s="103">
        <f t="shared" si="22"/>
        <v>490.7937825</v>
      </c>
      <c r="T148" s="109">
        <f t="shared" si="23"/>
        <v>4456750</v>
      </c>
      <c r="U148" s="103">
        <f t="shared" si="24"/>
        <v>-4.672687496494082</v>
      </c>
      <c r="V148" s="103">
        <f t="shared" si="25"/>
        <v>526.6276575</v>
      </c>
      <c r="W148" s="103">
        <f t="shared" si="26"/>
        <v>21.59805375</v>
      </c>
      <c r="X148" s="103">
        <f t="shared" si="27"/>
        <v>5.37508125</v>
      </c>
      <c r="Y148" s="103">
        <f t="shared" si="28"/>
        <v>564.670225</v>
      </c>
      <c r="Z148" s="239">
        <f t="shared" si="29"/>
        <v>-11.069432499999948</v>
      </c>
      <c r="AA148" s="78"/>
      <c r="AB148" s="77"/>
    </row>
    <row r="149" spans="1:28" s="58" customFormat="1" ht="14.25" customHeight="1">
      <c r="A149" s="195" t="s">
        <v>231</v>
      </c>
      <c r="B149" s="164">
        <v>1702773</v>
      </c>
      <c r="C149" s="162">
        <v>94530</v>
      </c>
      <c r="D149" s="170">
        <v>0.06</v>
      </c>
      <c r="E149" s="164">
        <v>18084</v>
      </c>
      <c r="F149" s="112">
        <v>0</v>
      </c>
      <c r="G149" s="170">
        <v>0</v>
      </c>
      <c r="H149" s="164">
        <v>13152</v>
      </c>
      <c r="I149" s="112">
        <v>12330</v>
      </c>
      <c r="J149" s="170">
        <v>15</v>
      </c>
      <c r="K149" s="164">
        <v>1734009</v>
      </c>
      <c r="L149" s="112">
        <v>106860</v>
      </c>
      <c r="M149" s="127">
        <v>0.07</v>
      </c>
      <c r="N149" s="173">
        <v>1561389</v>
      </c>
      <c r="O149" s="174">
        <f t="shared" si="20"/>
        <v>0.9004503436833373</v>
      </c>
      <c r="P149" s="108">
        <f>Volume!K149</f>
        <v>836.05</v>
      </c>
      <c r="Q149" s="69">
        <f>Volume!J149</f>
        <v>845.8</v>
      </c>
      <c r="R149" s="239">
        <f t="shared" si="21"/>
        <v>146.66248122</v>
      </c>
      <c r="S149" s="103">
        <f t="shared" si="22"/>
        <v>132.06228162</v>
      </c>
      <c r="T149" s="109">
        <f t="shared" si="23"/>
        <v>1627149</v>
      </c>
      <c r="U149" s="103">
        <f t="shared" si="24"/>
        <v>6.567314978529931</v>
      </c>
      <c r="V149" s="103">
        <f t="shared" si="25"/>
        <v>144.02054034</v>
      </c>
      <c r="W149" s="103">
        <f t="shared" si="26"/>
        <v>1.5295447199999999</v>
      </c>
      <c r="X149" s="103">
        <f t="shared" si="27"/>
        <v>1.1123961599999999</v>
      </c>
      <c r="Y149" s="103">
        <f t="shared" si="28"/>
        <v>136.03779214499997</v>
      </c>
      <c r="Z149" s="239">
        <f t="shared" si="29"/>
        <v>10.62468907500002</v>
      </c>
      <c r="AA149" s="78"/>
      <c r="AB149" s="77"/>
    </row>
    <row r="150" spans="1:28" s="58" customFormat="1" ht="14.25" customHeight="1">
      <c r="A150" s="195" t="s">
        <v>302</v>
      </c>
      <c r="B150" s="164">
        <v>1744050</v>
      </c>
      <c r="C150" s="162">
        <v>53900</v>
      </c>
      <c r="D150" s="170">
        <v>0.03</v>
      </c>
      <c r="E150" s="164">
        <v>130900</v>
      </c>
      <c r="F150" s="112">
        <v>-3850</v>
      </c>
      <c r="G150" s="170">
        <v>-0.03</v>
      </c>
      <c r="H150" s="164">
        <v>15400</v>
      </c>
      <c r="I150" s="112">
        <v>0</v>
      </c>
      <c r="J150" s="170">
        <v>0</v>
      </c>
      <c r="K150" s="164">
        <v>1890350</v>
      </c>
      <c r="L150" s="112">
        <v>50050</v>
      </c>
      <c r="M150" s="127">
        <v>0.03</v>
      </c>
      <c r="N150" s="173">
        <v>1609300</v>
      </c>
      <c r="O150" s="174">
        <f t="shared" si="20"/>
        <v>0.8513238289205702</v>
      </c>
      <c r="P150" s="108">
        <f>Volume!K150</f>
        <v>47.25</v>
      </c>
      <c r="Q150" s="69">
        <f>Volume!J150</f>
        <v>48.65</v>
      </c>
      <c r="R150" s="239">
        <f t="shared" si="21"/>
        <v>9.19655275</v>
      </c>
      <c r="S150" s="103">
        <f t="shared" si="22"/>
        <v>7.8292445</v>
      </c>
      <c r="T150" s="109">
        <f t="shared" si="23"/>
        <v>1840300</v>
      </c>
      <c r="U150" s="103">
        <f t="shared" si="24"/>
        <v>2.7196652719665275</v>
      </c>
      <c r="V150" s="103">
        <f t="shared" si="25"/>
        <v>8.48480325</v>
      </c>
      <c r="W150" s="103">
        <f t="shared" si="26"/>
        <v>0.6368285</v>
      </c>
      <c r="X150" s="103">
        <f t="shared" si="27"/>
        <v>0.074921</v>
      </c>
      <c r="Y150" s="103">
        <f t="shared" si="28"/>
        <v>8.6954175</v>
      </c>
      <c r="Z150" s="239">
        <f t="shared" si="29"/>
        <v>0.5011352500000008</v>
      </c>
      <c r="AA150" s="78"/>
      <c r="AB150" s="77"/>
    </row>
    <row r="151" spans="1:28" s="58" customFormat="1" ht="14.25" customHeight="1">
      <c r="A151" s="195" t="s">
        <v>303</v>
      </c>
      <c r="B151" s="164">
        <v>35101550</v>
      </c>
      <c r="C151" s="162">
        <v>-731500</v>
      </c>
      <c r="D151" s="170">
        <v>-0.02</v>
      </c>
      <c r="E151" s="164">
        <v>10575400</v>
      </c>
      <c r="F151" s="112">
        <v>-73150</v>
      </c>
      <c r="G151" s="170">
        <v>-0.01</v>
      </c>
      <c r="H151" s="164">
        <v>1306250</v>
      </c>
      <c r="I151" s="112">
        <v>0</v>
      </c>
      <c r="J151" s="170">
        <v>0</v>
      </c>
      <c r="K151" s="164">
        <v>46983200</v>
      </c>
      <c r="L151" s="112">
        <v>-804650</v>
      </c>
      <c r="M151" s="127">
        <v>-0.02</v>
      </c>
      <c r="N151" s="173">
        <v>39783150</v>
      </c>
      <c r="O151" s="174">
        <f t="shared" si="20"/>
        <v>0.8467526690391459</v>
      </c>
      <c r="P151" s="108">
        <f>Volume!K151</f>
        <v>21.25</v>
      </c>
      <c r="Q151" s="69">
        <f>Volume!J151</f>
        <v>21.5</v>
      </c>
      <c r="R151" s="239">
        <f t="shared" si="21"/>
        <v>101.01388</v>
      </c>
      <c r="S151" s="103">
        <f t="shared" si="22"/>
        <v>85.5337725</v>
      </c>
      <c r="T151" s="109">
        <f t="shared" si="23"/>
        <v>47787850</v>
      </c>
      <c r="U151" s="103">
        <f t="shared" si="24"/>
        <v>-1.683796195057949</v>
      </c>
      <c r="V151" s="103">
        <f t="shared" si="25"/>
        <v>75.4683325</v>
      </c>
      <c r="W151" s="103">
        <f t="shared" si="26"/>
        <v>22.73711</v>
      </c>
      <c r="X151" s="103">
        <f t="shared" si="27"/>
        <v>2.8084375</v>
      </c>
      <c r="Y151" s="103">
        <f t="shared" si="28"/>
        <v>101.54918125</v>
      </c>
      <c r="Z151" s="239">
        <f t="shared" si="29"/>
        <v>-0.5353012500000034</v>
      </c>
      <c r="AA151" s="78"/>
      <c r="AB151" s="77"/>
    </row>
    <row r="152" spans="1:28" s="58" customFormat="1" ht="14.25" customHeight="1">
      <c r="A152" s="195" t="s">
        <v>173</v>
      </c>
      <c r="B152" s="164">
        <v>7212750</v>
      </c>
      <c r="C152" s="162">
        <v>-100300</v>
      </c>
      <c r="D152" s="170">
        <v>-0.01</v>
      </c>
      <c r="E152" s="164">
        <v>454300</v>
      </c>
      <c r="F152" s="112">
        <v>2950</v>
      </c>
      <c r="G152" s="170">
        <v>0.01</v>
      </c>
      <c r="H152" s="164">
        <v>23600</v>
      </c>
      <c r="I152" s="112">
        <v>0</v>
      </c>
      <c r="J152" s="170">
        <v>0</v>
      </c>
      <c r="K152" s="164">
        <v>7690650</v>
      </c>
      <c r="L152" s="112">
        <v>-97350</v>
      </c>
      <c r="M152" s="127">
        <v>-0.01</v>
      </c>
      <c r="N152" s="173">
        <v>6758450</v>
      </c>
      <c r="O152" s="174">
        <f t="shared" si="20"/>
        <v>0.8787878787878788</v>
      </c>
      <c r="P152" s="108">
        <f>Volume!K152</f>
        <v>61.65</v>
      </c>
      <c r="Q152" s="69">
        <f>Volume!J152</f>
        <v>62.75</v>
      </c>
      <c r="R152" s="239">
        <f t="shared" si="21"/>
        <v>48.25882875</v>
      </c>
      <c r="S152" s="103">
        <f t="shared" si="22"/>
        <v>42.40927375</v>
      </c>
      <c r="T152" s="109">
        <f t="shared" si="23"/>
        <v>7788000</v>
      </c>
      <c r="U152" s="103">
        <f t="shared" si="24"/>
        <v>-1.25</v>
      </c>
      <c r="V152" s="103">
        <f t="shared" si="25"/>
        <v>45.26000625</v>
      </c>
      <c r="W152" s="103">
        <f t="shared" si="26"/>
        <v>2.8507325</v>
      </c>
      <c r="X152" s="103">
        <f t="shared" si="27"/>
        <v>0.14809</v>
      </c>
      <c r="Y152" s="103">
        <f t="shared" si="28"/>
        <v>48.01302</v>
      </c>
      <c r="Z152" s="239">
        <f t="shared" si="29"/>
        <v>0.2458087500000019</v>
      </c>
      <c r="AA152" s="78"/>
      <c r="AB152" s="77"/>
    </row>
    <row r="153" spans="1:28" s="58" customFormat="1" ht="14.25" customHeight="1">
      <c r="A153" s="195" t="s">
        <v>304</v>
      </c>
      <c r="B153" s="164">
        <v>392600</v>
      </c>
      <c r="C153" s="162">
        <v>-62600</v>
      </c>
      <c r="D153" s="170">
        <v>-0.14</v>
      </c>
      <c r="E153" s="164">
        <v>46600</v>
      </c>
      <c r="F153" s="112">
        <v>21000</v>
      </c>
      <c r="G153" s="170">
        <v>0.82</v>
      </c>
      <c r="H153" s="164">
        <v>0</v>
      </c>
      <c r="I153" s="112">
        <v>0</v>
      </c>
      <c r="J153" s="170">
        <v>0</v>
      </c>
      <c r="K153" s="164">
        <v>439200</v>
      </c>
      <c r="L153" s="112">
        <v>-41600</v>
      </c>
      <c r="M153" s="127">
        <v>-0.09</v>
      </c>
      <c r="N153" s="173">
        <v>369400</v>
      </c>
      <c r="O153" s="174">
        <f t="shared" si="20"/>
        <v>0.8410746812386156</v>
      </c>
      <c r="P153" s="108">
        <f>Volume!K153</f>
        <v>778.8</v>
      </c>
      <c r="Q153" s="69">
        <f>Volume!J153</f>
        <v>784.25</v>
      </c>
      <c r="R153" s="239">
        <f t="shared" si="21"/>
        <v>34.44426</v>
      </c>
      <c r="S153" s="103">
        <f t="shared" si="22"/>
        <v>28.970195</v>
      </c>
      <c r="T153" s="109">
        <f t="shared" si="23"/>
        <v>480800</v>
      </c>
      <c r="U153" s="103">
        <f t="shared" si="24"/>
        <v>-8.652246256239602</v>
      </c>
      <c r="V153" s="103">
        <f t="shared" si="25"/>
        <v>30.789655</v>
      </c>
      <c r="W153" s="103">
        <f t="shared" si="26"/>
        <v>3.654605</v>
      </c>
      <c r="X153" s="103">
        <f t="shared" si="27"/>
        <v>0</v>
      </c>
      <c r="Y153" s="103">
        <f t="shared" si="28"/>
        <v>37.444704</v>
      </c>
      <c r="Z153" s="239">
        <f t="shared" si="29"/>
        <v>-3.0004440000000017</v>
      </c>
      <c r="AA153" s="78"/>
      <c r="AB153" s="77"/>
    </row>
    <row r="154" spans="1:28" s="58" customFormat="1" ht="14.25" customHeight="1">
      <c r="A154" s="195" t="s">
        <v>82</v>
      </c>
      <c r="B154" s="164">
        <v>10768800</v>
      </c>
      <c r="C154" s="162">
        <v>-128100</v>
      </c>
      <c r="D154" s="170">
        <v>-0.01</v>
      </c>
      <c r="E154" s="164">
        <v>138600</v>
      </c>
      <c r="F154" s="112">
        <v>-8400</v>
      </c>
      <c r="G154" s="170">
        <v>-0.06</v>
      </c>
      <c r="H154" s="164">
        <v>14700</v>
      </c>
      <c r="I154" s="112">
        <v>0</v>
      </c>
      <c r="J154" s="170">
        <v>0</v>
      </c>
      <c r="K154" s="164">
        <v>10922100</v>
      </c>
      <c r="L154" s="112">
        <v>-136500</v>
      </c>
      <c r="M154" s="127">
        <v>-0.01</v>
      </c>
      <c r="N154" s="173">
        <v>9284100</v>
      </c>
      <c r="O154" s="174">
        <f t="shared" si="20"/>
        <v>0.8500288406075754</v>
      </c>
      <c r="P154" s="108">
        <f>Volume!K154</f>
        <v>101.95</v>
      </c>
      <c r="Q154" s="69">
        <f>Volume!J154</f>
        <v>105.7</v>
      </c>
      <c r="R154" s="239">
        <f t="shared" si="21"/>
        <v>115.446597</v>
      </c>
      <c r="S154" s="103">
        <f t="shared" si="22"/>
        <v>98.132937</v>
      </c>
      <c r="T154" s="109">
        <f t="shared" si="23"/>
        <v>11058600</v>
      </c>
      <c r="U154" s="103">
        <f t="shared" si="24"/>
        <v>-1.234333459931637</v>
      </c>
      <c r="V154" s="103">
        <f t="shared" si="25"/>
        <v>113.826216</v>
      </c>
      <c r="W154" s="103">
        <f t="shared" si="26"/>
        <v>1.465002</v>
      </c>
      <c r="X154" s="103">
        <f t="shared" si="27"/>
        <v>0.155379</v>
      </c>
      <c r="Y154" s="103">
        <f t="shared" si="28"/>
        <v>112.742427</v>
      </c>
      <c r="Z154" s="239">
        <f t="shared" si="29"/>
        <v>2.7041699999999906</v>
      </c>
      <c r="AA154" s="78"/>
      <c r="AB154" s="77"/>
    </row>
    <row r="155" spans="1:28" s="58" customFormat="1" ht="14.25" customHeight="1">
      <c r="A155" s="195" t="s">
        <v>153</v>
      </c>
      <c r="B155" s="164">
        <v>770400</v>
      </c>
      <c r="C155" s="162">
        <v>-163800</v>
      </c>
      <c r="D155" s="170">
        <v>-0.18</v>
      </c>
      <c r="E155" s="164">
        <v>0</v>
      </c>
      <c r="F155" s="112">
        <v>-4050</v>
      </c>
      <c r="G155" s="170">
        <v>-1</v>
      </c>
      <c r="H155" s="164">
        <v>18000</v>
      </c>
      <c r="I155" s="112">
        <v>0</v>
      </c>
      <c r="J155" s="170">
        <v>0</v>
      </c>
      <c r="K155" s="164">
        <v>788400</v>
      </c>
      <c r="L155" s="112">
        <v>-167850</v>
      </c>
      <c r="M155" s="127">
        <v>-0.18</v>
      </c>
      <c r="N155" s="173">
        <v>674100</v>
      </c>
      <c r="O155" s="174">
        <f t="shared" si="20"/>
        <v>0.8550228310502284</v>
      </c>
      <c r="P155" s="108">
        <f>Volume!K155</f>
        <v>481.1</v>
      </c>
      <c r="Q155" s="69">
        <f>Volume!J155</f>
        <v>503.9</v>
      </c>
      <c r="R155" s="239">
        <f t="shared" si="21"/>
        <v>39.727476</v>
      </c>
      <c r="S155" s="103">
        <f t="shared" si="22"/>
        <v>33.967899</v>
      </c>
      <c r="T155" s="109">
        <f t="shared" si="23"/>
        <v>956250</v>
      </c>
      <c r="U155" s="103">
        <f t="shared" si="24"/>
        <v>-17.552941176470586</v>
      </c>
      <c r="V155" s="103">
        <f t="shared" si="25"/>
        <v>38.820456</v>
      </c>
      <c r="W155" s="103">
        <f t="shared" si="26"/>
        <v>0</v>
      </c>
      <c r="X155" s="103">
        <f t="shared" si="27"/>
        <v>0.90702</v>
      </c>
      <c r="Y155" s="103">
        <f t="shared" si="28"/>
        <v>46.0051875</v>
      </c>
      <c r="Z155" s="239">
        <f t="shared" si="29"/>
        <v>-6.277711499999995</v>
      </c>
      <c r="AA155" s="78"/>
      <c r="AB155" s="77"/>
    </row>
    <row r="156" spans="1:28" s="58" customFormat="1" ht="14.25" customHeight="1">
      <c r="A156" s="195" t="s">
        <v>154</v>
      </c>
      <c r="B156" s="164">
        <v>5885700</v>
      </c>
      <c r="C156" s="162">
        <v>-103500</v>
      </c>
      <c r="D156" s="170">
        <v>-0.02</v>
      </c>
      <c r="E156" s="164">
        <v>138000</v>
      </c>
      <c r="F156" s="112">
        <v>6900</v>
      </c>
      <c r="G156" s="170">
        <v>0.05</v>
      </c>
      <c r="H156" s="164">
        <v>20700</v>
      </c>
      <c r="I156" s="112">
        <v>20700</v>
      </c>
      <c r="J156" s="170">
        <v>0</v>
      </c>
      <c r="K156" s="164">
        <v>6044400</v>
      </c>
      <c r="L156" s="112">
        <v>-75900</v>
      </c>
      <c r="M156" s="127">
        <v>-0.01</v>
      </c>
      <c r="N156" s="173">
        <v>4892100</v>
      </c>
      <c r="O156" s="174">
        <f t="shared" si="20"/>
        <v>0.8093607305936074</v>
      </c>
      <c r="P156" s="108">
        <f>Volume!K156</f>
        <v>41.35</v>
      </c>
      <c r="Q156" s="69">
        <f>Volume!J156</f>
        <v>42.6</v>
      </c>
      <c r="R156" s="239">
        <f t="shared" si="21"/>
        <v>25.749144</v>
      </c>
      <c r="S156" s="103">
        <f t="shared" si="22"/>
        <v>20.840346</v>
      </c>
      <c r="T156" s="109">
        <f t="shared" si="23"/>
        <v>6120300</v>
      </c>
      <c r="U156" s="103">
        <f t="shared" si="24"/>
        <v>-1.2401352874859075</v>
      </c>
      <c r="V156" s="103">
        <f t="shared" si="25"/>
        <v>25.073082</v>
      </c>
      <c r="W156" s="103">
        <f t="shared" si="26"/>
        <v>0.58788</v>
      </c>
      <c r="X156" s="103">
        <f t="shared" si="27"/>
        <v>0.088182</v>
      </c>
      <c r="Y156" s="103">
        <f t="shared" si="28"/>
        <v>25.3074405</v>
      </c>
      <c r="Z156" s="239">
        <f t="shared" si="29"/>
        <v>0.4417035000000027</v>
      </c>
      <c r="AA156" s="78"/>
      <c r="AB156" s="77"/>
    </row>
    <row r="157" spans="1:28" s="58" customFormat="1" ht="14.25" customHeight="1">
      <c r="A157" s="195" t="s">
        <v>305</v>
      </c>
      <c r="B157" s="164">
        <v>1846800</v>
      </c>
      <c r="C157" s="162">
        <v>-48600</v>
      </c>
      <c r="D157" s="170">
        <v>-0.03</v>
      </c>
      <c r="E157" s="164">
        <v>122400</v>
      </c>
      <c r="F157" s="112">
        <v>0</v>
      </c>
      <c r="G157" s="170">
        <v>0</v>
      </c>
      <c r="H157" s="164">
        <v>75600</v>
      </c>
      <c r="I157" s="112">
        <v>-39600</v>
      </c>
      <c r="J157" s="170">
        <v>-0.34</v>
      </c>
      <c r="K157" s="164">
        <v>2044800</v>
      </c>
      <c r="L157" s="112">
        <v>-88200</v>
      </c>
      <c r="M157" s="127">
        <v>-0.04</v>
      </c>
      <c r="N157" s="173">
        <v>1850400</v>
      </c>
      <c r="O157" s="174">
        <f t="shared" si="20"/>
        <v>0.9049295774647887</v>
      </c>
      <c r="P157" s="108">
        <f>Volume!K157</f>
        <v>83.75</v>
      </c>
      <c r="Q157" s="69">
        <f>Volume!J157</f>
        <v>86.2</v>
      </c>
      <c r="R157" s="239">
        <f t="shared" si="21"/>
        <v>17.626176</v>
      </c>
      <c r="S157" s="103">
        <f t="shared" si="22"/>
        <v>15.950448</v>
      </c>
      <c r="T157" s="109">
        <f t="shared" si="23"/>
        <v>2133000</v>
      </c>
      <c r="U157" s="103">
        <f t="shared" si="24"/>
        <v>-4.135021097046414</v>
      </c>
      <c r="V157" s="103">
        <f t="shared" si="25"/>
        <v>15.919416</v>
      </c>
      <c r="W157" s="103">
        <f t="shared" si="26"/>
        <v>1.055088</v>
      </c>
      <c r="X157" s="103">
        <f t="shared" si="27"/>
        <v>0.651672</v>
      </c>
      <c r="Y157" s="103">
        <f t="shared" si="28"/>
        <v>17.863875</v>
      </c>
      <c r="Z157" s="239">
        <f t="shared" si="29"/>
        <v>-0.23769899999999922</v>
      </c>
      <c r="AA157" s="78"/>
      <c r="AB157" s="77"/>
    </row>
    <row r="158" spans="1:28" s="58" customFormat="1" ht="14.25" customHeight="1">
      <c r="A158" s="195" t="s">
        <v>155</v>
      </c>
      <c r="B158" s="164">
        <v>2539425</v>
      </c>
      <c r="C158" s="162">
        <v>-96600</v>
      </c>
      <c r="D158" s="170">
        <v>-0.04</v>
      </c>
      <c r="E158" s="164">
        <v>50925</v>
      </c>
      <c r="F158" s="112">
        <v>4200</v>
      </c>
      <c r="G158" s="170">
        <v>0.09</v>
      </c>
      <c r="H158" s="164">
        <v>4200</v>
      </c>
      <c r="I158" s="112">
        <v>-1050</v>
      </c>
      <c r="J158" s="170">
        <v>-0.2</v>
      </c>
      <c r="K158" s="164">
        <v>2594550</v>
      </c>
      <c r="L158" s="112">
        <v>-93450</v>
      </c>
      <c r="M158" s="127">
        <v>-0.03</v>
      </c>
      <c r="N158" s="173">
        <v>2430750</v>
      </c>
      <c r="O158" s="174">
        <f t="shared" si="20"/>
        <v>0.9368676649129907</v>
      </c>
      <c r="P158" s="108">
        <f>Volume!K158</f>
        <v>384.6</v>
      </c>
      <c r="Q158" s="69">
        <f>Volume!J158</f>
        <v>423.85</v>
      </c>
      <c r="R158" s="239">
        <f t="shared" si="21"/>
        <v>109.97000175</v>
      </c>
      <c r="S158" s="103">
        <f t="shared" si="22"/>
        <v>103.02733875</v>
      </c>
      <c r="T158" s="109">
        <f t="shared" si="23"/>
        <v>2688000</v>
      </c>
      <c r="U158" s="103">
        <f t="shared" si="24"/>
        <v>-3.4765625</v>
      </c>
      <c r="V158" s="103">
        <f t="shared" si="25"/>
        <v>107.633528625</v>
      </c>
      <c r="W158" s="103">
        <f t="shared" si="26"/>
        <v>2.158456125</v>
      </c>
      <c r="X158" s="103">
        <f t="shared" si="27"/>
        <v>0.178017</v>
      </c>
      <c r="Y158" s="103">
        <f t="shared" si="28"/>
        <v>103.38048</v>
      </c>
      <c r="Z158" s="239">
        <f t="shared" si="29"/>
        <v>6.589521749999989</v>
      </c>
      <c r="AA158" s="78"/>
      <c r="AB158" s="77"/>
    </row>
    <row r="159" spans="1:28" s="58" customFormat="1" ht="14.25" customHeight="1">
      <c r="A159" s="195" t="s">
        <v>38</v>
      </c>
      <c r="B159" s="164">
        <v>4997400</v>
      </c>
      <c r="C159" s="162">
        <v>-368400</v>
      </c>
      <c r="D159" s="170">
        <v>-0.07</v>
      </c>
      <c r="E159" s="164">
        <v>78000</v>
      </c>
      <c r="F159" s="112">
        <v>3600</v>
      </c>
      <c r="G159" s="170">
        <v>0.05</v>
      </c>
      <c r="H159" s="164">
        <v>6600</v>
      </c>
      <c r="I159" s="112">
        <v>600</v>
      </c>
      <c r="J159" s="170">
        <v>0.1</v>
      </c>
      <c r="K159" s="164">
        <v>5082000</v>
      </c>
      <c r="L159" s="112">
        <v>-364200</v>
      </c>
      <c r="M159" s="127">
        <v>-0.07</v>
      </c>
      <c r="N159" s="173">
        <v>4105200</v>
      </c>
      <c r="O159" s="174">
        <f t="shared" si="20"/>
        <v>0.8077922077922078</v>
      </c>
      <c r="P159" s="108">
        <f>Volume!K159</f>
        <v>581.75</v>
      </c>
      <c r="Q159" s="69">
        <f>Volume!J159</f>
        <v>594.7</v>
      </c>
      <c r="R159" s="239">
        <f t="shared" si="21"/>
        <v>302.22654</v>
      </c>
      <c r="S159" s="103">
        <f t="shared" si="22"/>
        <v>244.136244</v>
      </c>
      <c r="T159" s="109">
        <f t="shared" si="23"/>
        <v>5446200</v>
      </c>
      <c r="U159" s="103">
        <f t="shared" si="24"/>
        <v>-6.687231464140135</v>
      </c>
      <c r="V159" s="103">
        <f t="shared" si="25"/>
        <v>297.195378</v>
      </c>
      <c r="W159" s="103">
        <f t="shared" si="26"/>
        <v>4.63866</v>
      </c>
      <c r="X159" s="103">
        <f t="shared" si="27"/>
        <v>0.3925020000000001</v>
      </c>
      <c r="Y159" s="103">
        <f t="shared" si="28"/>
        <v>316.832685</v>
      </c>
      <c r="Z159" s="239">
        <f t="shared" si="29"/>
        <v>-14.606145000000026</v>
      </c>
      <c r="AA159" s="78"/>
      <c r="AB159" s="77"/>
    </row>
    <row r="160" spans="1:28" s="58" customFormat="1" ht="14.25" customHeight="1">
      <c r="A160" s="195" t="s">
        <v>156</v>
      </c>
      <c r="B160" s="164">
        <v>525600</v>
      </c>
      <c r="C160" s="162">
        <v>-61800</v>
      </c>
      <c r="D160" s="170">
        <v>-0.11</v>
      </c>
      <c r="E160" s="164">
        <v>7200</v>
      </c>
      <c r="F160" s="112">
        <v>-600</v>
      </c>
      <c r="G160" s="170">
        <v>-0.08</v>
      </c>
      <c r="H160" s="164">
        <v>0</v>
      </c>
      <c r="I160" s="112">
        <v>0</v>
      </c>
      <c r="J160" s="170">
        <v>0</v>
      </c>
      <c r="K160" s="164">
        <v>532800</v>
      </c>
      <c r="L160" s="112">
        <v>-62400</v>
      </c>
      <c r="M160" s="127">
        <v>-0.1</v>
      </c>
      <c r="N160" s="173">
        <v>493800</v>
      </c>
      <c r="O160" s="174">
        <f t="shared" si="20"/>
        <v>0.9268018018018018</v>
      </c>
      <c r="P160" s="108">
        <f>Volume!K160</f>
        <v>371.4</v>
      </c>
      <c r="Q160" s="69">
        <f>Volume!J160</f>
        <v>380.5</v>
      </c>
      <c r="R160" s="239">
        <f t="shared" si="21"/>
        <v>20.27304</v>
      </c>
      <c r="S160" s="103">
        <f t="shared" si="22"/>
        <v>18.78909</v>
      </c>
      <c r="T160" s="109">
        <f t="shared" si="23"/>
        <v>595200</v>
      </c>
      <c r="U160" s="103">
        <f t="shared" si="24"/>
        <v>-10.483870967741936</v>
      </c>
      <c r="V160" s="103">
        <f t="shared" si="25"/>
        <v>19.99908</v>
      </c>
      <c r="W160" s="103">
        <f t="shared" si="26"/>
        <v>0.27396</v>
      </c>
      <c r="X160" s="103">
        <f t="shared" si="27"/>
        <v>0</v>
      </c>
      <c r="Y160" s="103">
        <f t="shared" si="28"/>
        <v>22.105728</v>
      </c>
      <c r="Z160" s="239">
        <f t="shared" si="29"/>
        <v>-1.8326879999999974</v>
      </c>
      <c r="AA160" s="78"/>
      <c r="AB160" s="77"/>
    </row>
    <row r="161" spans="1:28" s="58" customFormat="1" ht="14.25" customHeight="1">
      <c r="A161" s="195" t="s">
        <v>398</v>
      </c>
      <c r="B161" s="164">
        <v>2125200</v>
      </c>
      <c r="C161" s="162">
        <v>77700</v>
      </c>
      <c r="D161" s="170">
        <v>0.04</v>
      </c>
      <c r="E161" s="164">
        <v>23800</v>
      </c>
      <c r="F161" s="112">
        <v>-700</v>
      </c>
      <c r="G161" s="170">
        <v>-0.03</v>
      </c>
      <c r="H161" s="164">
        <v>8400</v>
      </c>
      <c r="I161" s="112">
        <v>7700</v>
      </c>
      <c r="J161" s="170">
        <v>11</v>
      </c>
      <c r="K161" s="164">
        <v>2157400</v>
      </c>
      <c r="L161" s="112">
        <v>84700</v>
      </c>
      <c r="M161" s="127">
        <v>0.04</v>
      </c>
      <c r="N161" s="173">
        <v>1976800</v>
      </c>
      <c r="O161" s="174">
        <f t="shared" si="20"/>
        <v>0.9162881245944192</v>
      </c>
      <c r="P161" s="108">
        <f>Volume!K161</f>
        <v>251.5</v>
      </c>
      <c r="Q161" s="69">
        <f>Volume!J161</f>
        <v>247.8</v>
      </c>
      <c r="R161" s="239">
        <f t="shared" si="21"/>
        <v>53.460372</v>
      </c>
      <c r="S161" s="103">
        <f t="shared" si="22"/>
        <v>48.985104</v>
      </c>
      <c r="T161" s="109">
        <f t="shared" si="23"/>
        <v>2072700</v>
      </c>
      <c r="U161" s="103">
        <f t="shared" si="24"/>
        <v>4.086457277946639</v>
      </c>
      <c r="V161" s="103">
        <f t="shared" si="25"/>
        <v>52.662456</v>
      </c>
      <c r="W161" s="103">
        <f t="shared" si="26"/>
        <v>0.589764</v>
      </c>
      <c r="X161" s="103">
        <f t="shared" si="27"/>
        <v>0.208152</v>
      </c>
      <c r="Y161" s="103">
        <f t="shared" si="28"/>
        <v>52.128405</v>
      </c>
      <c r="Z161" s="239">
        <f t="shared" si="29"/>
        <v>1.3319669999999988</v>
      </c>
      <c r="AA161" s="78"/>
      <c r="AB161" s="77"/>
    </row>
    <row r="162" spans="1:27" s="2" customFormat="1" ht="15" customHeight="1" hidden="1" thickBot="1">
      <c r="A162" s="72"/>
      <c r="B162" s="162">
        <f>SUM(B4:B161)</f>
        <v>1010176397</v>
      </c>
      <c r="C162" s="162">
        <f>SUM(C4:C161)</f>
        <v>560722</v>
      </c>
      <c r="D162" s="339">
        <f>C162/B162</f>
        <v>0.0005550733531937789</v>
      </c>
      <c r="E162" s="162">
        <f>SUM(E4:E161)</f>
        <v>166649057</v>
      </c>
      <c r="F162" s="162">
        <f>SUM(F4:F161)</f>
        <v>-3794802</v>
      </c>
      <c r="G162" s="339">
        <f>F162/E162</f>
        <v>-0.02277121796134736</v>
      </c>
      <c r="H162" s="162">
        <f>SUM(H4:H161)</f>
        <v>59635609</v>
      </c>
      <c r="I162" s="162">
        <f>SUM(I4:I161)</f>
        <v>4197102</v>
      </c>
      <c r="J162" s="339">
        <f>I162/H162</f>
        <v>0.07037912533097465</v>
      </c>
      <c r="K162" s="162">
        <f>SUM(K4:K161)</f>
        <v>1236461063</v>
      </c>
      <c r="L162" s="162">
        <f>SUM(L4:L161)</f>
        <v>963022</v>
      </c>
      <c r="M162" s="339">
        <f>L162/K162</f>
        <v>0.0007788534785425751</v>
      </c>
      <c r="N162" s="287">
        <f>SUM(N4:N161)</f>
        <v>1039600453</v>
      </c>
      <c r="O162" s="350"/>
      <c r="P162" s="169"/>
      <c r="Q162" s="14"/>
      <c r="R162" s="240">
        <f>SUM(R4:R161)</f>
        <v>58515.34606209502</v>
      </c>
      <c r="S162" s="103">
        <f>SUM(S4:S161)</f>
        <v>48341.51374928999</v>
      </c>
      <c r="T162" s="109">
        <f>SUM(T4:T161)</f>
        <v>1235498041</v>
      </c>
      <c r="U162" s="289"/>
      <c r="V162" s="103">
        <f>SUM(V4:V161)</f>
        <v>36980.351467845016</v>
      </c>
      <c r="W162" s="103">
        <f>SUM(W4:W161)</f>
        <v>11321.687247105008</v>
      </c>
      <c r="X162" s="103">
        <f>SUM(X4:X161)</f>
        <v>10213.307347144997</v>
      </c>
      <c r="Y162" s="103">
        <f>SUM(Y4:Y161)</f>
        <v>57820.795883075036</v>
      </c>
      <c r="Z162" s="103">
        <f>SUM(Z4:Z161)</f>
        <v>694.5501790200047</v>
      </c>
      <c r="AA162" s="75"/>
    </row>
    <row r="163" spans="2:27" s="2" customFormat="1" ht="15" customHeight="1" hidden="1">
      <c r="B163" s="5"/>
      <c r="C163" s="5"/>
      <c r="D163" s="127"/>
      <c r="E163" s="1">
        <f>H162/E162</f>
        <v>0.3578514638699696</v>
      </c>
      <c r="F163" s="5"/>
      <c r="G163" s="62"/>
      <c r="H163" s="5"/>
      <c r="I163" s="5"/>
      <c r="J163" s="62"/>
      <c r="K163" s="5"/>
      <c r="L163" s="5"/>
      <c r="M163" s="62"/>
      <c r="O163" s="3"/>
      <c r="P163" s="108"/>
      <c r="Q163" s="69"/>
      <c r="R163" s="103"/>
      <c r="S163" s="103"/>
      <c r="T163" s="109"/>
      <c r="U163" s="103"/>
      <c r="V163" s="103"/>
      <c r="W163" s="103"/>
      <c r="X163" s="103"/>
      <c r="Y163" s="103"/>
      <c r="Z163" s="103"/>
      <c r="AA163" s="75"/>
    </row>
    <row r="164" spans="2:27" s="2" customFormat="1" ht="15" customHeight="1">
      <c r="B164" s="5"/>
      <c r="C164" s="5"/>
      <c r="D164" s="127"/>
      <c r="E164" s="1"/>
      <c r="F164" s="5"/>
      <c r="G164" s="62"/>
      <c r="H164" s="5"/>
      <c r="I164" s="5"/>
      <c r="J164" s="62"/>
      <c r="K164" s="5"/>
      <c r="L164" s="5"/>
      <c r="M164" s="62"/>
      <c r="O164" s="107"/>
      <c r="P164" s="108"/>
      <c r="Q164" s="69"/>
      <c r="R164" s="103"/>
      <c r="S164" s="103"/>
      <c r="T164" s="109"/>
      <c r="U164" s="103"/>
      <c r="V164" s="103"/>
      <c r="W164" s="103"/>
      <c r="X164" s="103"/>
      <c r="Y164" s="103"/>
      <c r="Z164" s="103"/>
      <c r="AA164" s="1"/>
    </row>
    <row r="165" spans="1:25" ht="14.25">
      <c r="A165" s="2"/>
      <c r="B165" s="5"/>
      <c r="C165" s="5"/>
      <c r="D165" s="127"/>
      <c r="E165" s="5"/>
      <c r="F165" s="5"/>
      <c r="G165" s="62"/>
      <c r="H165" s="5"/>
      <c r="I165" s="5"/>
      <c r="J165" s="62"/>
      <c r="K165" s="5"/>
      <c r="L165" s="5"/>
      <c r="M165" s="62"/>
      <c r="N165" s="2"/>
      <c r="O165" s="107"/>
      <c r="P165" s="2"/>
      <c r="Q165" s="2"/>
      <c r="R165" s="1"/>
      <c r="S165" s="1"/>
      <c r="T165" s="79"/>
      <c r="U165" s="2"/>
      <c r="V165" s="2"/>
      <c r="W165" s="2"/>
      <c r="X165" s="2"/>
      <c r="Y165" s="2"/>
    </row>
    <row r="166" spans="1:6" ht="13.5" thickBot="1">
      <c r="A166" s="63" t="s">
        <v>109</v>
      </c>
      <c r="B166" s="121"/>
      <c r="C166" s="124"/>
      <c r="D166" s="128"/>
      <c r="F166" s="119"/>
    </row>
    <row r="167" spans="1:8" ht="13.5" thickBot="1">
      <c r="A167" s="201" t="s">
        <v>108</v>
      </c>
      <c r="B167" s="344" t="s">
        <v>106</v>
      </c>
      <c r="C167" s="345" t="s">
        <v>70</v>
      </c>
      <c r="D167" s="346" t="s">
        <v>107</v>
      </c>
      <c r="F167" s="125"/>
      <c r="G167" s="62"/>
      <c r="H167" s="5"/>
    </row>
    <row r="168" spans="1:8" ht="12.75">
      <c r="A168" s="340" t="s">
        <v>10</v>
      </c>
      <c r="B168" s="347">
        <f>B162/10000000</f>
        <v>101.0176397</v>
      </c>
      <c r="C168" s="348">
        <f>C162/10000000</f>
        <v>0.0560722</v>
      </c>
      <c r="D168" s="349">
        <f>D162</f>
        <v>0.0005550733531937789</v>
      </c>
      <c r="F168" s="125"/>
      <c r="H168" s="5"/>
    </row>
    <row r="169" spans="1:7" ht="12.75">
      <c r="A169" s="341" t="s">
        <v>87</v>
      </c>
      <c r="B169" s="198">
        <f>E162/10000000</f>
        <v>16.6649057</v>
      </c>
      <c r="C169" s="197">
        <f>F162/10000000</f>
        <v>-0.3794802</v>
      </c>
      <c r="D169" s="258">
        <f>G162</f>
        <v>-0.02277121796134736</v>
      </c>
      <c r="F169" s="125"/>
      <c r="G169" s="62"/>
    </row>
    <row r="170" spans="1:6" ht="12.75">
      <c r="A170" s="342" t="s">
        <v>85</v>
      </c>
      <c r="B170" s="198">
        <f>H162/10000000</f>
        <v>5.9635609</v>
      </c>
      <c r="C170" s="197">
        <f>I162/10000000</f>
        <v>0.4197102</v>
      </c>
      <c r="D170" s="258">
        <f>J162</f>
        <v>0.07037912533097465</v>
      </c>
      <c r="F170" s="125"/>
    </row>
    <row r="171" spans="1:6" ht="13.5" thickBot="1">
      <c r="A171" s="343" t="s">
        <v>86</v>
      </c>
      <c r="B171" s="199">
        <f>K162/10000000</f>
        <v>123.6461063</v>
      </c>
      <c r="C171" s="200">
        <f>L162/10000000</f>
        <v>0.0963022</v>
      </c>
      <c r="D171" s="259">
        <f>M162</f>
        <v>0.0007788534785425751</v>
      </c>
      <c r="F171" s="126"/>
    </row>
    <row r="205" ht="12.75">
      <c r="B205" s="373"/>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64"/>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E225" sqref="E225"/>
    </sheetView>
  </sheetViews>
  <sheetFormatPr defaultColWidth="9.140625" defaultRowHeight="12.75"/>
  <cols>
    <col min="1" max="1" width="14.421875" style="312" customWidth="1"/>
    <col min="2" max="2" width="11.421875" style="316" customWidth="1"/>
    <col min="3" max="3" width="11.00390625" style="26" customWidth="1"/>
    <col min="4" max="4" width="11.00390625" style="316" customWidth="1"/>
    <col min="5" max="5" width="9.140625" style="26" customWidth="1"/>
    <col min="6" max="6" width="11.7109375" style="316" customWidth="1"/>
    <col min="7" max="7" width="9.28125" style="26" customWidth="1"/>
    <col min="8" max="8" width="12.00390625" style="316" customWidth="1"/>
    <col min="9" max="9" width="9.140625" style="26" customWidth="1"/>
    <col min="10" max="10" width="8.57421875" style="25" customWidth="1"/>
    <col min="11" max="11" width="9.140625" style="25" customWidth="1"/>
    <col min="12" max="12" width="8.7109375" style="25" customWidth="1"/>
    <col min="13" max="13" width="7.7109375" style="26" customWidth="1"/>
    <col min="14" max="15" width="9.57421875" style="25" hidden="1" customWidth="1"/>
    <col min="16" max="16" width="9.140625" style="25" hidden="1" customWidth="1"/>
    <col min="17" max="17" width="9.140625" style="25" customWidth="1"/>
    <col min="18" max="18" width="9.140625" style="69" customWidth="1"/>
    <col min="19" max="16384" width="9.140625" style="25" customWidth="1"/>
  </cols>
  <sheetData>
    <row r="1" spans="1:13" s="300" customFormat="1" ht="22.5" customHeight="1" thickBot="1">
      <c r="A1" s="292" t="s">
        <v>112</v>
      </c>
      <c r="B1" s="293"/>
      <c r="C1" s="294"/>
      <c r="D1" s="295"/>
      <c r="E1" s="296"/>
      <c r="F1" s="295"/>
      <c r="G1" s="296"/>
      <c r="H1" s="295"/>
      <c r="I1" s="296"/>
      <c r="J1" s="297"/>
      <c r="K1" s="297"/>
      <c r="L1" s="298"/>
      <c r="M1" s="299"/>
    </row>
    <row r="2" spans="1:13" s="302" customFormat="1" ht="15.75" customHeight="1" thickBot="1">
      <c r="A2" s="301"/>
      <c r="B2" s="407" t="s">
        <v>117</v>
      </c>
      <c r="C2" s="408"/>
      <c r="D2" s="409"/>
      <c r="E2" s="409"/>
      <c r="F2" s="409"/>
      <c r="G2" s="409"/>
      <c r="H2" s="409"/>
      <c r="I2" s="409"/>
      <c r="J2" s="410" t="s">
        <v>110</v>
      </c>
      <c r="K2" s="411"/>
      <c r="L2" s="411"/>
      <c r="M2" s="412"/>
    </row>
    <row r="3" spans="1:16" s="302" customFormat="1" ht="14.25" thickBot="1">
      <c r="A3" s="303"/>
      <c r="B3" s="317" t="s">
        <v>10</v>
      </c>
      <c r="C3" s="304" t="s">
        <v>46</v>
      </c>
      <c r="D3" s="317" t="s">
        <v>21</v>
      </c>
      <c r="E3" s="304" t="s">
        <v>46</v>
      </c>
      <c r="F3" s="317" t="s">
        <v>22</v>
      </c>
      <c r="G3" s="304" t="s">
        <v>46</v>
      </c>
      <c r="H3" s="317" t="s">
        <v>11</v>
      </c>
      <c r="I3" s="304" t="s">
        <v>46</v>
      </c>
      <c r="J3" s="262" t="s">
        <v>13</v>
      </c>
      <c r="K3" s="263" t="s">
        <v>14</v>
      </c>
      <c r="L3" s="263" t="s">
        <v>111</v>
      </c>
      <c r="M3" s="304" t="s">
        <v>107</v>
      </c>
      <c r="N3" s="305" t="s">
        <v>121</v>
      </c>
      <c r="O3" s="33" t="s">
        <v>21</v>
      </c>
      <c r="P3" s="33" t="s">
        <v>22</v>
      </c>
    </row>
    <row r="4" spans="1:16" ht="13.5">
      <c r="A4" s="325" t="s">
        <v>182</v>
      </c>
      <c r="B4" s="318">
        <v>4191</v>
      </c>
      <c r="C4" s="319">
        <v>-0.11</v>
      </c>
      <c r="D4" s="318">
        <v>1</v>
      </c>
      <c r="E4" s="319">
        <v>-0.99</v>
      </c>
      <c r="F4" s="318">
        <v>140</v>
      </c>
      <c r="G4" s="319">
        <v>0</v>
      </c>
      <c r="H4" s="318">
        <v>4332</v>
      </c>
      <c r="I4" s="321">
        <v>-0.1</v>
      </c>
      <c r="J4" s="265">
        <v>5554.75</v>
      </c>
      <c r="K4" s="260">
        <v>5288.4</v>
      </c>
      <c r="L4" s="308">
        <f>J4-K4</f>
        <v>266.35000000000036</v>
      </c>
      <c r="M4" s="309">
        <f>L4/K4*100</f>
        <v>5.036494970123296</v>
      </c>
      <c r="N4" s="78">
        <f>Margins!B4</f>
        <v>50</v>
      </c>
      <c r="O4" s="25">
        <f>D4*N4</f>
        <v>50</v>
      </c>
      <c r="P4" s="25">
        <f>F4*N4</f>
        <v>7000</v>
      </c>
    </row>
    <row r="5" spans="1:18" ht="14.25" thickBot="1">
      <c r="A5" s="326" t="s">
        <v>74</v>
      </c>
      <c r="B5" s="172">
        <v>142</v>
      </c>
      <c r="C5" s="306">
        <v>0.53</v>
      </c>
      <c r="D5" s="172">
        <v>0</v>
      </c>
      <c r="E5" s="306">
        <v>0</v>
      </c>
      <c r="F5" s="172">
        <v>0</v>
      </c>
      <c r="G5" s="306">
        <v>0</v>
      </c>
      <c r="H5" s="172">
        <v>142</v>
      </c>
      <c r="I5" s="307">
        <v>0.53</v>
      </c>
      <c r="J5" s="266">
        <v>5393</v>
      </c>
      <c r="K5" s="69">
        <v>5291.05</v>
      </c>
      <c r="L5" s="135">
        <f aca="true" t="shared" si="0" ref="L5:L68">J5-K5</f>
        <v>101.94999999999982</v>
      </c>
      <c r="M5" s="310">
        <f aca="true" t="shared" si="1" ref="M5:M68">L5/K5*100</f>
        <v>1.9268387182128275</v>
      </c>
      <c r="N5" s="78">
        <f>Margins!B5</f>
        <v>50</v>
      </c>
      <c r="O5" s="25">
        <f aca="true" t="shared" si="2" ref="O5:O68">D5*N5</f>
        <v>0</v>
      </c>
      <c r="P5" s="25">
        <f aca="true" t="shared" si="3" ref="P5:P68">F5*N5</f>
        <v>0</v>
      </c>
      <c r="R5" s="25"/>
    </row>
    <row r="6" spans="1:16" ht="13.5">
      <c r="A6" s="326" t="s">
        <v>9</v>
      </c>
      <c r="B6" s="172">
        <v>793852</v>
      </c>
      <c r="C6" s="306">
        <v>0.08</v>
      </c>
      <c r="D6" s="172">
        <v>224228</v>
      </c>
      <c r="E6" s="306">
        <v>0.46</v>
      </c>
      <c r="F6" s="172">
        <v>226942</v>
      </c>
      <c r="G6" s="306">
        <v>0.28</v>
      </c>
      <c r="H6" s="172">
        <v>1245022</v>
      </c>
      <c r="I6" s="307">
        <v>0.17</v>
      </c>
      <c r="J6" s="265">
        <v>3875.9</v>
      </c>
      <c r="K6" s="69">
        <v>3764.55</v>
      </c>
      <c r="L6" s="135">
        <f t="shared" si="0"/>
        <v>111.34999999999991</v>
      </c>
      <c r="M6" s="310">
        <f t="shared" si="1"/>
        <v>2.9578568487601413</v>
      </c>
      <c r="N6" s="78">
        <f>Margins!B6</f>
        <v>50</v>
      </c>
      <c r="O6" s="25">
        <f t="shared" si="2"/>
        <v>11211400</v>
      </c>
      <c r="P6" s="25">
        <f t="shared" si="3"/>
        <v>11347100</v>
      </c>
    </row>
    <row r="7" spans="1:16" ht="13.5">
      <c r="A7" s="195" t="s">
        <v>280</v>
      </c>
      <c r="B7" s="172">
        <v>689</v>
      </c>
      <c r="C7" s="306">
        <v>0.36</v>
      </c>
      <c r="D7" s="172">
        <v>33</v>
      </c>
      <c r="E7" s="306">
        <v>-0.03</v>
      </c>
      <c r="F7" s="172">
        <v>0</v>
      </c>
      <c r="G7" s="306">
        <v>0</v>
      </c>
      <c r="H7" s="172">
        <v>722</v>
      </c>
      <c r="I7" s="307">
        <v>0.33</v>
      </c>
      <c r="J7" s="266">
        <v>1834.05</v>
      </c>
      <c r="K7" s="69">
        <v>1814.5</v>
      </c>
      <c r="L7" s="135">
        <f t="shared" si="0"/>
        <v>19.549999999999955</v>
      </c>
      <c r="M7" s="310">
        <f t="shared" si="1"/>
        <v>1.0774317993937699</v>
      </c>
      <c r="N7" s="78">
        <f>Margins!B7</f>
        <v>200</v>
      </c>
      <c r="O7" s="25">
        <f t="shared" si="2"/>
        <v>6600</v>
      </c>
      <c r="P7" s="25">
        <f t="shared" si="3"/>
        <v>0</v>
      </c>
    </row>
    <row r="8" spans="1:18" ht="13.5">
      <c r="A8" s="195" t="s">
        <v>134</v>
      </c>
      <c r="B8" s="172">
        <v>3584</v>
      </c>
      <c r="C8" s="306">
        <v>0.98</v>
      </c>
      <c r="D8" s="172">
        <v>9</v>
      </c>
      <c r="E8" s="306">
        <v>-0.97</v>
      </c>
      <c r="F8" s="172">
        <v>0</v>
      </c>
      <c r="G8" s="306">
        <v>0</v>
      </c>
      <c r="H8" s="172">
        <v>3593</v>
      </c>
      <c r="I8" s="307">
        <v>0.69</v>
      </c>
      <c r="J8" s="266">
        <v>3594.35</v>
      </c>
      <c r="K8" s="69">
        <v>3498.35</v>
      </c>
      <c r="L8" s="135">
        <f t="shared" si="0"/>
        <v>96</v>
      </c>
      <c r="M8" s="310">
        <f t="shared" si="1"/>
        <v>2.7441508139551503</v>
      </c>
      <c r="N8" s="78">
        <f>Margins!B8</f>
        <v>100</v>
      </c>
      <c r="O8" s="25">
        <f t="shared" si="2"/>
        <v>900</v>
      </c>
      <c r="P8" s="25">
        <f t="shared" si="3"/>
        <v>0</v>
      </c>
      <c r="R8" s="311"/>
    </row>
    <row r="9" spans="1:18" ht="13.5">
      <c r="A9" s="195" t="s">
        <v>0</v>
      </c>
      <c r="B9" s="172">
        <v>14835</v>
      </c>
      <c r="C9" s="306">
        <v>0.21</v>
      </c>
      <c r="D9" s="172">
        <v>227</v>
      </c>
      <c r="E9" s="306">
        <v>0.25</v>
      </c>
      <c r="F9" s="172">
        <v>32</v>
      </c>
      <c r="G9" s="306">
        <v>-0.4</v>
      </c>
      <c r="H9" s="172">
        <v>15094</v>
      </c>
      <c r="I9" s="307">
        <v>0.21</v>
      </c>
      <c r="J9" s="266">
        <v>753.7</v>
      </c>
      <c r="K9" s="69">
        <v>752.75</v>
      </c>
      <c r="L9" s="135">
        <f t="shared" si="0"/>
        <v>0.9500000000000455</v>
      </c>
      <c r="M9" s="310">
        <f t="shared" si="1"/>
        <v>0.12620391896380542</v>
      </c>
      <c r="N9" s="78">
        <f>Margins!B9</f>
        <v>375</v>
      </c>
      <c r="O9" s="25">
        <f t="shared" si="2"/>
        <v>85125</v>
      </c>
      <c r="P9" s="25">
        <f t="shared" si="3"/>
        <v>12000</v>
      </c>
      <c r="R9" s="311"/>
    </row>
    <row r="10" spans="1:18" ht="13.5">
      <c r="A10" s="195" t="s">
        <v>135</v>
      </c>
      <c r="B10" s="320">
        <v>445</v>
      </c>
      <c r="C10" s="328">
        <v>1.06</v>
      </c>
      <c r="D10" s="172">
        <v>9</v>
      </c>
      <c r="E10" s="306">
        <v>1.25</v>
      </c>
      <c r="F10" s="172">
        <v>0</v>
      </c>
      <c r="G10" s="306">
        <v>0</v>
      </c>
      <c r="H10" s="172">
        <v>454</v>
      </c>
      <c r="I10" s="307">
        <v>1.06</v>
      </c>
      <c r="J10" s="266">
        <v>77.35</v>
      </c>
      <c r="K10" s="69">
        <v>75.8</v>
      </c>
      <c r="L10" s="135">
        <f t="shared" si="0"/>
        <v>1.5499999999999972</v>
      </c>
      <c r="M10" s="310">
        <f t="shared" si="1"/>
        <v>2.044854881266487</v>
      </c>
      <c r="N10" s="78">
        <f>Margins!B10</f>
        <v>2450</v>
      </c>
      <c r="O10" s="25">
        <f t="shared" si="2"/>
        <v>22050</v>
      </c>
      <c r="P10" s="25">
        <f t="shared" si="3"/>
        <v>0</v>
      </c>
      <c r="R10" s="25"/>
    </row>
    <row r="11" spans="1:18" ht="13.5">
      <c r="A11" s="195" t="s">
        <v>174</v>
      </c>
      <c r="B11" s="172">
        <v>229</v>
      </c>
      <c r="C11" s="306">
        <v>-0.74</v>
      </c>
      <c r="D11" s="172">
        <v>6</v>
      </c>
      <c r="E11" s="306">
        <v>-0.82</v>
      </c>
      <c r="F11" s="172">
        <v>0</v>
      </c>
      <c r="G11" s="306">
        <v>0</v>
      </c>
      <c r="H11" s="172">
        <v>235</v>
      </c>
      <c r="I11" s="307">
        <v>-0.75</v>
      </c>
      <c r="J11" s="266">
        <v>57.75</v>
      </c>
      <c r="K11" s="69">
        <v>56.6</v>
      </c>
      <c r="L11" s="135">
        <f t="shared" si="0"/>
        <v>1.1499999999999986</v>
      </c>
      <c r="M11" s="310">
        <f t="shared" si="1"/>
        <v>2.0318021201413403</v>
      </c>
      <c r="N11" s="78">
        <f>Margins!B11</f>
        <v>3350</v>
      </c>
      <c r="O11" s="25">
        <f t="shared" si="2"/>
        <v>20100</v>
      </c>
      <c r="P11" s="25">
        <f t="shared" si="3"/>
        <v>0</v>
      </c>
      <c r="R11" s="311"/>
    </row>
    <row r="12" spans="1:16" ht="13.5">
      <c r="A12" s="195" t="s">
        <v>281</v>
      </c>
      <c r="B12" s="172">
        <v>376</v>
      </c>
      <c r="C12" s="306">
        <v>-0.25</v>
      </c>
      <c r="D12" s="172">
        <v>0</v>
      </c>
      <c r="E12" s="306">
        <v>0</v>
      </c>
      <c r="F12" s="172">
        <v>0</v>
      </c>
      <c r="G12" s="306">
        <v>0</v>
      </c>
      <c r="H12" s="172">
        <v>376</v>
      </c>
      <c r="I12" s="307">
        <v>-0.25</v>
      </c>
      <c r="J12" s="266">
        <v>374.15</v>
      </c>
      <c r="K12" s="69">
        <v>371.65</v>
      </c>
      <c r="L12" s="135">
        <f t="shared" si="0"/>
        <v>2.5</v>
      </c>
      <c r="M12" s="310">
        <f t="shared" si="1"/>
        <v>0.6726759047490919</v>
      </c>
      <c r="N12" s="78">
        <f>Margins!B12</f>
        <v>600</v>
      </c>
      <c r="O12" s="25">
        <f t="shared" si="2"/>
        <v>0</v>
      </c>
      <c r="P12" s="25">
        <f t="shared" si="3"/>
        <v>0</v>
      </c>
    </row>
    <row r="13" spans="1:16" ht="13.5">
      <c r="A13" s="195" t="s">
        <v>75</v>
      </c>
      <c r="B13" s="172">
        <v>275</v>
      </c>
      <c r="C13" s="306">
        <v>0.52</v>
      </c>
      <c r="D13" s="172">
        <v>3</v>
      </c>
      <c r="E13" s="306">
        <v>0</v>
      </c>
      <c r="F13" s="172">
        <v>0</v>
      </c>
      <c r="G13" s="306">
        <v>-1</v>
      </c>
      <c r="H13" s="172">
        <v>278</v>
      </c>
      <c r="I13" s="307">
        <v>0.52</v>
      </c>
      <c r="J13" s="266">
        <v>79.2</v>
      </c>
      <c r="K13" s="69">
        <v>78.5</v>
      </c>
      <c r="L13" s="135">
        <f t="shared" si="0"/>
        <v>0.7000000000000028</v>
      </c>
      <c r="M13" s="310">
        <f t="shared" si="1"/>
        <v>0.8917197452229335</v>
      </c>
      <c r="N13" s="78">
        <f>Margins!B13</f>
        <v>2300</v>
      </c>
      <c r="O13" s="25">
        <f t="shared" si="2"/>
        <v>6900</v>
      </c>
      <c r="P13" s="25">
        <f t="shared" si="3"/>
        <v>0</v>
      </c>
    </row>
    <row r="14" spans="1:18" ht="13.5">
      <c r="A14" s="195" t="s">
        <v>88</v>
      </c>
      <c r="B14" s="320">
        <v>740</v>
      </c>
      <c r="C14" s="328">
        <v>-0.19</v>
      </c>
      <c r="D14" s="172">
        <v>86</v>
      </c>
      <c r="E14" s="306">
        <v>1</v>
      </c>
      <c r="F14" s="172">
        <v>5</v>
      </c>
      <c r="G14" s="306">
        <v>-0.38</v>
      </c>
      <c r="H14" s="172">
        <v>831</v>
      </c>
      <c r="I14" s="307">
        <v>-0.14</v>
      </c>
      <c r="J14" s="266">
        <v>45.6</v>
      </c>
      <c r="K14" s="69">
        <v>45.3</v>
      </c>
      <c r="L14" s="135">
        <f t="shared" si="0"/>
        <v>0.30000000000000426</v>
      </c>
      <c r="M14" s="310">
        <f t="shared" si="1"/>
        <v>0.6622516556291486</v>
      </c>
      <c r="N14" s="78">
        <f>Margins!B14</f>
        <v>4300</v>
      </c>
      <c r="O14" s="25">
        <f t="shared" si="2"/>
        <v>369800</v>
      </c>
      <c r="P14" s="25">
        <f t="shared" si="3"/>
        <v>21500</v>
      </c>
      <c r="R14" s="25"/>
    </row>
    <row r="15" spans="1:16" ht="13.5">
      <c r="A15" s="195" t="s">
        <v>136</v>
      </c>
      <c r="B15" s="172">
        <v>2288</v>
      </c>
      <c r="C15" s="306">
        <v>0.48</v>
      </c>
      <c r="D15" s="172">
        <v>368</v>
      </c>
      <c r="E15" s="306">
        <v>1</v>
      </c>
      <c r="F15" s="172">
        <v>26</v>
      </c>
      <c r="G15" s="306">
        <v>-0.32</v>
      </c>
      <c r="H15" s="172">
        <v>2682</v>
      </c>
      <c r="I15" s="307">
        <v>0.52</v>
      </c>
      <c r="J15" s="266">
        <v>41.45</v>
      </c>
      <c r="K15" s="69">
        <v>40.85</v>
      </c>
      <c r="L15" s="135">
        <f t="shared" si="0"/>
        <v>0.6000000000000014</v>
      </c>
      <c r="M15" s="310">
        <f t="shared" si="1"/>
        <v>1.468788249694006</v>
      </c>
      <c r="N15" s="78">
        <f>Margins!B15</f>
        <v>4775</v>
      </c>
      <c r="O15" s="25">
        <f t="shared" si="2"/>
        <v>1757200</v>
      </c>
      <c r="P15" s="25">
        <f t="shared" si="3"/>
        <v>124150</v>
      </c>
    </row>
    <row r="16" spans="1:16" ht="13.5">
      <c r="A16" s="195" t="s">
        <v>157</v>
      </c>
      <c r="B16" s="172">
        <v>282</v>
      </c>
      <c r="C16" s="306">
        <v>-0.25</v>
      </c>
      <c r="D16" s="172">
        <v>0</v>
      </c>
      <c r="E16" s="306">
        <v>0</v>
      </c>
      <c r="F16" s="172">
        <v>0</v>
      </c>
      <c r="G16" s="306">
        <v>0</v>
      </c>
      <c r="H16" s="172">
        <v>282</v>
      </c>
      <c r="I16" s="307">
        <v>-0.25</v>
      </c>
      <c r="J16" s="266">
        <v>610.1</v>
      </c>
      <c r="K16" s="69">
        <v>608.25</v>
      </c>
      <c r="L16" s="135">
        <f t="shared" si="0"/>
        <v>1.8500000000000227</v>
      </c>
      <c r="M16" s="310">
        <f t="shared" si="1"/>
        <v>0.3041512535963868</v>
      </c>
      <c r="N16" s="78">
        <f>Margins!B16</f>
        <v>350</v>
      </c>
      <c r="O16" s="25">
        <f t="shared" si="2"/>
        <v>0</v>
      </c>
      <c r="P16" s="25">
        <f t="shared" si="3"/>
        <v>0</v>
      </c>
    </row>
    <row r="17" spans="1:16" ht="13.5">
      <c r="A17" s="195" t="s">
        <v>193</v>
      </c>
      <c r="B17" s="172">
        <v>5038</v>
      </c>
      <c r="C17" s="306">
        <v>2.18</v>
      </c>
      <c r="D17" s="172">
        <v>411</v>
      </c>
      <c r="E17" s="306">
        <v>5.13</v>
      </c>
      <c r="F17" s="172">
        <v>265</v>
      </c>
      <c r="G17" s="306">
        <v>0</v>
      </c>
      <c r="H17" s="172">
        <v>5714</v>
      </c>
      <c r="I17" s="307">
        <v>2.46</v>
      </c>
      <c r="J17" s="266">
        <v>2567.45</v>
      </c>
      <c r="K17" s="69">
        <v>2498.85</v>
      </c>
      <c r="L17" s="135">
        <f t="shared" si="0"/>
        <v>68.59999999999991</v>
      </c>
      <c r="M17" s="310">
        <f t="shared" si="1"/>
        <v>2.7452628208976093</v>
      </c>
      <c r="N17" s="78">
        <f>Margins!B17</f>
        <v>100</v>
      </c>
      <c r="O17" s="25">
        <f t="shared" si="2"/>
        <v>41100</v>
      </c>
      <c r="P17" s="25">
        <f t="shared" si="3"/>
        <v>26500</v>
      </c>
    </row>
    <row r="18" spans="1:16" ht="13.5">
      <c r="A18" s="195" t="s">
        <v>282</v>
      </c>
      <c r="B18" s="172">
        <v>1828</v>
      </c>
      <c r="C18" s="306">
        <v>0.72</v>
      </c>
      <c r="D18" s="172">
        <v>33</v>
      </c>
      <c r="E18" s="306">
        <v>1.54</v>
      </c>
      <c r="F18" s="172">
        <v>6</v>
      </c>
      <c r="G18" s="306">
        <v>-0.8</v>
      </c>
      <c r="H18" s="172">
        <v>1867</v>
      </c>
      <c r="I18" s="307">
        <v>0.69</v>
      </c>
      <c r="J18" s="266">
        <v>169.75</v>
      </c>
      <c r="K18" s="69">
        <v>164.55</v>
      </c>
      <c r="L18" s="135">
        <f t="shared" si="0"/>
        <v>5.199999999999989</v>
      </c>
      <c r="M18" s="310">
        <f t="shared" si="1"/>
        <v>3.1601336979641377</v>
      </c>
      <c r="N18" s="78">
        <f>Margins!B18</f>
        <v>950</v>
      </c>
      <c r="O18" s="25">
        <f t="shared" si="2"/>
        <v>31350</v>
      </c>
      <c r="P18" s="25">
        <f t="shared" si="3"/>
        <v>5700</v>
      </c>
    </row>
    <row r="19" spans="1:18" s="300" customFormat="1" ht="13.5">
      <c r="A19" s="195" t="s">
        <v>283</v>
      </c>
      <c r="B19" s="172">
        <v>1126</v>
      </c>
      <c r="C19" s="306">
        <v>0.41</v>
      </c>
      <c r="D19" s="172">
        <v>39</v>
      </c>
      <c r="E19" s="306">
        <v>0.15</v>
      </c>
      <c r="F19" s="172">
        <v>6</v>
      </c>
      <c r="G19" s="306">
        <v>-0.76</v>
      </c>
      <c r="H19" s="172">
        <v>1171</v>
      </c>
      <c r="I19" s="307">
        <v>0.37</v>
      </c>
      <c r="J19" s="266">
        <v>61.2</v>
      </c>
      <c r="K19" s="69">
        <v>59.8</v>
      </c>
      <c r="L19" s="135">
        <f t="shared" si="0"/>
        <v>1.4000000000000057</v>
      </c>
      <c r="M19" s="310">
        <f t="shared" si="1"/>
        <v>2.341137123745829</v>
      </c>
      <c r="N19" s="78">
        <f>Margins!B19</f>
        <v>2400</v>
      </c>
      <c r="O19" s="25">
        <f t="shared" si="2"/>
        <v>93600</v>
      </c>
      <c r="P19" s="25">
        <f t="shared" si="3"/>
        <v>14400</v>
      </c>
      <c r="R19" s="14"/>
    </row>
    <row r="20" spans="1:18" s="300" customFormat="1" ht="13.5">
      <c r="A20" s="195" t="s">
        <v>76</v>
      </c>
      <c r="B20" s="172">
        <v>1977</v>
      </c>
      <c r="C20" s="306">
        <v>0.13</v>
      </c>
      <c r="D20" s="172">
        <v>43</v>
      </c>
      <c r="E20" s="306">
        <v>0.79</v>
      </c>
      <c r="F20" s="172">
        <v>7</v>
      </c>
      <c r="G20" s="306">
        <v>6</v>
      </c>
      <c r="H20" s="172">
        <v>2027</v>
      </c>
      <c r="I20" s="307">
        <v>0.15</v>
      </c>
      <c r="J20" s="266">
        <v>226.75</v>
      </c>
      <c r="K20" s="69">
        <v>212.9</v>
      </c>
      <c r="L20" s="135">
        <f t="shared" si="0"/>
        <v>13.849999999999994</v>
      </c>
      <c r="M20" s="310">
        <f t="shared" si="1"/>
        <v>6.505401596993892</v>
      </c>
      <c r="N20" s="78">
        <f>Margins!B20</f>
        <v>1400</v>
      </c>
      <c r="O20" s="25">
        <f t="shared" si="2"/>
        <v>60200</v>
      </c>
      <c r="P20" s="25">
        <f t="shared" si="3"/>
        <v>9800</v>
      </c>
      <c r="R20" s="14"/>
    </row>
    <row r="21" spans="1:16" ht="13.5">
      <c r="A21" s="195" t="s">
        <v>77</v>
      </c>
      <c r="B21" s="172">
        <v>10794</v>
      </c>
      <c r="C21" s="306">
        <v>2.34</v>
      </c>
      <c r="D21" s="172">
        <v>272</v>
      </c>
      <c r="E21" s="306">
        <v>3.32</v>
      </c>
      <c r="F21" s="172">
        <v>183</v>
      </c>
      <c r="G21" s="306">
        <v>0.21</v>
      </c>
      <c r="H21" s="172">
        <v>11249</v>
      </c>
      <c r="I21" s="307">
        <v>2.26</v>
      </c>
      <c r="J21" s="266">
        <v>176.5</v>
      </c>
      <c r="K21" s="69">
        <v>156.55</v>
      </c>
      <c r="L21" s="135">
        <f t="shared" si="0"/>
        <v>19.94999999999999</v>
      </c>
      <c r="M21" s="310">
        <f t="shared" si="1"/>
        <v>12.743532417757898</v>
      </c>
      <c r="N21" s="78">
        <f>Margins!B21</f>
        <v>1900</v>
      </c>
      <c r="O21" s="25">
        <f t="shared" si="2"/>
        <v>516800</v>
      </c>
      <c r="P21" s="25">
        <f t="shared" si="3"/>
        <v>347700</v>
      </c>
    </row>
    <row r="22" spans="1:18" ht="13.5">
      <c r="A22" s="195" t="s">
        <v>284</v>
      </c>
      <c r="B22" s="320">
        <v>574</v>
      </c>
      <c r="C22" s="328">
        <v>1.93</v>
      </c>
      <c r="D22" s="172">
        <v>11</v>
      </c>
      <c r="E22" s="306">
        <v>-0.35</v>
      </c>
      <c r="F22" s="172">
        <v>74</v>
      </c>
      <c r="G22" s="306">
        <v>0.23</v>
      </c>
      <c r="H22" s="172">
        <v>659</v>
      </c>
      <c r="I22" s="307">
        <v>1.41</v>
      </c>
      <c r="J22" s="266">
        <v>141.2</v>
      </c>
      <c r="K22" s="69">
        <v>136.1</v>
      </c>
      <c r="L22" s="135">
        <f t="shared" si="0"/>
        <v>5.099999999999994</v>
      </c>
      <c r="M22" s="310">
        <f t="shared" si="1"/>
        <v>3.7472446730345292</v>
      </c>
      <c r="N22" s="78">
        <f>Margins!B22</f>
        <v>1050</v>
      </c>
      <c r="O22" s="25">
        <f t="shared" si="2"/>
        <v>11550</v>
      </c>
      <c r="P22" s="25">
        <f t="shared" si="3"/>
        <v>77700</v>
      </c>
      <c r="R22" s="25"/>
    </row>
    <row r="23" spans="1:18" ht="13.5">
      <c r="A23" s="195" t="s">
        <v>34</v>
      </c>
      <c r="B23" s="320">
        <v>845</v>
      </c>
      <c r="C23" s="328">
        <v>-0.1</v>
      </c>
      <c r="D23" s="172">
        <v>0</v>
      </c>
      <c r="E23" s="306">
        <v>0</v>
      </c>
      <c r="F23" s="172">
        <v>0</v>
      </c>
      <c r="G23" s="306">
        <v>0</v>
      </c>
      <c r="H23" s="172">
        <v>845</v>
      </c>
      <c r="I23" s="307">
        <v>-0.1</v>
      </c>
      <c r="J23" s="266">
        <v>1514</v>
      </c>
      <c r="K23" s="69">
        <v>1503.25</v>
      </c>
      <c r="L23" s="135">
        <f t="shared" si="0"/>
        <v>10.75</v>
      </c>
      <c r="M23" s="310">
        <f t="shared" si="1"/>
        <v>0.7151172459670714</v>
      </c>
      <c r="N23" s="78">
        <f>Margins!B23</f>
        <v>275</v>
      </c>
      <c r="O23" s="25">
        <f t="shared" si="2"/>
        <v>0</v>
      </c>
      <c r="P23" s="25">
        <f t="shared" si="3"/>
        <v>0</v>
      </c>
      <c r="R23" s="25"/>
    </row>
    <row r="24" spans="1:16" ht="13.5">
      <c r="A24" s="195" t="s">
        <v>285</v>
      </c>
      <c r="B24" s="172">
        <v>485</v>
      </c>
      <c r="C24" s="306">
        <v>0.8</v>
      </c>
      <c r="D24" s="172">
        <v>0</v>
      </c>
      <c r="E24" s="306">
        <v>0</v>
      </c>
      <c r="F24" s="172">
        <v>0</v>
      </c>
      <c r="G24" s="306">
        <v>0</v>
      </c>
      <c r="H24" s="172">
        <v>485</v>
      </c>
      <c r="I24" s="307">
        <v>0.8</v>
      </c>
      <c r="J24" s="266">
        <v>1064.75</v>
      </c>
      <c r="K24" s="69">
        <v>1053.15</v>
      </c>
      <c r="L24" s="135">
        <f t="shared" si="0"/>
        <v>11.599999999999909</v>
      </c>
      <c r="M24" s="310">
        <f t="shared" si="1"/>
        <v>1.1014575321653997</v>
      </c>
      <c r="N24" s="78">
        <f>Margins!B24</f>
        <v>250</v>
      </c>
      <c r="O24" s="25">
        <f t="shared" si="2"/>
        <v>0</v>
      </c>
      <c r="P24" s="25">
        <f t="shared" si="3"/>
        <v>0</v>
      </c>
    </row>
    <row r="25" spans="1:16" ht="13.5">
      <c r="A25" s="195" t="s">
        <v>137</v>
      </c>
      <c r="B25" s="172">
        <v>1462</v>
      </c>
      <c r="C25" s="306">
        <v>4.39</v>
      </c>
      <c r="D25" s="172">
        <v>11</v>
      </c>
      <c r="E25" s="306">
        <v>0</v>
      </c>
      <c r="F25" s="172">
        <v>50</v>
      </c>
      <c r="G25" s="306">
        <v>0</v>
      </c>
      <c r="H25" s="172">
        <v>1523</v>
      </c>
      <c r="I25" s="307">
        <v>4.62</v>
      </c>
      <c r="J25" s="266">
        <v>320.25</v>
      </c>
      <c r="K25" s="69">
        <v>311.3</v>
      </c>
      <c r="L25" s="135">
        <f t="shared" si="0"/>
        <v>8.949999999999989</v>
      </c>
      <c r="M25" s="310">
        <f t="shared" si="1"/>
        <v>2.875040154192094</v>
      </c>
      <c r="N25" s="78">
        <f>Margins!B25</f>
        <v>1000</v>
      </c>
      <c r="O25" s="25">
        <f t="shared" si="2"/>
        <v>11000</v>
      </c>
      <c r="P25" s="25">
        <f t="shared" si="3"/>
        <v>50000</v>
      </c>
    </row>
    <row r="26" spans="1:16" ht="13.5">
      <c r="A26" s="195" t="s">
        <v>232</v>
      </c>
      <c r="B26" s="172">
        <v>14236</v>
      </c>
      <c r="C26" s="306">
        <v>-0.32</v>
      </c>
      <c r="D26" s="172">
        <v>361</v>
      </c>
      <c r="E26" s="306">
        <v>0.05</v>
      </c>
      <c r="F26" s="172">
        <v>52</v>
      </c>
      <c r="G26" s="306">
        <v>-0.34</v>
      </c>
      <c r="H26" s="172">
        <v>14649</v>
      </c>
      <c r="I26" s="307">
        <v>-0.32</v>
      </c>
      <c r="J26" s="266">
        <v>780.4</v>
      </c>
      <c r="K26" s="69">
        <v>761.6</v>
      </c>
      <c r="L26" s="135">
        <f t="shared" si="0"/>
        <v>18.799999999999955</v>
      </c>
      <c r="M26" s="310">
        <f t="shared" si="1"/>
        <v>2.468487394957977</v>
      </c>
      <c r="N26" s="78">
        <f>Margins!B26</f>
        <v>500</v>
      </c>
      <c r="O26" s="25">
        <f t="shared" si="2"/>
        <v>180500</v>
      </c>
      <c r="P26" s="25">
        <f t="shared" si="3"/>
        <v>26000</v>
      </c>
    </row>
    <row r="27" spans="1:18" ht="13.5">
      <c r="A27" s="195" t="s">
        <v>1</v>
      </c>
      <c r="B27" s="320">
        <v>9808</v>
      </c>
      <c r="C27" s="328">
        <v>0.76</v>
      </c>
      <c r="D27" s="172">
        <v>142</v>
      </c>
      <c r="E27" s="306">
        <v>1</v>
      </c>
      <c r="F27" s="172">
        <v>5</v>
      </c>
      <c r="G27" s="306">
        <v>4</v>
      </c>
      <c r="H27" s="172">
        <v>9955</v>
      </c>
      <c r="I27" s="307">
        <v>0.76</v>
      </c>
      <c r="J27" s="266">
        <v>2231.4</v>
      </c>
      <c r="K27" s="69">
        <v>2108.15</v>
      </c>
      <c r="L27" s="135">
        <f t="shared" si="0"/>
        <v>123.25</v>
      </c>
      <c r="M27" s="310">
        <f t="shared" si="1"/>
        <v>5.846358181343832</v>
      </c>
      <c r="N27" s="78">
        <f>Margins!B27</f>
        <v>150</v>
      </c>
      <c r="O27" s="25">
        <f t="shared" si="2"/>
        <v>21300</v>
      </c>
      <c r="P27" s="25">
        <f t="shared" si="3"/>
        <v>750</v>
      </c>
      <c r="R27" s="25"/>
    </row>
    <row r="28" spans="1:18" ht="13.5">
      <c r="A28" s="195" t="s">
        <v>158</v>
      </c>
      <c r="B28" s="320">
        <v>148</v>
      </c>
      <c r="C28" s="328">
        <v>-0.3</v>
      </c>
      <c r="D28" s="172">
        <v>10</v>
      </c>
      <c r="E28" s="306">
        <v>-0.09</v>
      </c>
      <c r="F28" s="172">
        <v>5</v>
      </c>
      <c r="G28" s="306">
        <v>-0.69</v>
      </c>
      <c r="H28" s="172">
        <v>163</v>
      </c>
      <c r="I28" s="307">
        <v>-0.31</v>
      </c>
      <c r="J28" s="266">
        <v>107.6</v>
      </c>
      <c r="K28" s="69">
        <v>107.1</v>
      </c>
      <c r="L28" s="135">
        <f t="shared" si="0"/>
        <v>0.5</v>
      </c>
      <c r="M28" s="310">
        <f t="shared" si="1"/>
        <v>0.4668534080298786</v>
      </c>
      <c r="N28" s="78">
        <f>Margins!B28</f>
        <v>1900</v>
      </c>
      <c r="O28" s="25">
        <f t="shared" si="2"/>
        <v>19000</v>
      </c>
      <c r="P28" s="25">
        <f t="shared" si="3"/>
        <v>9500</v>
      </c>
      <c r="R28" s="25"/>
    </row>
    <row r="29" spans="1:16" ht="13.5">
      <c r="A29" s="195" t="s">
        <v>286</v>
      </c>
      <c r="B29" s="172">
        <v>847</v>
      </c>
      <c r="C29" s="306">
        <v>1.3</v>
      </c>
      <c r="D29" s="172">
        <v>0</v>
      </c>
      <c r="E29" s="306">
        <v>0</v>
      </c>
      <c r="F29" s="172">
        <v>0</v>
      </c>
      <c r="G29" s="306">
        <v>0</v>
      </c>
      <c r="H29" s="172">
        <v>847</v>
      </c>
      <c r="I29" s="307">
        <v>1.3</v>
      </c>
      <c r="J29" s="266">
        <v>566.05</v>
      </c>
      <c r="K29" s="69">
        <v>560.3</v>
      </c>
      <c r="L29" s="135">
        <f t="shared" si="0"/>
        <v>5.75</v>
      </c>
      <c r="M29" s="310">
        <f t="shared" si="1"/>
        <v>1.0262359450294487</v>
      </c>
      <c r="N29" s="78">
        <f>Margins!B29</f>
        <v>300</v>
      </c>
      <c r="O29" s="25">
        <f t="shared" si="2"/>
        <v>0</v>
      </c>
      <c r="P29" s="25">
        <f t="shared" si="3"/>
        <v>0</v>
      </c>
    </row>
    <row r="30" spans="1:16" ht="13.5">
      <c r="A30" s="195" t="s">
        <v>159</v>
      </c>
      <c r="B30" s="172">
        <v>93</v>
      </c>
      <c r="C30" s="306">
        <v>0.5</v>
      </c>
      <c r="D30" s="172">
        <v>4</v>
      </c>
      <c r="E30" s="306">
        <v>1</v>
      </c>
      <c r="F30" s="172">
        <v>0</v>
      </c>
      <c r="G30" s="306">
        <v>0</v>
      </c>
      <c r="H30" s="172">
        <v>97</v>
      </c>
      <c r="I30" s="307">
        <v>0.52</v>
      </c>
      <c r="J30" s="266">
        <v>42.05</v>
      </c>
      <c r="K30" s="69">
        <v>42.1</v>
      </c>
      <c r="L30" s="135">
        <f t="shared" si="0"/>
        <v>-0.05000000000000426</v>
      </c>
      <c r="M30" s="310">
        <f t="shared" si="1"/>
        <v>-0.11876484560571085</v>
      </c>
      <c r="N30" s="78">
        <f>Margins!B30</f>
        <v>4500</v>
      </c>
      <c r="O30" s="25">
        <f t="shared" si="2"/>
        <v>18000</v>
      </c>
      <c r="P30" s="25">
        <f t="shared" si="3"/>
        <v>0</v>
      </c>
    </row>
    <row r="31" spans="1:18" ht="13.5">
      <c r="A31" s="195" t="s">
        <v>2</v>
      </c>
      <c r="B31" s="320">
        <v>415</v>
      </c>
      <c r="C31" s="328">
        <v>0.01</v>
      </c>
      <c r="D31" s="172">
        <v>0</v>
      </c>
      <c r="E31" s="306">
        <v>-1</v>
      </c>
      <c r="F31" s="172">
        <v>1</v>
      </c>
      <c r="G31" s="306">
        <v>0</v>
      </c>
      <c r="H31" s="172">
        <v>416</v>
      </c>
      <c r="I31" s="307">
        <v>0.01</v>
      </c>
      <c r="J31" s="266">
        <v>313.85</v>
      </c>
      <c r="K31" s="69">
        <v>312</v>
      </c>
      <c r="L31" s="135">
        <f t="shared" si="0"/>
        <v>1.8500000000000227</v>
      </c>
      <c r="M31" s="310">
        <f t="shared" si="1"/>
        <v>0.5929487179487252</v>
      </c>
      <c r="N31" s="78">
        <f>Margins!B31</f>
        <v>1100</v>
      </c>
      <c r="O31" s="25">
        <f t="shared" si="2"/>
        <v>0</v>
      </c>
      <c r="P31" s="25">
        <f t="shared" si="3"/>
        <v>1100</v>
      </c>
      <c r="R31" s="25"/>
    </row>
    <row r="32" spans="1:18" ht="13.5">
      <c r="A32" s="195" t="s">
        <v>393</v>
      </c>
      <c r="B32" s="320">
        <v>363</v>
      </c>
      <c r="C32" s="328">
        <v>0.04</v>
      </c>
      <c r="D32" s="172">
        <v>23</v>
      </c>
      <c r="E32" s="306">
        <v>-0.23</v>
      </c>
      <c r="F32" s="172">
        <v>0</v>
      </c>
      <c r="G32" s="306">
        <v>-1</v>
      </c>
      <c r="H32" s="172">
        <v>386</v>
      </c>
      <c r="I32" s="307">
        <v>0.02</v>
      </c>
      <c r="J32" s="266">
        <v>126.25</v>
      </c>
      <c r="K32" s="69">
        <v>127.15</v>
      </c>
      <c r="L32" s="135">
        <f t="shared" si="0"/>
        <v>-0.9000000000000057</v>
      </c>
      <c r="M32" s="310">
        <f t="shared" si="1"/>
        <v>-0.7078254030672478</v>
      </c>
      <c r="N32" s="78">
        <f>Margins!B32</f>
        <v>1250</v>
      </c>
      <c r="O32" s="25">
        <f t="shared" si="2"/>
        <v>28750</v>
      </c>
      <c r="P32" s="25">
        <f t="shared" si="3"/>
        <v>0</v>
      </c>
      <c r="R32" s="25"/>
    </row>
    <row r="33" spans="1:16" ht="13.5">
      <c r="A33" s="195" t="s">
        <v>78</v>
      </c>
      <c r="B33" s="172">
        <v>1930</v>
      </c>
      <c r="C33" s="306">
        <v>0.59</v>
      </c>
      <c r="D33" s="172">
        <v>14</v>
      </c>
      <c r="E33" s="306">
        <v>13</v>
      </c>
      <c r="F33" s="172">
        <v>0</v>
      </c>
      <c r="G33" s="306">
        <v>0</v>
      </c>
      <c r="H33" s="172">
        <v>1944</v>
      </c>
      <c r="I33" s="307">
        <v>0.6</v>
      </c>
      <c r="J33" s="266">
        <v>208.1</v>
      </c>
      <c r="K33" s="69">
        <v>192.9</v>
      </c>
      <c r="L33" s="135">
        <f t="shared" si="0"/>
        <v>15.199999999999989</v>
      </c>
      <c r="M33" s="310">
        <f t="shared" si="1"/>
        <v>7.879730430274748</v>
      </c>
      <c r="N33" s="78">
        <f>Margins!B33</f>
        <v>1600</v>
      </c>
      <c r="O33" s="25">
        <f t="shared" si="2"/>
        <v>22400</v>
      </c>
      <c r="P33" s="25">
        <f t="shared" si="3"/>
        <v>0</v>
      </c>
    </row>
    <row r="34" spans="1:16" ht="13.5">
      <c r="A34" s="195" t="s">
        <v>138</v>
      </c>
      <c r="B34" s="172">
        <v>17327</v>
      </c>
      <c r="C34" s="306">
        <v>0.15</v>
      </c>
      <c r="D34" s="172">
        <v>133</v>
      </c>
      <c r="E34" s="306">
        <v>-0.04</v>
      </c>
      <c r="F34" s="172">
        <v>23</v>
      </c>
      <c r="G34" s="306">
        <v>0.44</v>
      </c>
      <c r="H34" s="172">
        <v>17483</v>
      </c>
      <c r="I34" s="307">
        <v>0.15</v>
      </c>
      <c r="J34" s="266">
        <v>529.6</v>
      </c>
      <c r="K34" s="69">
        <v>527.9</v>
      </c>
      <c r="L34" s="135">
        <f t="shared" si="0"/>
        <v>1.7000000000000455</v>
      </c>
      <c r="M34" s="310">
        <f t="shared" si="1"/>
        <v>0.3220306876302416</v>
      </c>
      <c r="N34" s="78">
        <f>Margins!B34</f>
        <v>425</v>
      </c>
      <c r="O34" s="25">
        <f t="shared" si="2"/>
        <v>56525</v>
      </c>
      <c r="P34" s="25">
        <f t="shared" si="3"/>
        <v>9775</v>
      </c>
    </row>
    <row r="35" spans="1:18" ht="13.5">
      <c r="A35" s="195" t="s">
        <v>160</v>
      </c>
      <c r="B35" s="320">
        <v>1612</v>
      </c>
      <c r="C35" s="328">
        <v>-0.54</v>
      </c>
      <c r="D35" s="172">
        <v>40</v>
      </c>
      <c r="E35" s="306">
        <v>1</v>
      </c>
      <c r="F35" s="172">
        <v>0</v>
      </c>
      <c r="G35" s="306">
        <v>0</v>
      </c>
      <c r="H35" s="172">
        <v>1652</v>
      </c>
      <c r="I35" s="307">
        <v>-0.53</v>
      </c>
      <c r="J35" s="266">
        <v>359.8</v>
      </c>
      <c r="K35" s="69">
        <v>353.25</v>
      </c>
      <c r="L35" s="135">
        <f t="shared" si="0"/>
        <v>6.550000000000011</v>
      </c>
      <c r="M35" s="310">
        <f t="shared" si="1"/>
        <v>1.8542108987968893</v>
      </c>
      <c r="N35" s="78">
        <f>Margins!B35</f>
        <v>550</v>
      </c>
      <c r="O35" s="25">
        <f t="shared" si="2"/>
        <v>22000</v>
      </c>
      <c r="P35" s="25">
        <f t="shared" si="3"/>
        <v>0</v>
      </c>
      <c r="R35" s="25"/>
    </row>
    <row r="36" spans="1:16" ht="13.5">
      <c r="A36" s="195" t="s">
        <v>161</v>
      </c>
      <c r="B36" s="172">
        <v>114</v>
      </c>
      <c r="C36" s="306">
        <v>-0.21</v>
      </c>
      <c r="D36" s="172">
        <v>2</v>
      </c>
      <c r="E36" s="306">
        <v>-0.33</v>
      </c>
      <c r="F36" s="172">
        <v>9</v>
      </c>
      <c r="G36" s="306">
        <v>3.5</v>
      </c>
      <c r="H36" s="172">
        <v>125</v>
      </c>
      <c r="I36" s="307">
        <v>-0.16</v>
      </c>
      <c r="J36" s="266">
        <v>31.85</v>
      </c>
      <c r="K36" s="69">
        <v>31.35</v>
      </c>
      <c r="L36" s="135">
        <f t="shared" si="0"/>
        <v>0.5</v>
      </c>
      <c r="M36" s="310">
        <f t="shared" si="1"/>
        <v>1.5948963317384368</v>
      </c>
      <c r="N36" s="78">
        <f>Margins!B36</f>
        <v>6900</v>
      </c>
      <c r="O36" s="25">
        <f t="shared" si="2"/>
        <v>13800</v>
      </c>
      <c r="P36" s="25">
        <f t="shared" si="3"/>
        <v>62100</v>
      </c>
    </row>
    <row r="37" spans="1:16" ht="13.5">
      <c r="A37" s="195" t="s">
        <v>395</v>
      </c>
      <c r="B37" s="172">
        <v>238</v>
      </c>
      <c r="C37" s="306">
        <v>-0.52</v>
      </c>
      <c r="D37" s="172">
        <v>80</v>
      </c>
      <c r="E37" s="306">
        <v>-0.33</v>
      </c>
      <c r="F37" s="172">
        <v>40</v>
      </c>
      <c r="G37" s="306">
        <v>-0.2</v>
      </c>
      <c r="H37" s="172">
        <v>358</v>
      </c>
      <c r="I37" s="307">
        <v>-0.46</v>
      </c>
      <c r="J37" s="266">
        <v>176.95</v>
      </c>
      <c r="K37" s="69">
        <v>176.05</v>
      </c>
      <c r="L37" s="135">
        <f t="shared" si="0"/>
        <v>0.8999999999999773</v>
      </c>
      <c r="M37" s="310">
        <f t="shared" si="1"/>
        <v>0.511218403862526</v>
      </c>
      <c r="N37" s="78">
        <f>Margins!B37</f>
        <v>900</v>
      </c>
      <c r="O37" s="25">
        <f t="shared" si="2"/>
        <v>72000</v>
      </c>
      <c r="P37" s="25">
        <f t="shared" si="3"/>
        <v>36000</v>
      </c>
    </row>
    <row r="38" spans="1:18" ht="13.5">
      <c r="A38" s="195" t="s">
        <v>3</v>
      </c>
      <c r="B38" s="320">
        <v>758</v>
      </c>
      <c r="C38" s="328">
        <v>0.32</v>
      </c>
      <c r="D38" s="172">
        <v>3</v>
      </c>
      <c r="E38" s="306">
        <v>-0.7</v>
      </c>
      <c r="F38" s="172">
        <v>0</v>
      </c>
      <c r="G38" s="306">
        <v>0</v>
      </c>
      <c r="H38" s="172">
        <v>761</v>
      </c>
      <c r="I38" s="307">
        <v>0.3</v>
      </c>
      <c r="J38" s="266">
        <v>235.3</v>
      </c>
      <c r="K38" s="69">
        <v>232.5</v>
      </c>
      <c r="L38" s="135">
        <f t="shared" si="0"/>
        <v>2.8000000000000114</v>
      </c>
      <c r="M38" s="310">
        <f t="shared" si="1"/>
        <v>1.2043010752688221</v>
      </c>
      <c r="N38" s="78">
        <f>Margins!B38</f>
        <v>1250</v>
      </c>
      <c r="O38" s="25">
        <f t="shared" si="2"/>
        <v>3750</v>
      </c>
      <c r="P38" s="25">
        <f t="shared" si="3"/>
        <v>0</v>
      </c>
      <c r="R38" s="25"/>
    </row>
    <row r="39" spans="1:18" ht="13.5">
      <c r="A39" s="195" t="s">
        <v>218</v>
      </c>
      <c r="B39" s="320">
        <v>495</v>
      </c>
      <c r="C39" s="328">
        <v>1.45</v>
      </c>
      <c r="D39" s="172">
        <v>0</v>
      </c>
      <c r="E39" s="306">
        <v>0</v>
      </c>
      <c r="F39" s="172">
        <v>0</v>
      </c>
      <c r="G39" s="306">
        <v>0</v>
      </c>
      <c r="H39" s="172">
        <v>495</v>
      </c>
      <c r="I39" s="307">
        <v>1.45</v>
      </c>
      <c r="J39" s="266">
        <v>324.55</v>
      </c>
      <c r="K39" s="69">
        <v>315.6</v>
      </c>
      <c r="L39" s="135">
        <f t="shared" si="0"/>
        <v>8.949999999999989</v>
      </c>
      <c r="M39" s="310">
        <f t="shared" si="1"/>
        <v>2.8358681875792104</v>
      </c>
      <c r="N39" s="78">
        <f>Margins!B39</f>
        <v>525</v>
      </c>
      <c r="O39" s="25">
        <f t="shared" si="2"/>
        <v>0</v>
      </c>
      <c r="P39" s="25">
        <f t="shared" si="3"/>
        <v>0</v>
      </c>
      <c r="R39" s="25"/>
    </row>
    <row r="40" spans="1:18" ht="13.5">
      <c r="A40" s="195" t="s">
        <v>162</v>
      </c>
      <c r="B40" s="320">
        <v>493</v>
      </c>
      <c r="C40" s="328">
        <v>-0.62</v>
      </c>
      <c r="D40" s="172">
        <v>18</v>
      </c>
      <c r="E40" s="306">
        <v>-0.51</v>
      </c>
      <c r="F40" s="172">
        <v>0</v>
      </c>
      <c r="G40" s="306">
        <v>0</v>
      </c>
      <c r="H40" s="172">
        <v>511</v>
      </c>
      <c r="I40" s="307">
        <v>-0.61</v>
      </c>
      <c r="J40" s="266">
        <v>274.4</v>
      </c>
      <c r="K40" s="69">
        <v>263.25</v>
      </c>
      <c r="L40" s="135">
        <f t="shared" si="0"/>
        <v>11.149999999999977</v>
      </c>
      <c r="M40" s="310">
        <f t="shared" si="1"/>
        <v>4.235517568850893</v>
      </c>
      <c r="N40" s="78">
        <f>Margins!B40</f>
        <v>1200</v>
      </c>
      <c r="O40" s="25">
        <f t="shared" si="2"/>
        <v>21600</v>
      </c>
      <c r="P40" s="25">
        <f t="shared" si="3"/>
        <v>0</v>
      </c>
      <c r="R40" s="25"/>
    </row>
    <row r="41" spans="1:16" ht="13.5">
      <c r="A41" s="195" t="s">
        <v>287</v>
      </c>
      <c r="B41" s="172">
        <v>601</v>
      </c>
      <c r="C41" s="306">
        <v>-0.32</v>
      </c>
      <c r="D41" s="172">
        <v>0</v>
      </c>
      <c r="E41" s="306">
        <v>-1</v>
      </c>
      <c r="F41" s="172">
        <v>0</v>
      </c>
      <c r="G41" s="306">
        <v>0</v>
      </c>
      <c r="H41" s="172">
        <v>601</v>
      </c>
      <c r="I41" s="307">
        <v>-0.33</v>
      </c>
      <c r="J41" s="266">
        <v>191.6</v>
      </c>
      <c r="K41" s="69">
        <v>185.15</v>
      </c>
      <c r="L41" s="135">
        <f t="shared" si="0"/>
        <v>6.449999999999989</v>
      </c>
      <c r="M41" s="310">
        <f t="shared" si="1"/>
        <v>3.483661895760188</v>
      </c>
      <c r="N41" s="78">
        <f>Margins!B41</f>
        <v>1000</v>
      </c>
      <c r="O41" s="25">
        <f t="shared" si="2"/>
        <v>0</v>
      </c>
      <c r="P41" s="25">
        <f t="shared" si="3"/>
        <v>0</v>
      </c>
    </row>
    <row r="42" spans="1:16" ht="13.5">
      <c r="A42" s="195" t="s">
        <v>183</v>
      </c>
      <c r="B42" s="172">
        <v>585</v>
      </c>
      <c r="C42" s="306">
        <v>0.17</v>
      </c>
      <c r="D42" s="172">
        <v>0</v>
      </c>
      <c r="E42" s="306">
        <v>-1</v>
      </c>
      <c r="F42" s="172">
        <v>0</v>
      </c>
      <c r="G42" s="306">
        <v>0</v>
      </c>
      <c r="H42" s="172">
        <v>585</v>
      </c>
      <c r="I42" s="307">
        <v>0.16</v>
      </c>
      <c r="J42" s="266">
        <v>265.05</v>
      </c>
      <c r="K42" s="69">
        <v>261</v>
      </c>
      <c r="L42" s="135">
        <f t="shared" si="0"/>
        <v>4.050000000000011</v>
      </c>
      <c r="M42" s="310">
        <f t="shared" si="1"/>
        <v>1.5517241379310387</v>
      </c>
      <c r="N42" s="78">
        <f>Margins!B42</f>
        <v>950</v>
      </c>
      <c r="O42" s="25">
        <f t="shared" si="2"/>
        <v>0</v>
      </c>
      <c r="P42" s="25">
        <f t="shared" si="3"/>
        <v>0</v>
      </c>
    </row>
    <row r="43" spans="1:16" ht="13.5">
      <c r="A43" s="195" t="s">
        <v>219</v>
      </c>
      <c r="B43" s="172">
        <v>1064</v>
      </c>
      <c r="C43" s="306">
        <v>0.18</v>
      </c>
      <c r="D43" s="172">
        <v>20</v>
      </c>
      <c r="E43" s="306">
        <v>0.82</v>
      </c>
      <c r="F43" s="172">
        <v>0</v>
      </c>
      <c r="G43" s="306">
        <v>0</v>
      </c>
      <c r="H43" s="172">
        <v>1084</v>
      </c>
      <c r="I43" s="307">
        <v>0.18</v>
      </c>
      <c r="J43" s="266">
        <v>90.7</v>
      </c>
      <c r="K43" s="69">
        <v>87.3</v>
      </c>
      <c r="L43" s="135">
        <f t="shared" si="0"/>
        <v>3.4000000000000057</v>
      </c>
      <c r="M43" s="310">
        <f t="shared" si="1"/>
        <v>3.8946162657502934</v>
      </c>
      <c r="N43" s="78">
        <f>Margins!B43</f>
        <v>2700</v>
      </c>
      <c r="O43" s="25">
        <f t="shared" si="2"/>
        <v>54000</v>
      </c>
      <c r="P43" s="25">
        <f t="shared" si="3"/>
        <v>0</v>
      </c>
    </row>
    <row r="44" spans="1:16" ht="13.5">
      <c r="A44" s="195" t="s">
        <v>163</v>
      </c>
      <c r="B44" s="172">
        <v>3071</v>
      </c>
      <c r="C44" s="306">
        <v>0.21</v>
      </c>
      <c r="D44" s="172">
        <v>51</v>
      </c>
      <c r="E44" s="306">
        <v>0.55</v>
      </c>
      <c r="F44" s="172">
        <v>97</v>
      </c>
      <c r="G44" s="306">
        <v>0.01</v>
      </c>
      <c r="H44" s="172">
        <v>3219</v>
      </c>
      <c r="I44" s="307">
        <v>0.2</v>
      </c>
      <c r="J44" s="266">
        <v>3001.15</v>
      </c>
      <c r="K44" s="69">
        <v>2950.3</v>
      </c>
      <c r="L44" s="135">
        <f t="shared" si="0"/>
        <v>50.84999999999991</v>
      </c>
      <c r="M44" s="310">
        <f t="shared" si="1"/>
        <v>1.7235535369284447</v>
      </c>
      <c r="N44" s="78">
        <f>Margins!B44</f>
        <v>250</v>
      </c>
      <c r="O44" s="25">
        <f t="shared" si="2"/>
        <v>12750</v>
      </c>
      <c r="P44" s="25">
        <f t="shared" si="3"/>
        <v>24250</v>
      </c>
    </row>
    <row r="45" spans="1:18" ht="13.5">
      <c r="A45" s="195" t="s">
        <v>194</v>
      </c>
      <c r="B45" s="172">
        <v>1223</v>
      </c>
      <c r="C45" s="306">
        <v>0.05</v>
      </c>
      <c r="D45" s="172">
        <v>8</v>
      </c>
      <c r="E45" s="306">
        <v>0</v>
      </c>
      <c r="F45" s="172">
        <v>0</v>
      </c>
      <c r="G45" s="306">
        <v>0</v>
      </c>
      <c r="H45" s="172">
        <v>1231</v>
      </c>
      <c r="I45" s="307">
        <v>0.05</v>
      </c>
      <c r="J45" s="266">
        <v>682</v>
      </c>
      <c r="K45" s="69">
        <v>679.2</v>
      </c>
      <c r="L45" s="135">
        <f t="shared" si="0"/>
        <v>2.7999999999999545</v>
      </c>
      <c r="M45" s="310">
        <f t="shared" si="1"/>
        <v>0.41224970553591794</v>
      </c>
      <c r="N45" s="78">
        <f>Margins!B45</f>
        <v>400</v>
      </c>
      <c r="O45" s="25">
        <f t="shared" si="2"/>
        <v>3200</v>
      </c>
      <c r="P45" s="25">
        <f t="shared" si="3"/>
        <v>0</v>
      </c>
      <c r="R45" s="25"/>
    </row>
    <row r="46" spans="1:16" ht="13.5">
      <c r="A46" s="195" t="s">
        <v>220</v>
      </c>
      <c r="B46" s="172">
        <v>1589</v>
      </c>
      <c r="C46" s="306">
        <v>4.74</v>
      </c>
      <c r="D46" s="172">
        <v>22</v>
      </c>
      <c r="E46" s="306">
        <v>21</v>
      </c>
      <c r="F46" s="172">
        <v>0</v>
      </c>
      <c r="G46" s="306">
        <v>0</v>
      </c>
      <c r="H46" s="172">
        <v>1611</v>
      </c>
      <c r="I46" s="307">
        <v>4.79</v>
      </c>
      <c r="J46" s="266">
        <v>117.7</v>
      </c>
      <c r="K46" s="69">
        <v>114.65</v>
      </c>
      <c r="L46" s="135">
        <f t="shared" si="0"/>
        <v>3.049999999999997</v>
      </c>
      <c r="M46" s="310">
        <f t="shared" si="1"/>
        <v>2.660270388137808</v>
      </c>
      <c r="N46" s="78">
        <f>Margins!B46</f>
        <v>2400</v>
      </c>
      <c r="O46" s="25">
        <f t="shared" si="2"/>
        <v>52800</v>
      </c>
      <c r="P46" s="25">
        <f t="shared" si="3"/>
        <v>0</v>
      </c>
    </row>
    <row r="47" spans="1:18" ht="13.5">
      <c r="A47" s="195" t="s">
        <v>164</v>
      </c>
      <c r="B47" s="172">
        <v>545</v>
      </c>
      <c r="C47" s="306">
        <v>-0.15</v>
      </c>
      <c r="D47" s="172">
        <v>10</v>
      </c>
      <c r="E47" s="306">
        <v>0.25</v>
      </c>
      <c r="F47" s="172">
        <v>4</v>
      </c>
      <c r="G47" s="306">
        <v>3</v>
      </c>
      <c r="H47" s="172">
        <v>559</v>
      </c>
      <c r="I47" s="307">
        <v>-0.14</v>
      </c>
      <c r="J47" s="266">
        <v>53.2</v>
      </c>
      <c r="K47" s="69">
        <v>52.85</v>
      </c>
      <c r="L47" s="135">
        <f t="shared" si="0"/>
        <v>0.3500000000000014</v>
      </c>
      <c r="M47" s="310">
        <f t="shared" si="1"/>
        <v>0.6622516556291418</v>
      </c>
      <c r="N47" s="78">
        <f>Margins!B47</f>
        <v>5650</v>
      </c>
      <c r="O47" s="25">
        <f t="shared" si="2"/>
        <v>56500</v>
      </c>
      <c r="P47" s="25">
        <f t="shared" si="3"/>
        <v>22600</v>
      </c>
      <c r="R47" s="103"/>
    </row>
    <row r="48" spans="1:16" ht="13.5">
      <c r="A48" s="195" t="s">
        <v>165</v>
      </c>
      <c r="B48" s="172">
        <v>198</v>
      </c>
      <c r="C48" s="306">
        <v>-0.08</v>
      </c>
      <c r="D48" s="172">
        <v>1</v>
      </c>
      <c r="E48" s="306">
        <v>0</v>
      </c>
      <c r="F48" s="172">
        <v>0</v>
      </c>
      <c r="G48" s="306">
        <v>0</v>
      </c>
      <c r="H48" s="172">
        <v>199</v>
      </c>
      <c r="I48" s="307">
        <v>-0.08</v>
      </c>
      <c r="J48" s="266">
        <v>224.85</v>
      </c>
      <c r="K48" s="69">
        <v>217.7</v>
      </c>
      <c r="L48" s="135">
        <f t="shared" si="0"/>
        <v>7.150000000000006</v>
      </c>
      <c r="M48" s="310">
        <f t="shared" si="1"/>
        <v>3.2843362425356024</v>
      </c>
      <c r="N48" s="78">
        <f>Margins!B48</f>
        <v>1300</v>
      </c>
      <c r="O48" s="25">
        <f t="shared" si="2"/>
        <v>1300</v>
      </c>
      <c r="P48" s="25">
        <f t="shared" si="3"/>
        <v>0</v>
      </c>
    </row>
    <row r="49" spans="1:16" ht="13.5">
      <c r="A49" s="195" t="s">
        <v>89</v>
      </c>
      <c r="B49" s="172">
        <v>1347</v>
      </c>
      <c r="C49" s="306">
        <v>0.4</v>
      </c>
      <c r="D49" s="172">
        <v>24</v>
      </c>
      <c r="E49" s="306">
        <v>0.41</v>
      </c>
      <c r="F49" s="172">
        <v>1</v>
      </c>
      <c r="G49" s="306">
        <v>-0.67</v>
      </c>
      <c r="H49" s="172">
        <v>1372</v>
      </c>
      <c r="I49" s="307">
        <v>0.4</v>
      </c>
      <c r="J49" s="266">
        <v>276.75</v>
      </c>
      <c r="K49" s="69">
        <v>279.4</v>
      </c>
      <c r="L49" s="135">
        <f t="shared" si="0"/>
        <v>-2.6499999999999773</v>
      </c>
      <c r="M49" s="310">
        <f t="shared" si="1"/>
        <v>-0.9484609878310586</v>
      </c>
      <c r="N49" s="78">
        <f>Margins!B49</f>
        <v>1500</v>
      </c>
      <c r="O49" s="25">
        <f t="shared" si="2"/>
        <v>36000</v>
      </c>
      <c r="P49" s="25">
        <f t="shared" si="3"/>
        <v>1500</v>
      </c>
    </row>
    <row r="50" spans="1:16" ht="13.5">
      <c r="A50" s="195" t="s">
        <v>288</v>
      </c>
      <c r="B50" s="172">
        <v>232</v>
      </c>
      <c r="C50" s="306">
        <v>-0.19</v>
      </c>
      <c r="D50" s="172">
        <v>22</v>
      </c>
      <c r="E50" s="306">
        <v>0.05</v>
      </c>
      <c r="F50" s="172">
        <v>40</v>
      </c>
      <c r="G50" s="306">
        <v>0</v>
      </c>
      <c r="H50" s="172">
        <v>294</v>
      </c>
      <c r="I50" s="307">
        <v>-0.05</v>
      </c>
      <c r="J50" s="266">
        <v>161.8</v>
      </c>
      <c r="K50" s="69">
        <v>159.9</v>
      </c>
      <c r="L50" s="135">
        <f t="shared" si="0"/>
        <v>1.9000000000000057</v>
      </c>
      <c r="M50" s="310">
        <f t="shared" si="1"/>
        <v>1.1882426516572893</v>
      </c>
      <c r="N50" s="78">
        <f>Margins!B50</f>
        <v>1000</v>
      </c>
      <c r="O50" s="25">
        <f t="shared" si="2"/>
        <v>22000</v>
      </c>
      <c r="P50" s="25">
        <f t="shared" si="3"/>
        <v>40000</v>
      </c>
    </row>
    <row r="51" spans="1:16" ht="13.5">
      <c r="A51" s="195" t="s">
        <v>271</v>
      </c>
      <c r="B51" s="172">
        <v>309</v>
      </c>
      <c r="C51" s="306">
        <v>0.75</v>
      </c>
      <c r="D51" s="172">
        <v>20</v>
      </c>
      <c r="E51" s="306">
        <v>-0.05</v>
      </c>
      <c r="F51" s="172">
        <v>0</v>
      </c>
      <c r="G51" s="306">
        <v>0</v>
      </c>
      <c r="H51" s="172">
        <v>329</v>
      </c>
      <c r="I51" s="307">
        <v>0.66</v>
      </c>
      <c r="J51" s="266">
        <v>195.3</v>
      </c>
      <c r="K51" s="69">
        <v>192.95</v>
      </c>
      <c r="L51" s="135">
        <f t="shared" si="0"/>
        <v>2.3500000000000227</v>
      </c>
      <c r="M51" s="310">
        <f t="shared" si="1"/>
        <v>1.2179321067634221</v>
      </c>
      <c r="N51" s="78">
        <f>Margins!B51</f>
        <v>600</v>
      </c>
      <c r="O51" s="25">
        <f t="shared" si="2"/>
        <v>12000</v>
      </c>
      <c r="P51" s="25">
        <f t="shared" si="3"/>
        <v>0</v>
      </c>
    </row>
    <row r="52" spans="1:16" ht="13.5">
      <c r="A52" s="195" t="s">
        <v>221</v>
      </c>
      <c r="B52" s="172">
        <v>406</v>
      </c>
      <c r="C52" s="306">
        <v>0.19</v>
      </c>
      <c r="D52" s="172">
        <v>24</v>
      </c>
      <c r="E52" s="306">
        <v>0</v>
      </c>
      <c r="F52" s="172">
        <v>0</v>
      </c>
      <c r="G52" s="306">
        <v>0</v>
      </c>
      <c r="H52" s="172">
        <v>430</v>
      </c>
      <c r="I52" s="307">
        <v>0.18</v>
      </c>
      <c r="J52" s="266">
        <v>1142.7</v>
      </c>
      <c r="K52" s="69">
        <v>1158.95</v>
      </c>
      <c r="L52" s="135">
        <f t="shared" si="0"/>
        <v>-16.25</v>
      </c>
      <c r="M52" s="310">
        <f t="shared" si="1"/>
        <v>-1.4021312394840157</v>
      </c>
      <c r="N52" s="78">
        <f>Margins!B52</f>
        <v>300</v>
      </c>
      <c r="O52" s="25">
        <f t="shared" si="2"/>
        <v>7200</v>
      </c>
      <c r="P52" s="25">
        <f t="shared" si="3"/>
        <v>0</v>
      </c>
    </row>
    <row r="53" spans="1:16" ht="13.5">
      <c r="A53" s="195" t="s">
        <v>233</v>
      </c>
      <c r="B53" s="172">
        <v>4006</v>
      </c>
      <c r="C53" s="306">
        <v>0.25</v>
      </c>
      <c r="D53" s="172">
        <v>43</v>
      </c>
      <c r="E53" s="306">
        <v>0.87</v>
      </c>
      <c r="F53" s="172">
        <v>4</v>
      </c>
      <c r="G53" s="306">
        <v>0</v>
      </c>
      <c r="H53" s="172">
        <v>4053</v>
      </c>
      <c r="I53" s="307">
        <v>0.26</v>
      </c>
      <c r="J53" s="266">
        <v>376.85</v>
      </c>
      <c r="K53" s="69">
        <v>374.85</v>
      </c>
      <c r="L53" s="135">
        <f t="shared" si="0"/>
        <v>2</v>
      </c>
      <c r="M53" s="310">
        <f t="shared" si="1"/>
        <v>0.5335467520341469</v>
      </c>
      <c r="N53" s="78">
        <f>Margins!B53</f>
        <v>1000</v>
      </c>
      <c r="O53" s="25">
        <f t="shared" si="2"/>
        <v>43000</v>
      </c>
      <c r="P53" s="25">
        <f t="shared" si="3"/>
        <v>4000</v>
      </c>
    </row>
    <row r="54" spans="1:16" ht="13.5">
      <c r="A54" s="195" t="s">
        <v>166</v>
      </c>
      <c r="B54" s="172">
        <v>113</v>
      </c>
      <c r="C54" s="306">
        <v>0.85</v>
      </c>
      <c r="D54" s="172">
        <v>12</v>
      </c>
      <c r="E54" s="306">
        <v>11</v>
      </c>
      <c r="F54" s="172">
        <v>6</v>
      </c>
      <c r="G54" s="306">
        <v>2</v>
      </c>
      <c r="H54" s="172">
        <v>131</v>
      </c>
      <c r="I54" s="307">
        <v>1.05</v>
      </c>
      <c r="J54" s="266">
        <v>93.6</v>
      </c>
      <c r="K54" s="69">
        <v>92.7</v>
      </c>
      <c r="L54" s="135">
        <f t="shared" si="0"/>
        <v>0.8999999999999915</v>
      </c>
      <c r="M54" s="310">
        <f t="shared" si="1"/>
        <v>0.9708737864077577</v>
      </c>
      <c r="N54" s="78">
        <f>Margins!B54</f>
        <v>2950</v>
      </c>
      <c r="O54" s="25">
        <f t="shared" si="2"/>
        <v>35400</v>
      </c>
      <c r="P54" s="25">
        <f t="shared" si="3"/>
        <v>17700</v>
      </c>
    </row>
    <row r="55" spans="1:16" ht="13.5">
      <c r="A55" s="195" t="s">
        <v>222</v>
      </c>
      <c r="B55" s="172">
        <v>5285</v>
      </c>
      <c r="C55" s="306">
        <v>0.1</v>
      </c>
      <c r="D55" s="172">
        <v>2</v>
      </c>
      <c r="E55" s="306">
        <v>-0.94</v>
      </c>
      <c r="F55" s="172">
        <v>1</v>
      </c>
      <c r="G55" s="306">
        <v>0</v>
      </c>
      <c r="H55" s="172">
        <v>5288</v>
      </c>
      <c r="I55" s="307">
        <v>0.09</v>
      </c>
      <c r="J55" s="266">
        <v>2083.45</v>
      </c>
      <c r="K55" s="69">
        <v>2103.6</v>
      </c>
      <c r="L55" s="135">
        <f t="shared" si="0"/>
        <v>-20.15000000000009</v>
      </c>
      <c r="M55" s="310">
        <f t="shared" si="1"/>
        <v>-0.9578817265639898</v>
      </c>
      <c r="N55" s="78">
        <f>Margins!B55</f>
        <v>175</v>
      </c>
      <c r="O55" s="25">
        <f t="shared" si="2"/>
        <v>350</v>
      </c>
      <c r="P55" s="25">
        <f t="shared" si="3"/>
        <v>175</v>
      </c>
    </row>
    <row r="56" spans="1:16" ht="13.5">
      <c r="A56" s="195" t="s">
        <v>289</v>
      </c>
      <c r="B56" s="172">
        <v>382</v>
      </c>
      <c r="C56" s="306">
        <v>-0.53</v>
      </c>
      <c r="D56" s="172">
        <v>24</v>
      </c>
      <c r="E56" s="306">
        <v>-0.68</v>
      </c>
      <c r="F56" s="172">
        <v>31</v>
      </c>
      <c r="G56" s="306">
        <v>6.75</v>
      </c>
      <c r="H56" s="172">
        <v>437</v>
      </c>
      <c r="I56" s="307">
        <v>-0.51</v>
      </c>
      <c r="J56" s="266">
        <v>137.95</v>
      </c>
      <c r="K56" s="69">
        <v>138.2</v>
      </c>
      <c r="L56" s="135">
        <f t="shared" si="0"/>
        <v>-0.25</v>
      </c>
      <c r="M56" s="310">
        <f t="shared" si="1"/>
        <v>-0.18089725036179452</v>
      </c>
      <c r="N56" s="78">
        <f>Margins!B56</f>
        <v>750</v>
      </c>
      <c r="O56" s="25">
        <f t="shared" si="2"/>
        <v>18000</v>
      </c>
      <c r="P56" s="25">
        <f t="shared" si="3"/>
        <v>23250</v>
      </c>
    </row>
    <row r="57" spans="1:16" ht="13.5">
      <c r="A57" s="195" t="s">
        <v>290</v>
      </c>
      <c r="B57" s="172">
        <v>102</v>
      </c>
      <c r="C57" s="306">
        <v>0.59</v>
      </c>
      <c r="D57" s="172">
        <v>35</v>
      </c>
      <c r="E57" s="306">
        <v>0</v>
      </c>
      <c r="F57" s="172">
        <v>135</v>
      </c>
      <c r="G57" s="306">
        <v>2.65</v>
      </c>
      <c r="H57" s="172">
        <v>272</v>
      </c>
      <c r="I57" s="307">
        <v>1.69</v>
      </c>
      <c r="J57" s="266">
        <v>117.85</v>
      </c>
      <c r="K57" s="69">
        <v>116.8</v>
      </c>
      <c r="L57" s="135">
        <f t="shared" si="0"/>
        <v>1.0499999999999972</v>
      </c>
      <c r="M57" s="310">
        <f t="shared" si="1"/>
        <v>0.8989726027397236</v>
      </c>
      <c r="N57" s="78">
        <f>Margins!B57</f>
        <v>1400</v>
      </c>
      <c r="O57" s="25">
        <f t="shared" si="2"/>
        <v>49000</v>
      </c>
      <c r="P57" s="25">
        <f t="shared" si="3"/>
        <v>189000</v>
      </c>
    </row>
    <row r="58" spans="1:16" ht="13.5">
      <c r="A58" s="195" t="s">
        <v>195</v>
      </c>
      <c r="B58" s="172">
        <v>16050</v>
      </c>
      <c r="C58" s="306">
        <v>0.14</v>
      </c>
      <c r="D58" s="172">
        <v>457</v>
      </c>
      <c r="E58" s="306">
        <v>0.19</v>
      </c>
      <c r="F58" s="172">
        <v>108</v>
      </c>
      <c r="G58" s="306">
        <v>-0.55</v>
      </c>
      <c r="H58" s="172">
        <v>16615</v>
      </c>
      <c r="I58" s="307">
        <v>0.13</v>
      </c>
      <c r="J58" s="266">
        <v>108</v>
      </c>
      <c r="K58" s="69">
        <v>106.45</v>
      </c>
      <c r="L58" s="135">
        <f t="shared" si="0"/>
        <v>1.5499999999999972</v>
      </c>
      <c r="M58" s="310">
        <f t="shared" si="1"/>
        <v>1.4560826679192083</v>
      </c>
      <c r="N58" s="78">
        <f>Margins!B58</f>
        <v>2062</v>
      </c>
      <c r="O58" s="25">
        <f t="shared" si="2"/>
        <v>942334</v>
      </c>
      <c r="P58" s="25">
        <f t="shared" si="3"/>
        <v>222696</v>
      </c>
    </row>
    <row r="59" spans="1:18" ht="13.5">
      <c r="A59" s="195" t="s">
        <v>291</v>
      </c>
      <c r="B59" s="172">
        <v>2632</v>
      </c>
      <c r="C59" s="306">
        <v>0.47</v>
      </c>
      <c r="D59" s="172">
        <v>27</v>
      </c>
      <c r="E59" s="306">
        <v>-0.25</v>
      </c>
      <c r="F59" s="172">
        <v>13</v>
      </c>
      <c r="G59" s="306">
        <v>-0.69</v>
      </c>
      <c r="H59" s="172">
        <v>2672</v>
      </c>
      <c r="I59" s="307">
        <v>0.43</v>
      </c>
      <c r="J59" s="266">
        <v>95.7</v>
      </c>
      <c r="K59" s="69">
        <v>94</v>
      </c>
      <c r="L59" s="135">
        <f t="shared" si="0"/>
        <v>1.7000000000000028</v>
      </c>
      <c r="M59" s="310">
        <f t="shared" si="1"/>
        <v>1.8085106382978753</v>
      </c>
      <c r="N59" s="78">
        <f>Margins!B59</f>
        <v>1400</v>
      </c>
      <c r="O59" s="25">
        <f t="shared" si="2"/>
        <v>37800</v>
      </c>
      <c r="P59" s="25">
        <f t="shared" si="3"/>
        <v>18200</v>
      </c>
      <c r="R59" s="25"/>
    </row>
    <row r="60" spans="1:16" ht="13.5">
      <c r="A60" s="195" t="s">
        <v>197</v>
      </c>
      <c r="B60" s="172">
        <v>3129</v>
      </c>
      <c r="C60" s="306">
        <v>0.25</v>
      </c>
      <c r="D60" s="172">
        <v>2</v>
      </c>
      <c r="E60" s="306">
        <v>0</v>
      </c>
      <c r="F60" s="172">
        <v>0</v>
      </c>
      <c r="G60" s="306">
        <v>0</v>
      </c>
      <c r="H60" s="172">
        <v>3131</v>
      </c>
      <c r="I60" s="307">
        <v>0.25</v>
      </c>
      <c r="J60" s="266">
        <v>296.1</v>
      </c>
      <c r="K60" s="69">
        <v>297.05</v>
      </c>
      <c r="L60" s="135">
        <f t="shared" si="0"/>
        <v>-0.9499999999999886</v>
      </c>
      <c r="M60" s="310">
        <f t="shared" si="1"/>
        <v>-0.31981147954889366</v>
      </c>
      <c r="N60" s="78">
        <f>Margins!B60</f>
        <v>650</v>
      </c>
      <c r="O60" s="25">
        <f t="shared" si="2"/>
        <v>1300</v>
      </c>
      <c r="P60" s="25">
        <f t="shared" si="3"/>
        <v>0</v>
      </c>
    </row>
    <row r="61" spans="1:18" ht="13.5">
      <c r="A61" s="195" t="s">
        <v>4</v>
      </c>
      <c r="B61" s="172">
        <v>2821</v>
      </c>
      <c r="C61" s="306">
        <v>0.25</v>
      </c>
      <c r="D61" s="172">
        <v>0</v>
      </c>
      <c r="E61" s="306">
        <v>-1</v>
      </c>
      <c r="F61" s="172">
        <v>0</v>
      </c>
      <c r="G61" s="306">
        <v>0</v>
      </c>
      <c r="H61" s="172">
        <v>2821</v>
      </c>
      <c r="I61" s="307">
        <v>0.23</v>
      </c>
      <c r="J61" s="266">
        <v>1574</v>
      </c>
      <c r="K61" s="69">
        <v>1545.5</v>
      </c>
      <c r="L61" s="135">
        <f t="shared" si="0"/>
        <v>28.5</v>
      </c>
      <c r="M61" s="310">
        <f t="shared" si="1"/>
        <v>1.8440634098997088</v>
      </c>
      <c r="N61" s="78">
        <f>Margins!B61</f>
        <v>150</v>
      </c>
      <c r="O61" s="25">
        <f t="shared" si="2"/>
        <v>0</v>
      </c>
      <c r="P61" s="25">
        <f t="shared" si="3"/>
        <v>0</v>
      </c>
      <c r="R61" s="25"/>
    </row>
    <row r="62" spans="1:18" ht="13.5">
      <c r="A62" s="195" t="s">
        <v>79</v>
      </c>
      <c r="B62" s="172">
        <v>4202</v>
      </c>
      <c r="C62" s="306">
        <v>0.57</v>
      </c>
      <c r="D62" s="172">
        <v>14</v>
      </c>
      <c r="E62" s="306">
        <v>1.33</v>
      </c>
      <c r="F62" s="172">
        <v>20</v>
      </c>
      <c r="G62" s="306">
        <v>0</v>
      </c>
      <c r="H62" s="172">
        <v>4236</v>
      </c>
      <c r="I62" s="307">
        <v>0.57</v>
      </c>
      <c r="J62" s="266">
        <v>1025.9</v>
      </c>
      <c r="K62" s="69">
        <v>965.6</v>
      </c>
      <c r="L62" s="135">
        <f t="shared" si="0"/>
        <v>60.30000000000007</v>
      </c>
      <c r="M62" s="310">
        <f t="shared" si="1"/>
        <v>6.244821872410943</v>
      </c>
      <c r="N62" s="78">
        <f>Margins!B62</f>
        <v>200</v>
      </c>
      <c r="O62" s="25">
        <f t="shared" si="2"/>
        <v>2800</v>
      </c>
      <c r="P62" s="25">
        <f t="shared" si="3"/>
        <v>4000</v>
      </c>
      <c r="R62" s="25"/>
    </row>
    <row r="63" spans="1:16" ht="13.5">
      <c r="A63" s="195" t="s">
        <v>196</v>
      </c>
      <c r="B63" s="172">
        <v>1339</v>
      </c>
      <c r="C63" s="306">
        <v>-0.11</v>
      </c>
      <c r="D63" s="172">
        <v>0</v>
      </c>
      <c r="E63" s="306">
        <v>-1</v>
      </c>
      <c r="F63" s="172">
        <v>0</v>
      </c>
      <c r="G63" s="306">
        <v>0</v>
      </c>
      <c r="H63" s="172">
        <v>1339</v>
      </c>
      <c r="I63" s="307">
        <v>-0.11</v>
      </c>
      <c r="J63" s="266">
        <v>685.25</v>
      </c>
      <c r="K63" s="69">
        <v>651.1</v>
      </c>
      <c r="L63" s="135">
        <f t="shared" si="0"/>
        <v>34.14999999999998</v>
      </c>
      <c r="M63" s="310">
        <f t="shared" si="1"/>
        <v>5.244970050683455</v>
      </c>
      <c r="N63" s="78">
        <f>Margins!B63</f>
        <v>400</v>
      </c>
      <c r="O63" s="25">
        <f t="shared" si="2"/>
        <v>0</v>
      </c>
      <c r="P63" s="25">
        <f t="shared" si="3"/>
        <v>0</v>
      </c>
    </row>
    <row r="64" spans="1:16" ht="13.5">
      <c r="A64" s="195" t="s">
        <v>5</v>
      </c>
      <c r="B64" s="172">
        <v>5327</v>
      </c>
      <c r="C64" s="306">
        <v>-0.12</v>
      </c>
      <c r="D64" s="172">
        <v>385</v>
      </c>
      <c r="E64" s="306">
        <v>0.39</v>
      </c>
      <c r="F64" s="172">
        <v>91</v>
      </c>
      <c r="G64" s="306">
        <v>1.28</v>
      </c>
      <c r="H64" s="172">
        <v>5803</v>
      </c>
      <c r="I64" s="307">
        <v>-0.09</v>
      </c>
      <c r="J64" s="266">
        <v>135.8</v>
      </c>
      <c r="K64" s="69">
        <v>133.95</v>
      </c>
      <c r="L64" s="135">
        <f t="shared" si="0"/>
        <v>1.8500000000000227</v>
      </c>
      <c r="M64" s="310">
        <f t="shared" si="1"/>
        <v>1.3811123553564932</v>
      </c>
      <c r="N64" s="78">
        <f>Margins!B64</f>
        <v>1595</v>
      </c>
      <c r="O64" s="25">
        <f t="shared" si="2"/>
        <v>614075</v>
      </c>
      <c r="P64" s="25">
        <f t="shared" si="3"/>
        <v>145145</v>
      </c>
    </row>
    <row r="65" spans="1:16" ht="13.5">
      <c r="A65" s="195" t="s">
        <v>198</v>
      </c>
      <c r="B65" s="172">
        <v>6355</v>
      </c>
      <c r="C65" s="306">
        <v>0.33</v>
      </c>
      <c r="D65" s="172">
        <v>1027</v>
      </c>
      <c r="E65" s="306">
        <v>0.26</v>
      </c>
      <c r="F65" s="172">
        <v>247</v>
      </c>
      <c r="G65" s="306">
        <v>0.87</v>
      </c>
      <c r="H65" s="172">
        <v>7629</v>
      </c>
      <c r="I65" s="307">
        <v>0.33</v>
      </c>
      <c r="J65" s="266">
        <v>196.7</v>
      </c>
      <c r="K65" s="69">
        <v>191</v>
      </c>
      <c r="L65" s="135">
        <f t="shared" si="0"/>
        <v>5.699999999999989</v>
      </c>
      <c r="M65" s="310">
        <f t="shared" si="1"/>
        <v>2.984293193717271</v>
      </c>
      <c r="N65" s="78">
        <f>Margins!B65</f>
        <v>1000</v>
      </c>
      <c r="O65" s="25">
        <f t="shared" si="2"/>
        <v>1027000</v>
      </c>
      <c r="P65" s="25">
        <f t="shared" si="3"/>
        <v>247000</v>
      </c>
    </row>
    <row r="66" spans="1:16" ht="13.5">
      <c r="A66" s="195" t="s">
        <v>199</v>
      </c>
      <c r="B66" s="172">
        <v>372</v>
      </c>
      <c r="C66" s="306">
        <v>-0.43</v>
      </c>
      <c r="D66" s="172">
        <v>5</v>
      </c>
      <c r="E66" s="306">
        <v>0.67</v>
      </c>
      <c r="F66" s="172">
        <v>13</v>
      </c>
      <c r="G66" s="306">
        <v>0</v>
      </c>
      <c r="H66" s="172">
        <v>390</v>
      </c>
      <c r="I66" s="307">
        <v>-0.41</v>
      </c>
      <c r="J66" s="266">
        <v>267.6</v>
      </c>
      <c r="K66" s="69">
        <v>265.3</v>
      </c>
      <c r="L66" s="135">
        <f t="shared" si="0"/>
        <v>2.3000000000000114</v>
      </c>
      <c r="M66" s="310">
        <f t="shared" si="1"/>
        <v>0.8669430833019265</v>
      </c>
      <c r="N66" s="78">
        <f>Margins!B66</f>
        <v>1300</v>
      </c>
      <c r="O66" s="25">
        <f t="shared" si="2"/>
        <v>6500</v>
      </c>
      <c r="P66" s="25">
        <f t="shared" si="3"/>
        <v>16900</v>
      </c>
    </row>
    <row r="67" spans="1:16" ht="13.5">
      <c r="A67" s="195" t="s">
        <v>292</v>
      </c>
      <c r="B67" s="172">
        <v>1028</v>
      </c>
      <c r="C67" s="306">
        <v>0.72</v>
      </c>
      <c r="D67" s="172">
        <v>0</v>
      </c>
      <c r="E67" s="306">
        <v>-1</v>
      </c>
      <c r="F67" s="172">
        <v>60</v>
      </c>
      <c r="G67" s="306">
        <v>0</v>
      </c>
      <c r="H67" s="172">
        <v>1088</v>
      </c>
      <c r="I67" s="307">
        <v>0.69</v>
      </c>
      <c r="J67" s="266">
        <v>576.35</v>
      </c>
      <c r="K67" s="69">
        <v>547.75</v>
      </c>
      <c r="L67" s="135">
        <f t="shared" si="0"/>
        <v>28.600000000000023</v>
      </c>
      <c r="M67" s="310">
        <f t="shared" si="1"/>
        <v>5.221360109539027</v>
      </c>
      <c r="N67" s="78">
        <f>Margins!B67</f>
        <v>300</v>
      </c>
      <c r="O67" s="25">
        <f t="shared" si="2"/>
        <v>0</v>
      </c>
      <c r="P67" s="25">
        <f t="shared" si="3"/>
        <v>18000</v>
      </c>
    </row>
    <row r="68" spans="1:18" ht="13.5">
      <c r="A68" s="195" t="s">
        <v>43</v>
      </c>
      <c r="B68" s="172">
        <v>905</v>
      </c>
      <c r="C68" s="306">
        <v>3.64</v>
      </c>
      <c r="D68" s="172">
        <v>81</v>
      </c>
      <c r="E68" s="306">
        <v>0</v>
      </c>
      <c r="F68" s="172">
        <v>30</v>
      </c>
      <c r="G68" s="306">
        <v>0</v>
      </c>
      <c r="H68" s="172">
        <v>1016</v>
      </c>
      <c r="I68" s="307">
        <v>4.21</v>
      </c>
      <c r="J68" s="266">
        <v>1954.1</v>
      </c>
      <c r="K68" s="69">
        <v>1967.8</v>
      </c>
      <c r="L68" s="135">
        <f t="shared" si="0"/>
        <v>-13.700000000000045</v>
      </c>
      <c r="M68" s="310">
        <f t="shared" si="1"/>
        <v>-0.6962089643256452</v>
      </c>
      <c r="N68" s="78">
        <f>Margins!B68</f>
        <v>150</v>
      </c>
      <c r="O68" s="25">
        <f t="shared" si="2"/>
        <v>12150</v>
      </c>
      <c r="P68" s="25">
        <f t="shared" si="3"/>
        <v>4500</v>
      </c>
      <c r="R68" s="25"/>
    </row>
    <row r="69" spans="1:18" ht="13.5">
      <c r="A69" s="195" t="s">
        <v>200</v>
      </c>
      <c r="B69" s="172">
        <v>15553</v>
      </c>
      <c r="C69" s="306">
        <v>-0.27</v>
      </c>
      <c r="D69" s="172">
        <v>478</v>
      </c>
      <c r="E69" s="306">
        <v>0.62</v>
      </c>
      <c r="F69" s="172">
        <v>119</v>
      </c>
      <c r="G69" s="306">
        <v>-0.65</v>
      </c>
      <c r="H69" s="172">
        <v>16150</v>
      </c>
      <c r="I69" s="307">
        <v>-0.27</v>
      </c>
      <c r="J69" s="266">
        <v>899.6</v>
      </c>
      <c r="K69" s="69">
        <v>870.55</v>
      </c>
      <c r="L69" s="135">
        <f aca="true" t="shared" si="4" ref="L69:L132">J69-K69</f>
        <v>29.050000000000068</v>
      </c>
      <c r="M69" s="310">
        <f aca="true" t="shared" si="5" ref="M69:M132">L69/K69*100</f>
        <v>3.3369708804778666</v>
      </c>
      <c r="N69" s="78">
        <f>Margins!B69</f>
        <v>350</v>
      </c>
      <c r="O69" s="25">
        <f aca="true" t="shared" si="6" ref="O69:O132">D69*N69</f>
        <v>167300</v>
      </c>
      <c r="P69" s="25">
        <f aca="true" t="shared" si="7" ref="P69:P132">F69*N69</f>
        <v>41650</v>
      </c>
      <c r="R69" s="25"/>
    </row>
    <row r="70" spans="1:16" ht="13.5">
      <c r="A70" s="195" t="s">
        <v>141</v>
      </c>
      <c r="B70" s="172">
        <v>7067</v>
      </c>
      <c r="C70" s="306">
        <v>0.41</v>
      </c>
      <c r="D70" s="172">
        <v>869</v>
      </c>
      <c r="E70" s="306">
        <v>0.72</v>
      </c>
      <c r="F70" s="172">
        <v>103</v>
      </c>
      <c r="G70" s="306">
        <v>0.51</v>
      </c>
      <c r="H70" s="172">
        <v>8039</v>
      </c>
      <c r="I70" s="307">
        <v>0.44</v>
      </c>
      <c r="J70" s="266">
        <v>80.2</v>
      </c>
      <c r="K70" s="69">
        <v>78.15</v>
      </c>
      <c r="L70" s="135">
        <f t="shared" si="4"/>
        <v>2.049999999999997</v>
      </c>
      <c r="M70" s="310">
        <f t="shared" si="5"/>
        <v>2.6231605886116403</v>
      </c>
      <c r="N70" s="78">
        <f>Margins!B70</f>
        <v>2400</v>
      </c>
      <c r="O70" s="25">
        <f t="shared" si="6"/>
        <v>2085600</v>
      </c>
      <c r="P70" s="25">
        <f t="shared" si="7"/>
        <v>247200</v>
      </c>
    </row>
    <row r="71" spans="1:16" ht="13.5">
      <c r="A71" s="195" t="s">
        <v>401</v>
      </c>
      <c r="B71" s="172">
        <v>5015</v>
      </c>
      <c r="C71" s="306">
        <v>0.96</v>
      </c>
      <c r="D71" s="172">
        <v>651</v>
      </c>
      <c r="E71" s="306">
        <v>1.01</v>
      </c>
      <c r="F71" s="172">
        <v>101</v>
      </c>
      <c r="G71" s="306">
        <v>-0.4</v>
      </c>
      <c r="H71" s="172">
        <v>5767</v>
      </c>
      <c r="I71" s="307">
        <v>0.89</v>
      </c>
      <c r="J71" s="266">
        <v>96.45</v>
      </c>
      <c r="K71" s="266">
        <v>92.95</v>
      </c>
      <c r="L71" s="135">
        <f t="shared" si="4"/>
        <v>3.5</v>
      </c>
      <c r="M71" s="310">
        <f t="shared" si="5"/>
        <v>3.7654653039268426</v>
      </c>
      <c r="N71" s="78">
        <f>Margins!B71</f>
        <v>2700</v>
      </c>
      <c r="O71" s="25">
        <f t="shared" si="6"/>
        <v>1757700</v>
      </c>
      <c r="P71" s="25">
        <f t="shared" si="7"/>
        <v>272700</v>
      </c>
    </row>
    <row r="72" spans="1:16" ht="13.5">
      <c r="A72" s="195" t="s">
        <v>184</v>
      </c>
      <c r="B72" s="172">
        <v>2705</v>
      </c>
      <c r="C72" s="306">
        <v>0.38</v>
      </c>
      <c r="D72" s="172">
        <v>272</v>
      </c>
      <c r="E72" s="306">
        <v>1.78</v>
      </c>
      <c r="F72" s="172">
        <v>26</v>
      </c>
      <c r="G72" s="306">
        <v>1.36</v>
      </c>
      <c r="H72" s="172">
        <v>3003</v>
      </c>
      <c r="I72" s="307">
        <v>0.46</v>
      </c>
      <c r="J72" s="266">
        <v>87.85</v>
      </c>
      <c r="K72" s="69">
        <v>85.85</v>
      </c>
      <c r="L72" s="135">
        <f t="shared" si="4"/>
        <v>2</v>
      </c>
      <c r="M72" s="310">
        <f t="shared" si="5"/>
        <v>2.3296447291788005</v>
      </c>
      <c r="N72" s="78">
        <f>Margins!B72</f>
        <v>2950</v>
      </c>
      <c r="O72" s="25">
        <f t="shared" si="6"/>
        <v>802400</v>
      </c>
      <c r="P72" s="25">
        <f t="shared" si="7"/>
        <v>76700</v>
      </c>
    </row>
    <row r="73" spans="1:16" ht="13.5">
      <c r="A73" s="195" t="s">
        <v>175</v>
      </c>
      <c r="B73" s="172">
        <v>18586</v>
      </c>
      <c r="C73" s="306">
        <v>1.27</v>
      </c>
      <c r="D73" s="172">
        <v>2730</v>
      </c>
      <c r="E73" s="306">
        <v>5.11</v>
      </c>
      <c r="F73" s="172">
        <v>355</v>
      </c>
      <c r="G73" s="306">
        <v>4.14</v>
      </c>
      <c r="H73" s="172">
        <v>21671</v>
      </c>
      <c r="I73" s="307">
        <v>1.49</v>
      </c>
      <c r="J73" s="266">
        <v>29</v>
      </c>
      <c r="K73" s="69">
        <v>26.8</v>
      </c>
      <c r="L73" s="135">
        <f t="shared" si="4"/>
        <v>2.1999999999999993</v>
      </c>
      <c r="M73" s="310">
        <f t="shared" si="5"/>
        <v>8.208955223880594</v>
      </c>
      <c r="N73" s="78">
        <f>Margins!B73</f>
        <v>7875</v>
      </c>
      <c r="O73" s="25">
        <f t="shared" si="6"/>
        <v>21498750</v>
      </c>
      <c r="P73" s="25">
        <f t="shared" si="7"/>
        <v>2795625</v>
      </c>
    </row>
    <row r="74" spans="1:18" ht="13.5">
      <c r="A74" s="195" t="s">
        <v>142</v>
      </c>
      <c r="B74" s="172">
        <v>731</v>
      </c>
      <c r="C74" s="306">
        <v>0.13</v>
      </c>
      <c r="D74" s="172">
        <v>3</v>
      </c>
      <c r="E74" s="306">
        <v>-0.73</v>
      </c>
      <c r="F74" s="172">
        <v>0</v>
      </c>
      <c r="G74" s="306">
        <v>0</v>
      </c>
      <c r="H74" s="172">
        <v>734</v>
      </c>
      <c r="I74" s="307">
        <v>0.12</v>
      </c>
      <c r="J74" s="266">
        <v>142.65</v>
      </c>
      <c r="K74" s="69">
        <v>140.1</v>
      </c>
      <c r="L74" s="135">
        <f t="shared" si="4"/>
        <v>2.5500000000000114</v>
      </c>
      <c r="M74" s="310">
        <f t="shared" si="5"/>
        <v>1.8201284796573958</v>
      </c>
      <c r="N74" s="78">
        <f>Margins!B74</f>
        <v>1750</v>
      </c>
      <c r="O74" s="25">
        <f t="shared" si="6"/>
        <v>5250</v>
      </c>
      <c r="P74" s="25">
        <f t="shared" si="7"/>
        <v>0</v>
      </c>
      <c r="R74" s="25"/>
    </row>
    <row r="75" spans="1:18" ht="13.5">
      <c r="A75" s="195" t="s">
        <v>176</v>
      </c>
      <c r="B75" s="172">
        <v>17076</v>
      </c>
      <c r="C75" s="306">
        <v>-0.1</v>
      </c>
      <c r="D75" s="172">
        <v>801</v>
      </c>
      <c r="E75" s="306">
        <v>-0.19</v>
      </c>
      <c r="F75" s="172">
        <v>231</v>
      </c>
      <c r="G75" s="306">
        <v>-0.49</v>
      </c>
      <c r="H75" s="172">
        <v>18108</v>
      </c>
      <c r="I75" s="307">
        <v>-0.11</v>
      </c>
      <c r="J75" s="266">
        <v>165.3</v>
      </c>
      <c r="K75" s="69">
        <v>164.8</v>
      </c>
      <c r="L75" s="135">
        <f t="shared" si="4"/>
        <v>0.5</v>
      </c>
      <c r="M75" s="310">
        <f t="shared" si="5"/>
        <v>0.30339805825242716</v>
      </c>
      <c r="N75" s="78">
        <f>Margins!B75</f>
        <v>1450</v>
      </c>
      <c r="O75" s="25">
        <f t="shared" si="6"/>
        <v>1161450</v>
      </c>
      <c r="P75" s="25">
        <f t="shared" si="7"/>
        <v>334950</v>
      </c>
      <c r="R75" s="25"/>
    </row>
    <row r="76" spans="1:18" ht="13.5">
      <c r="A76" s="195" t="s">
        <v>400</v>
      </c>
      <c r="B76" s="172">
        <v>180</v>
      </c>
      <c r="C76" s="306">
        <v>-0.25</v>
      </c>
      <c r="D76" s="172">
        <v>2</v>
      </c>
      <c r="E76" s="306">
        <v>0</v>
      </c>
      <c r="F76" s="172">
        <v>3</v>
      </c>
      <c r="G76" s="306">
        <v>2</v>
      </c>
      <c r="H76" s="172">
        <v>185</v>
      </c>
      <c r="I76" s="307">
        <v>-0.23</v>
      </c>
      <c r="J76" s="266">
        <v>91.8</v>
      </c>
      <c r="K76" s="69">
        <v>87.05</v>
      </c>
      <c r="L76" s="135">
        <f t="shared" si="4"/>
        <v>4.75</v>
      </c>
      <c r="M76" s="310">
        <f t="shared" si="5"/>
        <v>5.456634118322803</v>
      </c>
      <c r="N76" s="78">
        <f>Margins!B76</f>
        <v>2200</v>
      </c>
      <c r="O76" s="25">
        <f t="shared" si="6"/>
        <v>4400</v>
      </c>
      <c r="P76" s="25">
        <f t="shared" si="7"/>
        <v>6600</v>
      </c>
      <c r="R76" s="25"/>
    </row>
    <row r="77" spans="1:16" ht="13.5">
      <c r="A77" s="195" t="s">
        <v>167</v>
      </c>
      <c r="B77" s="172">
        <v>1054</v>
      </c>
      <c r="C77" s="306">
        <v>0.37</v>
      </c>
      <c r="D77" s="172">
        <v>26</v>
      </c>
      <c r="E77" s="306">
        <v>1.6</v>
      </c>
      <c r="F77" s="172">
        <v>25</v>
      </c>
      <c r="G77" s="306">
        <v>0</v>
      </c>
      <c r="H77" s="172">
        <v>1105</v>
      </c>
      <c r="I77" s="307">
        <v>0.41</v>
      </c>
      <c r="J77" s="266">
        <v>42.9</v>
      </c>
      <c r="K77" s="69">
        <v>41.95</v>
      </c>
      <c r="L77" s="135">
        <f t="shared" si="4"/>
        <v>0.9499999999999957</v>
      </c>
      <c r="M77" s="310">
        <f t="shared" si="5"/>
        <v>2.2646007151370573</v>
      </c>
      <c r="N77" s="78">
        <f>Margins!B77</f>
        <v>3850</v>
      </c>
      <c r="O77" s="25">
        <f t="shared" si="6"/>
        <v>100100</v>
      </c>
      <c r="P77" s="25">
        <f t="shared" si="7"/>
        <v>96250</v>
      </c>
    </row>
    <row r="78" spans="1:16" ht="13.5">
      <c r="A78" s="195" t="s">
        <v>201</v>
      </c>
      <c r="B78" s="172">
        <v>14459</v>
      </c>
      <c r="C78" s="306">
        <v>0.08</v>
      </c>
      <c r="D78" s="172">
        <v>778</v>
      </c>
      <c r="E78" s="306">
        <v>0.17</v>
      </c>
      <c r="F78" s="172">
        <v>159</v>
      </c>
      <c r="G78" s="306">
        <v>0.03</v>
      </c>
      <c r="H78" s="172">
        <v>15396</v>
      </c>
      <c r="I78" s="307">
        <v>0.08</v>
      </c>
      <c r="J78" s="266">
        <v>2119.05</v>
      </c>
      <c r="K78" s="25">
        <v>2093.95</v>
      </c>
      <c r="L78" s="135">
        <f t="shared" si="4"/>
        <v>25.100000000000364</v>
      </c>
      <c r="M78" s="310">
        <f t="shared" si="5"/>
        <v>1.1986914682776746</v>
      </c>
      <c r="N78" s="78">
        <f>Margins!B78</f>
        <v>100</v>
      </c>
      <c r="O78" s="25">
        <f t="shared" si="6"/>
        <v>77800</v>
      </c>
      <c r="P78" s="25">
        <f t="shared" si="7"/>
        <v>15900</v>
      </c>
    </row>
    <row r="79" spans="1:16" ht="13.5">
      <c r="A79" s="195" t="s">
        <v>143</v>
      </c>
      <c r="B79" s="172">
        <v>109</v>
      </c>
      <c r="C79" s="306">
        <v>0.02</v>
      </c>
      <c r="D79" s="172">
        <v>66</v>
      </c>
      <c r="E79" s="306">
        <v>-0.3</v>
      </c>
      <c r="F79" s="172">
        <v>31</v>
      </c>
      <c r="G79" s="306">
        <v>-0.35</v>
      </c>
      <c r="H79" s="172">
        <v>206</v>
      </c>
      <c r="I79" s="307">
        <v>-0.17</v>
      </c>
      <c r="J79" s="266">
        <v>106.35</v>
      </c>
      <c r="K79" s="69">
        <v>103</v>
      </c>
      <c r="L79" s="135">
        <f t="shared" si="4"/>
        <v>3.3499999999999943</v>
      </c>
      <c r="M79" s="310">
        <f t="shared" si="5"/>
        <v>3.252427184466014</v>
      </c>
      <c r="N79" s="78">
        <f>Margins!B79</f>
        <v>2950</v>
      </c>
      <c r="O79" s="25">
        <f t="shared" si="6"/>
        <v>194700</v>
      </c>
      <c r="P79" s="25">
        <f t="shared" si="7"/>
        <v>91450</v>
      </c>
    </row>
    <row r="80" spans="1:16" ht="13.5">
      <c r="A80" s="195" t="s">
        <v>90</v>
      </c>
      <c r="B80" s="172">
        <v>263</v>
      </c>
      <c r="C80" s="306">
        <v>-0.53</v>
      </c>
      <c r="D80" s="172">
        <v>4</v>
      </c>
      <c r="E80" s="306">
        <v>-0.2</v>
      </c>
      <c r="F80" s="172">
        <v>0</v>
      </c>
      <c r="G80" s="306">
        <v>0</v>
      </c>
      <c r="H80" s="172">
        <v>267</v>
      </c>
      <c r="I80" s="307">
        <v>-0.52</v>
      </c>
      <c r="J80" s="266">
        <v>420.7</v>
      </c>
      <c r="K80" s="69">
        <v>419.8</v>
      </c>
      <c r="L80" s="135">
        <f t="shared" si="4"/>
        <v>0.8999999999999773</v>
      </c>
      <c r="M80" s="310">
        <f t="shared" si="5"/>
        <v>0.21438780371604982</v>
      </c>
      <c r="N80" s="78">
        <f>Margins!B80</f>
        <v>600</v>
      </c>
      <c r="O80" s="25">
        <f t="shared" si="6"/>
        <v>2400</v>
      </c>
      <c r="P80" s="25">
        <f t="shared" si="7"/>
        <v>0</v>
      </c>
    </row>
    <row r="81" spans="1:18" ht="13.5">
      <c r="A81" s="195" t="s">
        <v>35</v>
      </c>
      <c r="B81" s="172">
        <v>2919</v>
      </c>
      <c r="C81" s="306">
        <v>1.24</v>
      </c>
      <c r="D81" s="172">
        <v>132</v>
      </c>
      <c r="E81" s="306">
        <v>0.31</v>
      </c>
      <c r="F81" s="172">
        <v>13</v>
      </c>
      <c r="G81" s="306">
        <v>1.6</v>
      </c>
      <c r="H81" s="172">
        <v>3064</v>
      </c>
      <c r="I81" s="307">
        <v>1.18</v>
      </c>
      <c r="J81" s="266">
        <v>268</v>
      </c>
      <c r="K81" s="69">
        <v>264.7</v>
      </c>
      <c r="L81" s="135">
        <f t="shared" si="4"/>
        <v>3.3000000000000114</v>
      </c>
      <c r="M81" s="310">
        <f t="shared" si="5"/>
        <v>1.246694370986026</v>
      </c>
      <c r="N81" s="78">
        <f>Margins!B81</f>
        <v>1100</v>
      </c>
      <c r="O81" s="25">
        <f t="shared" si="6"/>
        <v>145200</v>
      </c>
      <c r="P81" s="25">
        <f t="shared" si="7"/>
        <v>14300</v>
      </c>
      <c r="R81" s="25"/>
    </row>
    <row r="82" spans="1:16" ht="13.5">
      <c r="A82" s="195" t="s">
        <v>6</v>
      </c>
      <c r="B82" s="172">
        <v>9023</v>
      </c>
      <c r="C82" s="306">
        <v>0.02</v>
      </c>
      <c r="D82" s="172">
        <v>846</v>
      </c>
      <c r="E82" s="306">
        <v>0.34</v>
      </c>
      <c r="F82" s="172">
        <v>132</v>
      </c>
      <c r="G82" s="306">
        <v>0.36</v>
      </c>
      <c r="H82" s="172">
        <v>10001</v>
      </c>
      <c r="I82" s="307">
        <v>0.04</v>
      </c>
      <c r="J82" s="266">
        <v>149.35</v>
      </c>
      <c r="K82" s="69">
        <v>144.6</v>
      </c>
      <c r="L82" s="135">
        <f t="shared" si="4"/>
        <v>4.75</v>
      </c>
      <c r="M82" s="310">
        <f t="shared" si="5"/>
        <v>3.2849239280774554</v>
      </c>
      <c r="N82" s="78">
        <f>Margins!B82</f>
        <v>1125</v>
      </c>
      <c r="O82" s="25">
        <f t="shared" si="6"/>
        <v>951750</v>
      </c>
      <c r="P82" s="25">
        <f t="shared" si="7"/>
        <v>148500</v>
      </c>
    </row>
    <row r="83" spans="1:16" ht="13.5">
      <c r="A83" s="195" t="s">
        <v>177</v>
      </c>
      <c r="B83" s="172">
        <v>12426</v>
      </c>
      <c r="C83" s="306">
        <v>-0.02</v>
      </c>
      <c r="D83" s="172">
        <v>385</v>
      </c>
      <c r="E83" s="306">
        <v>0.6</v>
      </c>
      <c r="F83" s="172">
        <v>59</v>
      </c>
      <c r="G83" s="306">
        <v>2.11</v>
      </c>
      <c r="H83" s="172">
        <v>12870</v>
      </c>
      <c r="I83" s="307">
        <v>-0.01</v>
      </c>
      <c r="J83" s="266">
        <v>301.05</v>
      </c>
      <c r="K83" s="69">
        <v>292.65</v>
      </c>
      <c r="L83" s="135">
        <f t="shared" si="4"/>
        <v>8.400000000000034</v>
      </c>
      <c r="M83" s="310">
        <f t="shared" si="5"/>
        <v>2.8703229113275364</v>
      </c>
      <c r="N83" s="78">
        <f>Margins!B83</f>
        <v>500</v>
      </c>
      <c r="O83" s="25">
        <f t="shared" si="6"/>
        <v>192500</v>
      </c>
      <c r="P83" s="25">
        <f t="shared" si="7"/>
        <v>29500</v>
      </c>
    </row>
    <row r="84" spans="1:18" ht="13.5">
      <c r="A84" s="195" t="s">
        <v>168</v>
      </c>
      <c r="B84" s="172">
        <v>186</v>
      </c>
      <c r="C84" s="306">
        <v>0.14</v>
      </c>
      <c r="D84" s="172">
        <v>4</v>
      </c>
      <c r="E84" s="306">
        <v>0</v>
      </c>
      <c r="F84" s="172">
        <v>0</v>
      </c>
      <c r="G84" s="306">
        <v>0</v>
      </c>
      <c r="H84" s="172">
        <v>190</v>
      </c>
      <c r="I84" s="307">
        <v>0.17</v>
      </c>
      <c r="J84" s="266">
        <v>660.6</v>
      </c>
      <c r="K84" s="69">
        <v>646.65</v>
      </c>
      <c r="L84" s="135">
        <f t="shared" si="4"/>
        <v>13.950000000000045</v>
      </c>
      <c r="M84" s="310">
        <f t="shared" si="5"/>
        <v>2.1572720946416215</v>
      </c>
      <c r="N84" s="78">
        <f>Margins!B84</f>
        <v>300</v>
      </c>
      <c r="O84" s="25">
        <f t="shared" si="6"/>
        <v>1200</v>
      </c>
      <c r="P84" s="25">
        <f t="shared" si="7"/>
        <v>0</v>
      </c>
      <c r="R84" s="25"/>
    </row>
    <row r="85" spans="1:16" ht="13.5">
      <c r="A85" s="195" t="s">
        <v>132</v>
      </c>
      <c r="B85" s="172">
        <v>1659</v>
      </c>
      <c r="C85" s="306">
        <v>-0.49</v>
      </c>
      <c r="D85" s="172">
        <v>20</v>
      </c>
      <c r="E85" s="306">
        <v>1.22</v>
      </c>
      <c r="F85" s="172">
        <v>0</v>
      </c>
      <c r="G85" s="306">
        <v>0</v>
      </c>
      <c r="H85" s="172">
        <v>1679</v>
      </c>
      <c r="I85" s="307">
        <v>-0.49</v>
      </c>
      <c r="J85" s="266">
        <v>665.5</v>
      </c>
      <c r="K85" s="69">
        <v>667.65</v>
      </c>
      <c r="L85" s="135">
        <f t="shared" si="4"/>
        <v>-2.1499999999999773</v>
      </c>
      <c r="M85" s="310">
        <f t="shared" si="5"/>
        <v>-0.3220250131056657</v>
      </c>
      <c r="N85" s="78">
        <f>Margins!B85</f>
        <v>400</v>
      </c>
      <c r="O85" s="25">
        <f t="shared" si="6"/>
        <v>8000</v>
      </c>
      <c r="P85" s="25">
        <f t="shared" si="7"/>
        <v>0</v>
      </c>
    </row>
    <row r="86" spans="1:16" ht="13.5">
      <c r="A86" s="195" t="s">
        <v>144</v>
      </c>
      <c r="B86" s="172">
        <v>1267</v>
      </c>
      <c r="C86" s="306">
        <v>-0.25</v>
      </c>
      <c r="D86" s="172">
        <v>0</v>
      </c>
      <c r="E86" s="306">
        <v>-1</v>
      </c>
      <c r="F86" s="172">
        <v>20</v>
      </c>
      <c r="G86" s="306">
        <v>0</v>
      </c>
      <c r="H86" s="172">
        <v>1287</v>
      </c>
      <c r="I86" s="307">
        <v>-0.24</v>
      </c>
      <c r="J86" s="266">
        <v>2296.5</v>
      </c>
      <c r="K86" s="69">
        <v>2225.4</v>
      </c>
      <c r="L86" s="135">
        <f t="shared" si="4"/>
        <v>71.09999999999991</v>
      </c>
      <c r="M86" s="310">
        <f t="shared" si="5"/>
        <v>3.1949312483149055</v>
      </c>
      <c r="N86" s="78">
        <f>Margins!B86</f>
        <v>125</v>
      </c>
      <c r="O86" s="25">
        <f t="shared" si="6"/>
        <v>0</v>
      </c>
      <c r="P86" s="25">
        <f t="shared" si="7"/>
        <v>2500</v>
      </c>
    </row>
    <row r="87" spans="1:18" ht="13.5">
      <c r="A87" s="195" t="s">
        <v>293</v>
      </c>
      <c r="B87" s="172">
        <v>1485</v>
      </c>
      <c r="C87" s="306">
        <v>0.36</v>
      </c>
      <c r="D87" s="172">
        <v>0</v>
      </c>
      <c r="E87" s="306">
        <v>0</v>
      </c>
      <c r="F87" s="172">
        <v>0</v>
      </c>
      <c r="G87" s="306">
        <v>0</v>
      </c>
      <c r="H87" s="172">
        <v>1485</v>
      </c>
      <c r="I87" s="307">
        <v>0.36</v>
      </c>
      <c r="J87" s="266">
        <v>547.4</v>
      </c>
      <c r="K87" s="69">
        <v>541.3</v>
      </c>
      <c r="L87" s="135">
        <f t="shared" si="4"/>
        <v>6.100000000000023</v>
      </c>
      <c r="M87" s="310">
        <f t="shared" si="5"/>
        <v>1.1269166820617076</v>
      </c>
      <c r="N87" s="78">
        <f>Margins!B87</f>
        <v>300</v>
      </c>
      <c r="O87" s="25">
        <f t="shared" si="6"/>
        <v>0</v>
      </c>
      <c r="P87" s="25">
        <f t="shared" si="7"/>
        <v>0</v>
      </c>
      <c r="R87" s="25"/>
    </row>
    <row r="88" spans="1:16" ht="13.5">
      <c r="A88" s="195" t="s">
        <v>133</v>
      </c>
      <c r="B88" s="172">
        <v>624</v>
      </c>
      <c r="C88" s="306">
        <v>2.53</v>
      </c>
      <c r="D88" s="172">
        <v>27</v>
      </c>
      <c r="E88" s="306">
        <v>0.17</v>
      </c>
      <c r="F88" s="172">
        <v>1</v>
      </c>
      <c r="G88" s="306">
        <v>0</v>
      </c>
      <c r="H88" s="172">
        <v>652</v>
      </c>
      <c r="I88" s="307">
        <v>2.24</v>
      </c>
      <c r="J88" s="266">
        <v>28.75</v>
      </c>
      <c r="K88" s="69">
        <v>28.1</v>
      </c>
      <c r="L88" s="135">
        <f t="shared" si="4"/>
        <v>0.6499999999999986</v>
      </c>
      <c r="M88" s="310">
        <f t="shared" si="5"/>
        <v>2.313167259786472</v>
      </c>
      <c r="N88" s="78">
        <f>Margins!B88</f>
        <v>6250</v>
      </c>
      <c r="O88" s="25">
        <f t="shared" si="6"/>
        <v>168750</v>
      </c>
      <c r="P88" s="25">
        <f t="shared" si="7"/>
        <v>6250</v>
      </c>
    </row>
    <row r="89" spans="1:18" ht="13.5">
      <c r="A89" s="195" t="s">
        <v>169</v>
      </c>
      <c r="B89" s="172">
        <v>371</v>
      </c>
      <c r="C89" s="306">
        <v>-0.73</v>
      </c>
      <c r="D89" s="172">
        <v>87</v>
      </c>
      <c r="E89" s="306">
        <v>-0.33</v>
      </c>
      <c r="F89" s="172">
        <v>96</v>
      </c>
      <c r="G89" s="306">
        <v>0.12</v>
      </c>
      <c r="H89" s="172">
        <v>554</v>
      </c>
      <c r="I89" s="307">
        <v>-0.66</v>
      </c>
      <c r="J89" s="266">
        <v>126.15</v>
      </c>
      <c r="K89" s="69">
        <v>124.8</v>
      </c>
      <c r="L89" s="135">
        <f t="shared" si="4"/>
        <v>1.3500000000000085</v>
      </c>
      <c r="M89" s="310">
        <f t="shared" si="5"/>
        <v>1.081730769230776</v>
      </c>
      <c r="N89" s="78">
        <f>Margins!B89</f>
        <v>2000</v>
      </c>
      <c r="O89" s="25">
        <f t="shared" si="6"/>
        <v>174000</v>
      </c>
      <c r="P89" s="25">
        <f t="shared" si="7"/>
        <v>192000</v>
      </c>
      <c r="R89" s="25"/>
    </row>
    <row r="90" spans="1:16" ht="13.5">
      <c r="A90" s="195" t="s">
        <v>294</v>
      </c>
      <c r="B90" s="172">
        <v>3554</v>
      </c>
      <c r="C90" s="306">
        <v>2.04</v>
      </c>
      <c r="D90" s="172">
        <v>82</v>
      </c>
      <c r="E90" s="306">
        <v>81</v>
      </c>
      <c r="F90" s="172">
        <v>0</v>
      </c>
      <c r="G90" s="306">
        <v>0</v>
      </c>
      <c r="H90" s="172">
        <v>3636</v>
      </c>
      <c r="I90" s="307">
        <v>2.1</v>
      </c>
      <c r="J90" s="266">
        <v>461.9</v>
      </c>
      <c r="K90" s="69">
        <v>454.05</v>
      </c>
      <c r="L90" s="135">
        <f t="shared" si="4"/>
        <v>7.849999999999966</v>
      </c>
      <c r="M90" s="310">
        <f t="shared" si="5"/>
        <v>1.728884484087648</v>
      </c>
      <c r="N90" s="78">
        <f>Margins!B90</f>
        <v>550</v>
      </c>
      <c r="O90" s="25">
        <f t="shared" si="6"/>
        <v>45100</v>
      </c>
      <c r="P90" s="25">
        <f t="shared" si="7"/>
        <v>0</v>
      </c>
    </row>
    <row r="91" spans="1:16" ht="13.5">
      <c r="A91" s="195" t="s">
        <v>295</v>
      </c>
      <c r="B91" s="172">
        <v>1906</v>
      </c>
      <c r="C91" s="306">
        <v>0.54</v>
      </c>
      <c r="D91" s="172">
        <v>0</v>
      </c>
      <c r="E91" s="306">
        <v>0</v>
      </c>
      <c r="F91" s="172">
        <v>100</v>
      </c>
      <c r="G91" s="306">
        <v>0</v>
      </c>
      <c r="H91" s="172">
        <v>2006</v>
      </c>
      <c r="I91" s="307">
        <v>0.62</v>
      </c>
      <c r="J91" s="266">
        <v>439</v>
      </c>
      <c r="K91" s="69">
        <v>429.85</v>
      </c>
      <c r="L91" s="135">
        <f t="shared" si="4"/>
        <v>9.149999999999977</v>
      </c>
      <c r="M91" s="310">
        <f t="shared" si="5"/>
        <v>2.1286495289054264</v>
      </c>
      <c r="N91" s="78">
        <f>Margins!B91</f>
        <v>550</v>
      </c>
      <c r="O91" s="25">
        <f t="shared" si="6"/>
        <v>0</v>
      </c>
      <c r="P91" s="25">
        <f t="shared" si="7"/>
        <v>55000</v>
      </c>
    </row>
    <row r="92" spans="1:16" ht="13.5">
      <c r="A92" s="195" t="s">
        <v>178</v>
      </c>
      <c r="B92" s="172">
        <v>1129</v>
      </c>
      <c r="C92" s="306">
        <v>0.16</v>
      </c>
      <c r="D92" s="172">
        <v>5</v>
      </c>
      <c r="E92" s="306">
        <v>-0.8</v>
      </c>
      <c r="F92" s="172">
        <v>30</v>
      </c>
      <c r="G92" s="306">
        <v>-0.25</v>
      </c>
      <c r="H92" s="172">
        <v>1164</v>
      </c>
      <c r="I92" s="307">
        <v>0.12</v>
      </c>
      <c r="J92" s="266">
        <v>172.1</v>
      </c>
      <c r="K92" s="69">
        <v>169.45</v>
      </c>
      <c r="L92" s="135">
        <f t="shared" si="4"/>
        <v>2.6500000000000057</v>
      </c>
      <c r="M92" s="310">
        <f t="shared" si="5"/>
        <v>1.5638831513720894</v>
      </c>
      <c r="N92" s="78">
        <f>Margins!B92</f>
        <v>1250</v>
      </c>
      <c r="O92" s="25">
        <f t="shared" si="6"/>
        <v>6250</v>
      </c>
      <c r="P92" s="25">
        <f t="shared" si="7"/>
        <v>37500</v>
      </c>
    </row>
    <row r="93" spans="1:16" ht="13.5">
      <c r="A93" s="195" t="s">
        <v>145</v>
      </c>
      <c r="B93" s="172">
        <v>262</v>
      </c>
      <c r="C93" s="306">
        <v>1.08</v>
      </c>
      <c r="D93" s="172">
        <v>29</v>
      </c>
      <c r="E93" s="306">
        <v>3.14</v>
      </c>
      <c r="F93" s="172">
        <v>80</v>
      </c>
      <c r="G93" s="306">
        <v>1</v>
      </c>
      <c r="H93" s="172">
        <v>371</v>
      </c>
      <c r="I93" s="307">
        <v>1.14</v>
      </c>
      <c r="J93" s="266">
        <v>149.55</v>
      </c>
      <c r="K93" s="69">
        <v>144.45</v>
      </c>
      <c r="L93" s="135">
        <f t="shared" si="4"/>
        <v>5.100000000000023</v>
      </c>
      <c r="M93" s="310">
        <f t="shared" si="5"/>
        <v>3.5306334371755095</v>
      </c>
      <c r="N93" s="78">
        <f>Margins!B93</f>
        <v>1700</v>
      </c>
      <c r="O93" s="25">
        <f t="shared" si="6"/>
        <v>49300</v>
      </c>
      <c r="P93" s="25">
        <f t="shared" si="7"/>
        <v>136000</v>
      </c>
    </row>
    <row r="94" spans="1:18" ht="13.5">
      <c r="A94" s="195" t="s">
        <v>272</v>
      </c>
      <c r="B94" s="172">
        <v>672</v>
      </c>
      <c r="C94" s="306">
        <v>-0.1</v>
      </c>
      <c r="D94" s="172">
        <v>4</v>
      </c>
      <c r="E94" s="306">
        <v>-0.5</v>
      </c>
      <c r="F94" s="172">
        <v>30</v>
      </c>
      <c r="G94" s="306">
        <v>0</v>
      </c>
      <c r="H94" s="172">
        <v>706</v>
      </c>
      <c r="I94" s="307">
        <v>-0.1</v>
      </c>
      <c r="J94" s="266">
        <v>176.3</v>
      </c>
      <c r="K94" s="69">
        <v>175.45</v>
      </c>
      <c r="L94" s="135">
        <f t="shared" si="4"/>
        <v>0.8500000000000227</v>
      </c>
      <c r="M94" s="310">
        <f t="shared" si="5"/>
        <v>0.4844685095468924</v>
      </c>
      <c r="N94" s="78">
        <f>Margins!B94</f>
        <v>850</v>
      </c>
      <c r="O94" s="25">
        <f t="shared" si="6"/>
        <v>3400</v>
      </c>
      <c r="P94" s="25">
        <f t="shared" si="7"/>
        <v>25500</v>
      </c>
      <c r="R94" s="25"/>
    </row>
    <row r="95" spans="1:16" ht="13.5">
      <c r="A95" s="195" t="s">
        <v>210</v>
      </c>
      <c r="B95" s="172">
        <v>5636</v>
      </c>
      <c r="C95" s="306">
        <v>0.48</v>
      </c>
      <c r="D95" s="172">
        <v>129</v>
      </c>
      <c r="E95" s="306">
        <v>1.08</v>
      </c>
      <c r="F95" s="172">
        <v>120</v>
      </c>
      <c r="G95" s="306">
        <v>0</v>
      </c>
      <c r="H95" s="172">
        <v>5885</v>
      </c>
      <c r="I95" s="307">
        <v>0.52</v>
      </c>
      <c r="J95" s="266">
        <v>1573.8</v>
      </c>
      <c r="K95" s="69">
        <v>1505.65</v>
      </c>
      <c r="L95" s="135">
        <f t="shared" si="4"/>
        <v>68.14999999999986</v>
      </c>
      <c r="M95" s="310">
        <f t="shared" si="5"/>
        <v>4.526284329027321</v>
      </c>
      <c r="N95" s="78">
        <f>Margins!B95</f>
        <v>200</v>
      </c>
      <c r="O95" s="25">
        <f t="shared" si="6"/>
        <v>25800</v>
      </c>
      <c r="P95" s="25">
        <f t="shared" si="7"/>
        <v>24000</v>
      </c>
    </row>
    <row r="96" spans="1:16" ht="13.5">
      <c r="A96" s="195" t="s">
        <v>296</v>
      </c>
      <c r="B96" s="172">
        <v>670</v>
      </c>
      <c r="C96" s="306">
        <v>0.35</v>
      </c>
      <c r="D96" s="172">
        <v>0</v>
      </c>
      <c r="E96" s="306">
        <v>0</v>
      </c>
      <c r="F96" s="172">
        <v>0</v>
      </c>
      <c r="G96" s="306">
        <v>0</v>
      </c>
      <c r="H96" s="172">
        <v>670</v>
      </c>
      <c r="I96" s="307">
        <v>0.35</v>
      </c>
      <c r="J96" s="266">
        <v>591.15</v>
      </c>
      <c r="K96" s="266">
        <v>590.05</v>
      </c>
      <c r="L96" s="135">
        <f t="shared" si="4"/>
        <v>1.1000000000000227</v>
      </c>
      <c r="M96" s="310">
        <f t="shared" si="5"/>
        <v>0.18642487924752527</v>
      </c>
      <c r="N96" s="78">
        <f>Margins!B96</f>
        <v>350</v>
      </c>
      <c r="O96" s="25">
        <f t="shared" si="6"/>
        <v>0</v>
      </c>
      <c r="P96" s="25">
        <f t="shared" si="7"/>
        <v>0</v>
      </c>
    </row>
    <row r="97" spans="1:16" ht="13.5">
      <c r="A97" s="195" t="s">
        <v>7</v>
      </c>
      <c r="B97" s="172">
        <v>4363</v>
      </c>
      <c r="C97" s="306">
        <v>0.7</v>
      </c>
      <c r="D97" s="172">
        <v>42</v>
      </c>
      <c r="E97" s="306">
        <v>7.4</v>
      </c>
      <c r="F97" s="172">
        <v>6</v>
      </c>
      <c r="G97" s="306">
        <v>0</v>
      </c>
      <c r="H97" s="172">
        <v>4411</v>
      </c>
      <c r="I97" s="307">
        <v>0.71</v>
      </c>
      <c r="J97" s="266">
        <v>781.6</v>
      </c>
      <c r="K97" s="69">
        <v>753.5</v>
      </c>
      <c r="L97" s="135">
        <f t="shared" si="4"/>
        <v>28.100000000000023</v>
      </c>
      <c r="M97" s="310">
        <f t="shared" si="5"/>
        <v>3.7292634372926377</v>
      </c>
      <c r="N97" s="78">
        <f>Margins!B97</f>
        <v>625</v>
      </c>
      <c r="O97" s="25">
        <f t="shared" si="6"/>
        <v>26250</v>
      </c>
      <c r="P97" s="25">
        <f t="shared" si="7"/>
        <v>3750</v>
      </c>
    </row>
    <row r="98" spans="1:16" ht="13.5">
      <c r="A98" s="195" t="s">
        <v>170</v>
      </c>
      <c r="B98" s="172">
        <v>1753</v>
      </c>
      <c r="C98" s="306">
        <v>4.08</v>
      </c>
      <c r="D98" s="172">
        <v>6</v>
      </c>
      <c r="E98" s="306">
        <v>-0.86</v>
      </c>
      <c r="F98" s="172">
        <v>0</v>
      </c>
      <c r="G98" s="306">
        <v>0</v>
      </c>
      <c r="H98" s="172">
        <v>1759</v>
      </c>
      <c r="I98" s="307">
        <v>3.53</v>
      </c>
      <c r="J98" s="266">
        <v>504.75</v>
      </c>
      <c r="K98" s="69">
        <v>479.75</v>
      </c>
      <c r="L98" s="135">
        <f t="shared" si="4"/>
        <v>25</v>
      </c>
      <c r="M98" s="310">
        <f t="shared" si="5"/>
        <v>5.211047420531527</v>
      </c>
      <c r="N98" s="78">
        <f>Margins!B98</f>
        <v>600</v>
      </c>
      <c r="O98" s="25">
        <f t="shared" si="6"/>
        <v>3600</v>
      </c>
      <c r="P98" s="25">
        <f t="shared" si="7"/>
        <v>0</v>
      </c>
    </row>
    <row r="99" spans="1:16" ht="13.5">
      <c r="A99" s="195" t="s">
        <v>223</v>
      </c>
      <c r="B99" s="172">
        <v>5868</v>
      </c>
      <c r="C99" s="306">
        <v>0.83</v>
      </c>
      <c r="D99" s="172">
        <v>33</v>
      </c>
      <c r="E99" s="306">
        <v>1.06</v>
      </c>
      <c r="F99" s="172">
        <v>6</v>
      </c>
      <c r="G99" s="306">
        <v>5</v>
      </c>
      <c r="H99" s="172">
        <v>5907</v>
      </c>
      <c r="I99" s="307">
        <v>0.84</v>
      </c>
      <c r="J99" s="266">
        <v>831.3</v>
      </c>
      <c r="K99" s="69">
        <v>791.65</v>
      </c>
      <c r="L99" s="135">
        <f t="shared" si="4"/>
        <v>39.64999999999998</v>
      </c>
      <c r="M99" s="310">
        <f t="shared" si="5"/>
        <v>5.008526495294635</v>
      </c>
      <c r="N99" s="78">
        <f>Margins!B99</f>
        <v>400</v>
      </c>
      <c r="O99" s="25">
        <f t="shared" si="6"/>
        <v>13200</v>
      </c>
      <c r="P99" s="25">
        <f t="shared" si="7"/>
        <v>2400</v>
      </c>
    </row>
    <row r="100" spans="1:16" ht="13.5">
      <c r="A100" s="195" t="s">
        <v>207</v>
      </c>
      <c r="B100" s="172">
        <v>701</v>
      </c>
      <c r="C100" s="306">
        <v>-0.22</v>
      </c>
      <c r="D100" s="172">
        <v>9</v>
      </c>
      <c r="E100" s="306">
        <v>-0.8</v>
      </c>
      <c r="F100" s="172">
        <v>0</v>
      </c>
      <c r="G100" s="306">
        <v>0</v>
      </c>
      <c r="H100" s="172">
        <v>710</v>
      </c>
      <c r="I100" s="307">
        <v>-0.25</v>
      </c>
      <c r="J100" s="266">
        <v>169.85</v>
      </c>
      <c r="K100" s="69">
        <v>170.45</v>
      </c>
      <c r="L100" s="135">
        <f t="shared" si="4"/>
        <v>-0.5999999999999943</v>
      </c>
      <c r="M100" s="310">
        <f t="shared" si="5"/>
        <v>-0.35200938691698114</v>
      </c>
      <c r="N100" s="78">
        <f>Margins!B100</f>
        <v>1250</v>
      </c>
      <c r="O100" s="25">
        <f t="shared" si="6"/>
        <v>11250</v>
      </c>
      <c r="P100" s="25">
        <f t="shared" si="7"/>
        <v>0</v>
      </c>
    </row>
    <row r="101" spans="1:16" ht="13.5">
      <c r="A101" s="195" t="s">
        <v>297</v>
      </c>
      <c r="B101" s="172">
        <v>751</v>
      </c>
      <c r="C101" s="306">
        <v>0.16</v>
      </c>
      <c r="D101" s="172">
        <v>0</v>
      </c>
      <c r="E101" s="306">
        <v>0</v>
      </c>
      <c r="F101" s="172">
        <v>0</v>
      </c>
      <c r="G101" s="306">
        <v>0</v>
      </c>
      <c r="H101" s="172">
        <v>751</v>
      </c>
      <c r="I101" s="307">
        <v>0.16</v>
      </c>
      <c r="J101" s="266">
        <v>846</v>
      </c>
      <c r="K101" s="69">
        <v>825.25</v>
      </c>
      <c r="L101" s="135">
        <f t="shared" si="4"/>
        <v>20.75</v>
      </c>
      <c r="M101" s="310">
        <f t="shared" si="5"/>
        <v>2.51438957891548</v>
      </c>
      <c r="N101" s="78">
        <f>Margins!B101</f>
        <v>250</v>
      </c>
      <c r="O101" s="25">
        <f t="shared" si="6"/>
        <v>0</v>
      </c>
      <c r="P101" s="25">
        <f t="shared" si="7"/>
        <v>0</v>
      </c>
    </row>
    <row r="102" spans="1:16" ht="13.5">
      <c r="A102" s="195" t="s">
        <v>277</v>
      </c>
      <c r="B102" s="172">
        <v>3095</v>
      </c>
      <c r="C102" s="306">
        <v>0.18</v>
      </c>
      <c r="D102" s="172">
        <v>10</v>
      </c>
      <c r="E102" s="306">
        <v>-0.38</v>
      </c>
      <c r="F102" s="172">
        <v>2</v>
      </c>
      <c r="G102" s="306">
        <v>-0.71</v>
      </c>
      <c r="H102" s="172">
        <v>3107</v>
      </c>
      <c r="I102" s="307">
        <v>0.17</v>
      </c>
      <c r="J102" s="266">
        <v>289.35</v>
      </c>
      <c r="K102" s="69">
        <v>288.45</v>
      </c>
      <c r="L102" s="135">
        <f t="shared" si="4"/>
        <v>0.9000000000000341</v>
      </c>
      <c r="M102" s="310">
        <f t="shared" si="5"/>
        <v>0.3120124804992318</v>
      </c>
      <c r="N102" s="78">
        <f>Margins!B102</f>
        <v>800</v>
      </c>
      <c r="O102" s="25">
        <f t="shared" si="6"/>
        <v>8000</v>
      </c>
      <c r="P102" s="25">
        <f t="shared" si="7"/>
        <v>1600</v>
      </c>
    </row>
    <row r="103" spans="1:16" ht="13.5">
      <c r="A103" s="195" t="s">
        <v>146</v>
      </c>
      <c r="B103" s="172">
        <v>176</v>
      </c>
      <c r="C103" s="306">
        <v>1.2</v>
      </c>
      <c r="D103" s="172">
        <v>1</v>
      </c>
      <c r="E103" s="306">
        <v>0</v>
      </c>
      <c r="F103" s="172">
        <v>5</v>
      </c>
      <c r="G103" s="306">
        <v>0.67</v>
      </c>
      <c r="H103" s="172">
        <v>182</v>
      </c>
      <c r="I103" s="307">
        <v>1.17</v>
      </c>
      <c r="J103" s="266">
        <v>34.75</v>
      </c>
      <c r="K103" s="69">
        <v>34.25</v>
      </c>
      <c r="L103" s="135">
        <f t="shared" si="4"/>
        <v>0.5</v>
      </c>
      <c r="M103" s="310">
        <f t="shared" si="5"/>
        <v>1.4598540145985401</v>
      </c>
      <c r="N103" s="78">
        <f>Margins!B103</f>
        <v>8900</v>
      </c>
      <c r="O103" s="25">
        <f t="shared" si="6"/>
        <v>8900</v>
      </c>
      <c r="P103" s="25">
        <f t="shared" si="7"/>
        <v>44500</v>
      </c>
    </row>
    <row r="104" spans="1:16" ht="13.5">
      <c r="A104" s="195" t="s">
        <v>8</v>
      </c>
      <c r="B104" s="172">
        <v>4633</v>
      </c>
      <c r="C104" s="306">
        <v>0.2</v>
      </c>
      <c r="D104" s="172">
        <v>446</v>
      </c>
      <c r="E104" s="306">
        <v>0.54</v>
      </c>
      <c r="F104" s="172">
        <v>87</v>
      </c>
      <c r="G104" s="306">
        <v>0.55</v>
      </c>
      <c r="H104" s="172">
        <v>5166</v>
      </c>
      <c r="I104" s="307">
        <v>0.23</v>
      </c>
      <c r="J104" s="266">
        <v>149.25</v>
      </c>
      <c r="K104" s="69">
        <v>146.55</v>
      </c>
      <c r="L104" s="135">
        <f t="shared" si="4"/>
        <v>2.6999999999999886</v>
      </c>
      <c r="M104" s="310">
        <f t="shared" si="5"/>
        <v>1.842374616171947</v>
      </c>
      <c r="N104" s="78">
        <f>Margins!B104</f>
        <v>1600</v>
      </c>
      <c r="O104" s="25">
        <f t="shared" si="6"/>
        <v>713600</v>
      </c>
      <c r="P104" s="25">
        <f t="shared" si="7"/>
        <v>139200</v>
      </c>
    </row>
    <row r="105" spans="1:16" ht="13.5">
      <c r="A105" s="195" t="s">
        <v>298</v>
      </c>
      <c r="B105" s="172">
        <v>1503</v>
      </c>
      <c r="C105" s="306">
        <v>3.14</v>
      </c>
      <c r="D105" s="172">
        <v>20</v>
      </c>
      <c r="E105" s="306">
        <v>0.82</v>
      </c>
      <c r="F105" s="172">
        <v>44</v>
      </c>
      <c r="G105" s="306">
        <v>-0.49</v>
      </c>
      <c r="H105" s="172">
        <v>1567</v>
      </c>
      <c r="I105" s="307">
        <v>2.41</v>
      </c>
      <c r="J105" s="266">
        <v>167.7</v>
      </c>
      <c r="K105" s="69">
        <v>159.7</v>
      </c>
      <c r="L105" s="135">
        <f t="shared" si="4"/>
        <v>8</v>
      </c>
      <c r="M105" s="310">
        <f t="shared" si="5"/>
        <v>5.009392611145899</v>
      </c>
      <c r="N105" s="78">
        <f>Margins!B105</f>
        <v>1000</v>
      </c>
      <c r="O105" s="25">
        <f t="shared" si="6"/>
        <v>20000</v>
      </c>
      <c r="P105" s="25">
        <f t="shared" si="7"/>
        <v>44000</v>
      </c>
    </row>
    <row r="106" spans="1:16" ht="13.5">
      <c r="A106" s="195" t="s">
        <v>179</v>
      </c>
      <c r="B106" s="172">
        <v>535</v>
      </c>
      <c r="C106" s="306">
        <v>2.72</v>
      </c>
      <c r="D106" s="172">
        <v>29</v>
      </c>
      <c r="E106" s="306">
        <v>0.53</v>
      </c>
      <c r="F106" s="172">
        <v>2</v>
      </c>
      <c r="G106" s="306">
        <v>0</v>
      </c>
      <c r="H106" s="172">
        <v>566</v>
      </c>
      <c r="I106" s="307">
        <v>2.47</v>
      </c>
      <c r="J106" s="266">
        <v>12.65</v>
      </c>
      <c r="K106" s="69">
        <v>12.3</v>
      </c>
      <c r="L106" s="135">
        <f t="shared" si="4"/>
        <v>0.34999999999999964</v>
      </c>
      <c r="M106" s="310">
        <f t="shared" si="5"/>
        <v>2.84552845528455</v>
      </c>
      <c r="N106" s="78">
        <f>Margins!B106</f>
        <v>14000</v>
      </c>
      <c r="O106" s="25">
        <f t="shared" si="6"/>
        <v>406000</v>
      </c>
      <c r="P106" s="25">
        <f t="shared" si="7"/>
        <v>28000</v>
      </c>
    </row>
    <row r="107" spans="1:16" ht="13.5">
      <c r="A107" s="195" t="s">
        <v>202</v>
      </c>
      <c r="B107" s="172">
        <v>690</v>
      </c>
      <c r="C107" s="306">
        <v>-0.14</v>
      </c>
      <c r="D107" s="172">
        <v>20</v>
      </c>
      <c r="E107" s="306">
        <v>-0.58</v>
      </c>
      <c r="F107" s="172">
        <v>1</v>
      </c>
      <c r="G107" s="306">
        <v>-0.95</v>
      </c>
      <c r="H107" s="172">
        <v>711</v>
      </c>
      <c r="I107" s="307">
        <v>-0.18</v>
      </c>
      <c r="J107" s="266">
        <v>231.55</v>
      </c>
      <c r="K107" s="69">
        <v>233.35</v>
      </c>
      <c r="L107" s="135">
        <f t="shared" si="4"/>
        <v>-1.799999999999983</v>
      </c>
      <c r="M107" s="310">
        <f t="shared" si="5"/>
        <v>-0.7713734733233267</v>
      </c>
      <c r="N107" s="78">
        <f>Margins!B107</f>
        <v>1150</v>
      </c>
      <c r="O107" s="25">
        <f t="shared" si="6"/>
        <v>23000</v>
      </c>
      <c r="P107" s="25">
        <f t="shared" si="7"/>
        <v>1150</v>
      </c>
    </row>
    <row r="108" spans="1:16" ht="13.5">
      <c r="A108" s="195" t="s">
        <v>171</v>
      </c>
      <c r="B108" s="172">
        <v>2210</v>
      </c>
      <c r="C108" s="306">
        <v>-0.14</v>
      </c>
      <c r="D108" s="172">
        <v>3</v>
      </c>
      <c r="E108" s="306">
        <v>-0.77</v>
      </c>
      <c r="F108" s="172">
        <v>0</v>
      </c>
      <c r="G108" s="306">
        <v>-1</v>
      </c>
      <c r="H108" s="172">
        <v>2213</v>
      </c>
      <c r="I108" s="307">
        <v>-0.14</v>
      </c>
      <c r="J108" s="266">
        <v>313.5</v>
      </c>
      <c r="K108" s="69">
        <v>310.35</v>
      </c>
      <c r="L108" s="135">
        <f t="shared" si="4"/>
        <v>3.1499999999999773</v>
      </c>
      <c r="M108" s="310">
        <f t="shared" si="5"/>
        <v>1.0149830836152656</v>
      </c>
      <c r="N108" s="78">
        <f>Margins!B108</f>
        <v>1100</v>
      </c>
      <c r="O108" s="25">
        <f t="shared" si="6"/>
        <v>3300</v>
      </c>
      <c r="P108" s="25">
        <f t="shared" si="7"/>
        <v>0</v>
      </c>
    </row>
    <row r="109" spans="1:16" ht="13.5">
      <c r="A109" s="195" t="s">
        <v>147</v>
      </c>
      <c r="B109" s="172">
        <v>191</v>
      </c>
      <c r="C109" s="306">
        <v>0.55</v>
      </c>
      <c r="D109" s="172">
        <v>0</v>
      </c>
      <c r="E109" s="306">
        <v>-1</v>
      </c>
      <c r="F109" s="172">
        <v>11</v>
      </c>
      <c r="G109" s="306">
        <v>0</v>
      </c>
      <c r="H109" s="172">
        <v>202</v>
      </c>
      <c r="I109" s="307">
        <v>0.52</v>
      </c>
      <c r="J109" s="266">
        <v>51.8</v>
      </c>
      <c r="K109" s="69">
        <v>50.25</v>
      </c>
      <c r="L109" s="135">
        <f t="shared" si="4"/>
        <v>1.5499999999999972</v>
      </c>
      <c r="M109" s="310">
        <f t="shared" si="5"/>
        <v>3.084577114427855</v>
      </c>
      <c r="N109" s="78">
        <f>Margins!B109</f>
        <v>5900</v>
      </c>
      <c r="O109" s="25">
        <f t="shared" si="6"/>
        <v>0</v>
      </c>
      <c r="P109" s="25">
        <f t="shared" si="7"/>
        <v>64900</v>
      </c>
    </row>
    <row r="110" spans="1:16" ht="13.5">
      <c r="A110" s="195" t="s">
        <v>148</v>
      </c>
      <c r="B110" s="172">
        <v>101</v>
      </c>
      <c r="C110" s="306">
        <v>-0.27</v>
      </c>
      <c r="D110" s="172">
        <v>0</v>
      </c>
      <c r="E110" s="306">
        <v>0</v>
      </c>
      <c r="F110" s="172">
        <v>0</v>
      </c>
      <c r="G110" s="306">
        <v>0</v>
      </c>
      <c r="H110" s="172">
        <v>101</v>
      </c>
      <c r="I110" s="307">
        <v>-0.27</v>
      </c>
      <c r="J110" s="266">
        <v>246.9</v>
      </c>
      <c r="K110" s="69">
        <v>248.15</v>
      </c>
      <c r="L110" s="135">
        <f t="shared" si="4"/>
        <v>-1.25</v>
      </c>
      <c r="M110" s="310">
        <f t="shared" si="5"/>
        <v>-0.5037275841225065</v>
      </c>
      <c r="N110" s="78">
        <f>Margins!B110</f>
        <v>1045</v>
      </c>
      <c r="O110" s="25">
        <f t="shared" si="6"/>
        <v>0</v>
      </c>
      <c r="P110" s="25">
        <f t="shared" si="7"/>
        <v>0</v>
      </c>
    </row>
    <row r="111" spans="1:18" ht="13.5">
      <c r="A111" s="195" t="s">
        <v>122</v>
      </c>
      <c r="B111" s="172">
        <v>1119</v>
      </c>
      <c r="C111" s="306">
        <v>-0.12</v>
      </c>
      <c r="D111" s="172">
        <v>108</v>
      </c>
      <c r="E111" s="306">
        <v>0.06</v>
      </c>
      <c r="F111" s="172">
        <v>20</v>
      </c>
      <c r="G111" s="306">
        <v>-0.26</v>
      </c>
      <c r="H111" s="172">
        <v>1247</v>
      </c>
      <c r="I111" s="307">
        <v>-0.11</v>
      </c>
      <c r="J111" s="266">
        <v>144.2</v>
      </c>
      <c r="K111" s="69">
        <v>143.7</v>
      </c>
      <c r="L111" s="135">
        <f t="shared" si="4"/>
        <v>0.5</v>
      </c>
      <c r="M111" s="310">
        <f t="shared" si="5"/>
        <v>0.3479471120389701</v>
      </c>
      <c r="N111" s="78">
        <f>Margins!B111</f>
        <v>1625</v>
      </c>
      <c r="O111" s="25">
        <f t="shared" si="6"/>
        <v>175500</v>
      </c>
      <c r="P111" s="25">
        <f t="shared" si="7"/>
        <v>32500</v>
      </c>
      <c r="R111" s="25"/>
    </row>
    <row r="112" spans="1:18" ht="13.5">
      <c r="A112" s="203" t="s">
        <v>36</v>
      </c>
      <c r="B112" s="172">
        <v>13317</v>
      </c>
      <c r="C112" s="306">
        <v>0.3</v>
      </c>
      <c r="D112" s="172">
        <v>499</v>
      </c>
      <c r="E112" s="306">
        <v>1.29</v>
      </c>
      <c r="F112" s="172">
        <v>55</v>
      </c>
      <c r="G112" s="306">
        <v>1.29</v>
      </c>
      <c r="H112" s="172">
        <v>13871</v>
      </c>
      <c r="I112" s="307">
        <v>0.32</v>
      </c>
      <c r="J112" s="266">
        <v>852.3</v>
      </c>
      <c r="K112" s="69">
        <v>811.65</v>
      </c>
      <c r="L112" s="135">
        <f t="shared" si="4"/>
        <v>40.64999999999998</v>
      </c>
      <c r="M112" s="310">
        <f t="shared" si="5"/>
        <v>5.008316392533725</v>
      </c>
      <c r="N112" s="78">
        <f>Margins!B112</f>
        <v>225</v>
      </c>
      <c r="O112" s="25">
        <f t="shared" si="6"/>
        <v>112275</v>
      </c>
      <c r="P112" s="25">
        <f t="shared" si="7"/>
        <v>12375</v>
      </c>
      <c r="R112" s="25"/>
    </row>
    <row r="113" spans="1:18" ht="13.5">
      <c r="A113" s="195" t="s">
        <v>172</v>
      </c>
      <c r="B113" s="172">
        <v>2625</v>
      </c>
      <c r="C113" s="306">
        <v>0.16</v>
      </c>
      <c r="D113" s="172">
        <v>9</v>
      </c>
      <c r="E113" s="306">
        <v>-0.76</v>
      </c>
      <c r="F113" s="172">
        <v>0</v>
      </c>
      <c r="G113" s="306">
        <v>-1</v>
      </c>
      <c r="H113" s="172">
        <v>2634</v>
      </c>
      <c r="I113" s="307">
        <v>0.12</v>
      </c>
      <c r="J113" s="266">
        <v>249.15</v>
      </c>
      <c r="K113" s="69">
        <v>252.35</v>
      </c>
      <c r="L113" s="135">
        <f t="shared" si="4"/>
        <v>-3.1999999999999886</v>
      </c>
      <c r="M113" s="310">
        <f t="shared" si="5"/>
        <v>-1.2680800475529974</v>
      </c>
      <c r="N113" s="78">
        <f>Margins!B113</f>
        <v>1050</v>
      </c>
      <c r="O113" s="25">
        <f t="shared" si="6"/>
        <v>9450</v>
      </c>
      <c r="P113" s="25">
        <f t="shared" si="7"/>
        <v>0</v>
      </c>
      <c r="R113" s="25"/>
    </row>
    <row r="114" spans="1:16" ht="13.5">
      <c r="A114" s="195" t="s">
        <v>80</v>
      </c>
      <c r="B114" s="172">
        <v>959</v>
      </c>
      <c r="C114" s="306">
        <v>-0.2</v>
      </c>
      <c r="D114" s="172">
        <v>9</v>
      </c>
      <c r="E114" s="306">
        <v>3.5</v>
      </c>
      <c r="F114" s="172">
        <v>0</v>
      </c>
      <c r="G114" s="306">
        <v>0</v>
      </c>
      <c r="H114" s="172">
        <v>968</v>
      </c>
      <c r="I114" s="307">
        <v>-0.2</v>
      </c>
      <c r="J114" s="266">
        <v>189</v>
      </c>
      <c r="K114" s="69">
        <v>177.55</v>
      </c>
      <c r="L114" s="135">
        <f t="shared" si="4"/>
        <v>11.449999999999989</v>
      </c>
      <c r="M114" s="310">
        <f t="shared" si="5"/>
        <v>6.4488876372852655</v>
      </c>
      <c r="N114" s="78">
        <f>Margins!B114</f>
        <v>1200</v>
      </c>
      <c r="O114" s="25">
        <f t="shared" si="6"/>
        <v>10800</v>
      </c>
      <c r="P114" s="25">
        <f t="shared" si="7"/>
        <v>0</v>
      </c>
    </row>
    <row r="115" spans="1:16" ht="13.5">
      <c r="A115" s="195" t="s">
        <v>274</v>
      </c>
      <c r="B115" s="172">
        <v>4121</v>
      </c>
      <c r="C115" s="306">
        <v>0.82</v>
      </c>
      <c r="D115" s="172">
        <v>43</v>
      </c>
      <c r="E115" s="306">
        <v>2.31</v>
      </c>
      <c r="F115" s="172">
        <v>4</v>
      </c>
      <c r="G115" s="306">
        <v>0</v>
      </c>
      <c r="H115" s="172">
        <v>4168</v>
      </c>
      <c r="I115" s="307">
        <v>0.83</v>
      </c>
      <c r="J115" s="266">
        <v>282.1</v>
      </c>
      <c r="K115" s="69">
        <v>276.05</v>
      </c>
      <c r="L115" s="135">
        <f t="shared" si="4"/>
        <v>6.050000000000011</v>
      </c>
      <c r="M115" s="310">
        <f t="shared" si="5"/>
        <v>2.1916319507335666</v>
      </c>
      <c r="N115" s="78">
        <f>Margins!B115</f>
        <v>700</v>
      </c>
      <c r="O115" s="25">
        <f t="shared" si="6"/>
        <v>30100</v>
      </c>
      <c r="P115" s="25">
        <f t="shared" si="7"/>
        <v>2800</v>
      </c>
    </row>
    <row r="116" spans="1:16" ht="13.5">
      <c r="A116" s="195" t="s">
        <v>224</v>
      </c>
      <c r="B116" s="172">
        <v>214</v>
      </c>
      <c r="C116" s="306">
        <v>0.53</v>
      </c>
      <c r="D116" s="172">
        <v>0</v>
      </c>
      <c r="E116" s="306">
        <v>-1</v>
      </c>
      <c r="F116" s="172">
        <v>0</v>
      </c>
      <c r="G116" s="306">
        <v>0</v>
      </c>
      <c r="H116" s="172">
        <v>214</v>
      </c>
      <c r="I116" s="307">
        <v>0.49</v>
      </c>
      <c r="J116" s="266">
        <v>398.25</v>
      </c>
      <c r="K116" s="69">
        <v>391.65</v>
      </c>
      <c r="L116" s="135">
        <f t="shared" si="4"/>
        <v>6.600000000000023</v>
      </c>
      <c r="M116" s="310">
        <f t="shared" si="5"/>
        <v>1.6851780926848008</v>
      </c>
      <c r="N116" s="78">
        <f>Margins!B116</f>
        <v>650</v>
      </c>
      <c r="O116" s="25">
        <f t="shared" si="6"/>
        <v>0</v>
      </c>
      <c r="P116" s="25">
        <f t="shared" si="7"/>
        <v>0</v>
      </c>
    </row>
    <row r="117" spans="1:16" ht="13.5">
      <c r="A117" s="195" t="s">
        <v>396</v>
      </c>
      <c r="B117" s="172">
        <v>402</v>
      </c>
      <c r="C117" s="306">
        <v>2.53</v>
      </c>
      <c r="D117" s="172">
        <v>30</v>
      </c>
      <c r="E117" s="306">
        <v>1.5</v>
      </c>
      <c r="F117" s="172">
        <v>0</v>
      </c>
      <c r="G117" s="306">
        <v>-1</v>
      </c>
      <c r="H117" s="172">
        <v>432</v>
      </c>
      <c r="I117" s="307">
        <v>2.38</v>
      </c>
      <c r="J117" s="266">
        <v>105.35</v>
      </c>
      <c r="K117" s="69">
        <v>105.5</v>
      </c>
      <c r="L117" s="135">
        <f t="shared" si="4"/>
        <v>-0.15000000000000568</v>
      </c>
      <c r="M117" s="310">
        <f t="shared" si="5"/>
        <v>-0.14218009478673524</v>
      </c>
      <c r="N117" s="78">
        <f>Margins!B117</f>
        <v>2400</v>
      </c>
      <c r="O117" s="25">
        <f t="shared" si="6"/>
        <v>72000</v>
      </c>
      <c r="P117" s="25">
        <f t="shared" si="7"/>
        <v>0</v>
      </c>
    </row>
    <row r="118" spans="1:16" ht="13.5">
      <c r="A118" s="195" t="s">
        <v>81</v>
      </c>
      <c r="B118" s="172">
        <v>3481</v>
      </c>
      <c r="C118" s="306">
        <v>0.3</v>
      </c>
      <c r="D118" s="172">
        <v>23</v>
      </c>
      <c r="E118" s="306">
        <v>0.35</v>
      </c>
      <c r="F118" s="172">
        <v>0</v>
      </c>
      <c r="G118" s="306">
        <v>0</v>
      </c>
      <c r="H118" s="172">
        <v>3504</v>
      </c>
      <c r="I118" s="307">
        <v>0.3</v>
      </c>
      <c r="J118" s="266">
        <v>482.95</v>
      </c>
      <c r="K118" s="69">
        <v>451.45</v>
      </c>
      <c r="L118" s="135">
        <f t="shared" si="4"/>
        <v>31.5</v>
      </c>
      <c r="M118" s="310">
        <f t="shared" si="5"/>
        <v>6.977516890021043</v>
      </c>
      <c r="N118" s="78">
        <f>Margins!B118</f>
        <v>600</v>
      </c>
      <c r="O118" s="25">
        <f t="shared" si="6"/>
        <v>13800</v>
      </c>
      <c r="P118" s="25">
        <f t="shared" si="7"/>
        <v>0</v>
      </c>
    </row>
    <row r="119" spans="1:16" ht="13.5">
      <c r="A119" s="195" t="s">
        <v>225</v>
      </c>
      <c r="B119" s="172">
        <v>2703</v>
      </c>
      <c r="C119" s="306">
        <v>-0.38</v>
      </c>
      <c r="D119" s="172">
        <v>60</v>
      </c>
      <c r="E119" s="306">
        <v>-0.39</v>
      </c>
      <c r="F119" s="172">
        <v>11</v>
      </c>
      <c r="G119" s="306">
        <v>-0.8</v>
      </c>
      <c r="H119" s="172">
        <v>2774</v>
      </c>
      <c r="I119" s="307">
        <v>-0.39</v>
      </c>
      <c r="J119" s="266">
        <v>187.6</v>
      </c>
      <c r="K119" s="69">
        <v>184.75</v>
      </c>
      <c r="L119" s="135">
        <f t="shared" si="4"/>
        <v>2.8499999999999943</v>
      </c>
      <c r="M119" s="310">
        <f t="shared" si="5"/>
        <v>1.5426251691474935</v>
      </c>
      <c r="N119" s="78">
        <f>Margins!B119</f>
        <v>1400</v>
      </c>
      <c r="O119" s="25">
        <f t="shared" si="6"/>
        <v>84000</v>
      </c>
      <c r="P119" s="25">
        <f t="shared" si="7"/>
        <v>15400</v>
      </c>
    </row>
    <row r="120" spans="1:16" ht="13.5">
      <c r="A120" s="195" t="s">
        <v>299</v>
      </c>
      <c r="B120" s="172">
        <v>6856</v>
      </c>
      <c r="C120" s="306">
        <v>0.13</v>
      </c>
      <c r="D120" s="172">
        <v>28</v>
      </c>
      <c r="E120" s="306">
        <v>-0.07</v>
      </c>
      <c r="F120" s="172">
        <v>2</v>
      </c>
      <c r="G120" s="306">
        <v>-0.33</v>
      </c>
      <c r="H120" s="172">
        <v>6886</v>
      </c>
      <c r="I120" s="307">
        <v>0.13</v>
      </c>
      <c r="J120" s="266">
        <v>382.95</v>
      </c>
      <c r="K120" s="69">
        <v>378.4</v>
      </c>
      <c r="L120" s="135">
        <f t="shared" si="4"/>
        <v>4.550000000000011</v>
      </c>
      <c r="M120" s="310">
        <f t="shared" si="5"/>
        <v>1.202431289640595</v>
      </c>
      <c r="N120" s="78">
        <f>Margins!B120</f>
        <v>1100</v>
      </c>
      <c r="O120" s="25">
        <f t="shared" si="6"/>
        <v>30800</v>
      </c>
      <c r="P120" s="25">
        <f t="shared" si="7"/>
        <v>2200</v>
      </c>
    </row>
    <row r="121" spans="1:16" ht="13.5">
      <c r="A121" s="195" t="s">
        <v>226</v>
      </c>
      <c r="B121" s="172">
        <v>3952</v>
      </c>
      <c r="C121" s="306">
        <v>-0.07</v>
      </c>
      <c r="D121" s="172">
        <v>11</v>
      </c>
      <c r="E121" s="306">
        <v>1.75</v>
      </c>
      <c r="F121" s="172">
        <v>0</v>
      </c>
      <c r="G121" s="306">
        <v>0</v>
      </c>
      <c r="H121" s="172">
        <v>3963</v>
      </c>
      <c r="I121" s="307">
        <v>-0.07</v>
      </c>
      <c r="J121" s="266">
        <v>828.55</v>
      </c>
      <c r="K121" s="69">
        <v>814.3</v>
      </c>
      <c r="L121" s="135">
        <f t="shared" si="4"/>
        <v>14.25</v>
      </c>
      <c r="M121" s="310">
        <f t="shared" si="5"/>
        <v>1.749969298784232</v>
      </c>
      <c r="N121" s="78">
        <f>Margins!B121</f>
        <v>300</v>
      </c>
      <c r="O121" s="25">
        <f t="shared" si="6"/>
        <v>3300</v>
      </c>
      <c r="P121" s="25">
        <f t="shared" si="7"/>
        <v>0</v>
      </c>
    </row>
    <row r="122" spans="1:16" ht="13.5">
      <c r="A122" s="195" t="s">
        <v>227</v>
      </c>
      <c r="B122" s="172">
        <v>2776</v>
      </c>
      <c r="C122" s="306">
        <v>0.02</v>
      </c>
      <c r="D122" s="172">
        <v>88</v>
      </c>
      <c r="E122" s="306">
        <v>-0.31</v>
      </c>
      <c r="F122" s="172">
        <v>5</v>
      </c>
      <c r="G122" s="306">
        <v>-0.58</v>
      </c>
      <c r="H122" s="172">
        <v>2869</v>
      </c>
      <c r="I122" s="307">
        <v>0</v>
      </c>
      <c r="J122" s="266">
        <v>333.2</v>
      </c>
      <c r="K122" s="69">
        <v>331.55</v>
      </c>
      <c r="L122" s="135">
        <f t="shared" si="4"/>
        <v>1.6499999999999773</v>
      </c>
      <c r="M122" s="310">
        <f t="shared" si="5"/>
        <v>0.49766249434473747</v>
      </c>
      <c r="N122" s="78">
        <f>Margins!B122</f>
        <v>800</v>
      </c>
      <c r="O122" s="25">
        <f t="shared" si="6"/>
        <v>70400</v>
      </c>
      <c r="P122" s="25">
        <f t="shared" si="7"/>
        <v>4000</v>
      </c>
    </row>
    <row r="123" spans="1:16" ht="13.5">
      <c r="A123" s="195" t="s">
        <v>234</v>
      </c>
      <c r="B123" s="172">
        <v>22719</v>
      </c>
      <c r="C123" s="306">
        <v>0.18</v>
      </c>
      <c r="D123" s="172">
        <v>1430</v>
      </c>
      <c r="E123" s="306">
        <v>1.26</v>
      </c>
      <c r="F123" s="172">
        <v>423</v>
      </c>
      <c r="G123" s="306">
        <v>0.85</v>
      </c>
      <c r="H123" s="172">
        <v>24572</v>
      </c>
      <c r="I123" s="307">
        <v>0.22</v>
      </c>
      <c r="J123" s="266">
        <v>427</v>
      </c>
      <c r="K123" s="69">
        <v>410.05</v>
      </c>
      <c r="L123" s="135">
        <f t="shared" si="4"/>
        <v>16.94999999999999</v>
      </c>
      <c r="M123" s="310">
        <f t="shared" si="5"/>
        <v>4.133642238751369</v>
      </c>
      <c r="N123" s="78">
        <f>Margins!B123</f>
        <v>700</v>
      </c>
      <c r="O123" s="25">
        <f t="shared" si="6"/>
        <v>1001000</v>
      </c>
      <c r="P123" s="25">
        <f t="shared" si="7"/>
        <v>296100</v>
      </c>
    </row>
    <row r="124" spans="1:16" ht="13.5">
      <c r="A124" s="195" t="s">
        <v>98</v>
      </c>
      <c r="B124" s="172">
        <v>1465</v>
      </c>
      <c r="C124" s="306">
        <v>-0.46</v>
      </c>
      <c r="D124" s="172">
        <v>14</v>
      </c>
      <c r="E124" s="306">
        <v>-0.82</v>
      </c>
      <c r="F124" s="172">
        <v>0</v>
      </c>
      <c r="G124" s="306">
        <v>0</v>
      </c>
      <c r="H124" s="172">
        <v>1479</v>
      </c>
      <c r="I124" s="307">
        <v>-0.47</v>
      </c>
      <c r="J124" s="266">
        <v>492</v>
      </c>
      <c r="K124" s="69">
        <v>491.45</v>
      </c>
      <c r="L124" s="135">
        <f t="shared" si="4"/>
        <v>0.5500000000000114</v>
      </c>
      <c r="M124" s="310">
        <f t="shared" si="5"/>
        <v>0.11191372469223958</v>
      </c>
      <c r="N124" s="78">
        <f>Margins!B124</f>
        <v>550</v>
      </c>
      <c r="O124" s="25">
        <f t="shared" si="6"/>
        <v>7700</v>
      </c>
      <c r="P124" s="25">
        <f t="shared" si="7"/>
        <v>0</v>
      </c>
    </row>
    <row r="125" spans="1:16" ht="13.5">
      <c r="A125" s="195" t="s">
        <v>149</v>
      </c>
      <c r="B125" s="172">
        <v>7694</v>
      </c>
      <c r="C125" s="306">
        <v>-0.13</v>
      </c>
      <c r="D125" s="172">
        <v>34</v>
      </c>
      <c r="E125" s="306">
        <v>-0.32</v>
      </c>
      <c r="F125" s="172">
        <v>13</v>
      </c>
      <c r="G125" s="306">
        <v>0.08</v>
      </c>
      <c r="H125" s="172">
        <v>7741</v>
      </c>
      <c r="I125" s="307">
        <v>-0.13</v>
      </c>
      <c r="J125" s="266">
        <v>653.75</v>
      </c>
      <c r="K125" s="69">
        <v>657.6</v>
      </c>
      <c r="L125" s="135">
        <f t="shared" si="4"/>
        <v>-3.8500000000000227</v>
      </c>
      <c r="M125" s="310">
        <f t="shared" si="5"/>
        <v>-0.5854622871046263</v>
      </c>
      <c r="N125" s="78">
        <f>Margins!B125</f>
        <v>550</v>
      </c>
      <c r="O125" s="25">
        <f t="shared" si="6"/>
        <v>18700</v>
      </c>
      <c r="P125" s="25">
        <f t="shared" si="7"/>
        <v>7150</v>
      </c>
    </row>
    <row r="126" spans="1:18" ht="13.5">
      <c r="A126" s="195" t="s">
        <v>203</v>
      </c>
      <c r="B126" s="172">
        <v>41482</v>
      </c>
      <c r="C126" s="306">
        <v>0.27</v>
      </c>
      <c r="D126" s="172">
        <v>7364</v>
      </c>
      <c r="E126" s="306">
        <v>1.38</v>
      </c>
      <c r="F126" s="172">
        <v>3625</v>
      </c>
      <c r="G126" s="306">
        <v>0.68</v>
      </c>
      <c r="H126" s="172">
        <v>52471</v>
      </c>
      <c r="I126" s="307">
        <v>0.39</v>
      </c>
      <c r="J126" s="266">
        <v>1375.25</v>
      </c>
      <c r="K126" s="69">
        <v>1340</v>
      </c>
      <c r="L126" s="135">
        <f t="shared" si="4"/>
        <v>35.25</v>
      </c>
      <c r="M126" s="310">
        <f t="shared" si="5"/>
        <v>2.6305970149253732</v>
      </c>
      <c r="N126" s="78">
        <f>Margins!B126</f>
        <v>150</v>
      </c>
      <c r="O126" s="25">
        <f t="shared" si="6"/>
        <v>1104600</v>
      </c>
      <c r="P126" s="25">
        <f t="shared" si="7"/>
        <v>543750</v>
      </c>
      <c r="R126" s="25"/>
    </row>
    <row r="127" spans="1:18" ht="13.5">
      <c r="A127" s="195" t="s">
        <v>300</v>
      </c>
      <c r="B127" s="172">
        <v>449</v>
      </c>
      <c r="C127" s="306">
        <v>0.38</v>
      </c>
      <c r="D127" s="172">
        <v>0</v>
      </c>
      <c r="E127" s="306">
        <v>0</v>
      </c>
      <c r="F127" s="172">
        <v>0</v>
      </c>
      <c r="G127" s="306">
        <v>0</v>
      </c>
      <c r="H127" s="172">
        <v>449</v>
      </c>
      <c r="I127" s="307">
        <v>0.38</v>
      </c>
      <c r="J127" s="266">
        <v>382.25</v>
      </c>
      <c r="K127" s="69">
        <v>371.55</v>
      </c>
      <c r="L127" s="135">
        <f t="shared" si="4"/>
        <v>10.699999999999989</v>
      </c>
      <c r="M127" s="310">
        <f t="shared" si="5"/>
        <v>2.8798277486206403</v>
      </c>
      <c r="N127" s="78">
        <f>Margins!B127</f>
        <v>500</v>
      </c>
      <c r="O127" s="25">
        <f t="shared" si="6"/>
        <v>0</v>
      </c>
      <c r="P127" s="25">
        <f t="shared" si="7"/>
        <v>0</v>
      </c>
      <c r="R127" s="25"/>
    </row>
    <row r="128" spans="1:16" ht="13.5">
      <c r="A128" s="195" t="s">
        <v>216</v>
      </c>
      <c r="B128" s="172">
        <v>8922</v>
      </c>
      <c r="C128" s="306">
        <v>2.36</v>
      </c>
      <c r="D128" s="172">
        <v>1697</v>
      </c>
      <c r="E128" s="306">
        <v>9.74</v>
      </c>
      <c r="F128" s="172">
        <v>122</v>
      </c>
      <c r="G128" s="306">
        <v>14.25</v>
      </c>
      <c r="H128" s="172">
        <v>10741</v>
      </c>
      <c r="I128" s="307">
        <v>2.81</v>
      </c>
      <c r="J128" s="266">
        <v>71.7</v>
      </c>
      <c r="K128" s="69">
        <v>68.35</v>
      </c>
      <c r="L128" s="135">
        <f t="shared" si="4"/>
        <v>3.3500000000000085</v>
      </c>
      <c r="M128" s="310">
        <f t="shared" si="5"/>
        <v>4.9012435991221786</v>
      </c>
      <c r="N128" s="78">
        <f>Margins!B128</f>
        <v>3350</v>
      </c>
      <c r="O128" s="25">
        <f t="shared" si="6"/>
        <v>5684950</v>
      </c>
      <c r="P128" s="25">
        <f t="shared" si="7"/>
        <v>408700</v>
      </c>
    </row>
    <row r="129" spans="1:16" ht="13.5">
      <c r="A129" s="195" t="s">
        <v>235</v>
      </c>
      <c r="B129" s="172">
        <v>8207</v>
      </c>
      <c r="C129" s="306">
        <v>-0.09</v>
      </c>
      <c r="D129" s="172">
        <v>1424</v>
      </c>
      <c r="E129" s="306">
        <v>0.37</v>
      </c>
      <c r="F129" s="172">
        <v>542</v>
      </c>
      <c r="G129" s="306">
        <v>0.63</v>
      </c>
      <c r="H129" s="172">
        <v>10173</v>
      </c>
      <c r="I129" s="307">
        <v>-0.02</v>
      </c>
      <c r="J129" s="266">
        <v>111.25</v>
      </c>
      <c r="K129" s="69">
        <v>108</v>
      </c>
      <c r="L129" s="135">
        <f t="shared" si="4"/>
        <v>3.25</v>
      </c>
      <c r="M129" s="310">
        <f t="shared" si="5"/>
        <v>3.009259259259259</v>
      </c>
      <c r="N129" s="78">
        <f>Margins!B129</f>
        <v>2700</v>
      </c>
      <c r="O129" s="25">
        <f t="shared" si="6"/>
        <v>3844800</v>
      </c>
      <c r="P129" s="25">
        <f t="shared" si="7"/>
        <v>1463400</v>
      </c>
    </row>
    <row r="130" spans="1:16" ht="13.5">
      <c r="A130" s="195" t="s">
        <v>204</v>
      </c>
      <c r="B130" s="172">
        <v>7444</v>
      </c>
      <c r="C130" s="306">
        <v>-0.38</v>
      </c>
      <c r="D130" s="172">
        <v>641</v>
      </c>
      <c r="E130" s="306">
        <v>0.95</v>
      </c>
      <c r="F130" s="172">
        <v>327</v>
      </c>
      <c r="G130" s="306">
        <v>0.64</v>
      </c>
      <c r="H130" s="172">
        <v>8412</v>
      </c>
      <c r="I130" s="307">
        <v>-0.33</v>
      </c>
      <c r="J130" s="266">
        <v>467.05</v>
      </c>
      <c r="K130" s="69">
        <v>451.35</v>
      </c>
      <c r="L130" s="135">
        <f t="shared" si="4"/>
        <v>15.699999999999989</v>
      </c>
      <c r="M130" s="310">
        <f t="shared" si="5"/>
        <v>3.4784535283039744</v>
      </c>
      <c r="N130" s="78">
        <f>Margins!B130</f>
        <v>600</v>
      </c>
      <c r="O130" s="25">
        <f t="shared" si="6"/>
        <v>384600</v>
      </c>
      <c r="P130" s="25">
        <f t="shared" si="7"/>
        <v>196200</v>
      </c>
    </row>
    <row r="131" spans="1:16" ht="13.5">
      <c r="A131" s="195" t="s">
        <v>205</v>
      </c>
      <c r="B131" s="172">
        <v>27481</v>
      </c>
      <c r="C131" s="306">
        <v>0.27</v>
      </c>
      <c r="D131" s="172">
        <v>1729</v>
      </c>
      <c r="E131" s="306">
        <v>1.03</v>
      </c>
      <c r="F131" s="172">
        <v>642</v>
      </c>
      <c r="G131" s="306">
        <v>0.14</v>
      </c>
      <c r="H131" s="172">
        <v>29852</v>
      </c>
      <c r="I131" s="307">
        <v>0.3</v>
      </c>
      <c r="J131" s="266">
        <v>1029.4</v>
      </c>
      <c r="K131" s="69">
        <v>982.95</v>
      </c>
      <c r="L131" s="135">
        <f t="shared" si="4"/>
        <v>46.450000000000045</v>
      </c>
      <c r="M131" s="310">
        <f t="shared" si="5"/>
        <v>4.725570985299359</v>
      </c>
      <c r="N131" s="78">
        <f>Margins!B131</f>
        <v>250</v>
      </c>
      <c r="O131" s="25">
        <f t="shared" si="6"/>
        <v>432250</v>
      </c>
      <c r="P131" s="25">
        <f t="shared" si="7"/>
        <v>160500</v>
      </c>
    </row>
    <row r="132" spans="1:16" ht="13.5">
      <c r="A132" s="195" t="s">
        <v>37</v>
      </c>
      <c r="B132" s="172">
        <v>112</v>
      </c>
      <c r="C132" s="306">
        <v>0.06</v>
      </c>
      <c r="D132" s="172">
        <v>3</v>
      </c>
      <c r="E132" s="306">
        <v>0.5</v>
      </c>
      <c r="F132" s="172">
        <v>0</v>
      </c>
      <c r="G132" s="306">
        <v>0</v>
      </c>
      <c r="H132" s="172">
        <v>115</v>
      </c>
      <c r="I132" s="307">
        <v>0.06</v>
      </c>
      <c r="J132" s="266">
        <v>168.75</v>
      </c>
      <c r="K132" s="69">
        <v>168.8</v>
      </c>
      <c r="L132" s="135">
        <f t="shared" si="4"/>
        <v>-0.05000000000001137</v>
      </c>
      <c r="M132" s="310">
        <f t="shared" si="5"/>
        <v>-0.029620853080575455</v>
      </c>
      <c r="N132" s="78">
        <f>Margins!B132</f>
        <v>1600</v>
      </c>
      <c r="O132" s="25">
        <f t="shared" si="6"/>
        <v>4800</v>
      </c>
      <c r="P132" s="25">
        <f t="shared" si="7"/>
        <v>0</v>
      </c>
    </row>
    <row r="133" spans="1:16" ht="13.5">
      <c r="A133" s="195" t="s">
        <v>301</v>
      </c>
      <c r="B133" s="172">
        <v>5922</v>
      </c>
      <c r="C133" s="306">
        <v>-0.42</v>
      </c>
      <c r="D133" s="172">
        <v>149</v>
      </c>
      <c r="E133" s="306">
        <v>-0.17</v>
      </c>
      <c r="F133" s="172">
        <v>0</v>
      </c>
      <c r="G133" s="306">
        <v>-1</v>
      </c>
      <c r="H133" s="172">
        <v>6071</v>
      </c>
      <c r="I133" s="307">
        <v>-0.42</v>
      </c>
      <c r="J133" s="266">
        <v>1735.35</v>
      </c>
      <c r="K133" s="69">
        <v>1721.8</v>
      </c>
      <c r="L133" s="135">
        <f aca="true" t="shared" si="8" ref="L133:L161">J133-K133</f>
        <v>13.549999999999955</v>
      </c>
      <c r="M133" s="310">
        <f aca="true" t="shared" si="9" ref="M133:M161">L133/K133*100</f>
        <v>0.7869671274247854</v>
      </c>
      <c r="N133" s="78">
        <f>Margins!B133</f>
        <v>150</v>
      </c>
      <c r="O133" s="25">
        <f aca="true" t="shared" si="10" ref="O133:O161">D133*N133</f>
        <v>22350</v>
      </c>
      <c r="P133" s="25">
        <f aca="true" t="shared" si="11" ref="P133:P161">F133*N133</f>
        <v>0</v>
      </c>
    </row>
    <row r="134" spans="1:17" ht="15" customHeight="1">
      <c r="A134" s="195" t="s">
        <v>228</v>
      </c>
      <c r="B134" s="172">
        <v>4916</v>
      </c>
      <c r="C134" s="306">
        <v>0.95</v>
      </c>
      <c r="D134" s="172">
        <v>19</v>
      </c>
      <c r="E134" s="306">
        <v>0.58</v>
      </c>
      <c r="F134" s="172">
        <v>1</v>
      </c>
      <c r="G134" s="306">
        <v>0</v>
      </c>
      <c r="H134" s="172">
        <v>4936</v>
      </c>
      <c r="I134" s="307">
        <v>0.95</v>
      </c>
      <c r="J134" s="266">
        <v>1101.95</v>
      </c>
      <c r="K134" s="69">
        <v>1050.9</v>
      </c>
      <c r="L134" s="135">
        <f t="shared" si="8"/>
        <v>51.049999999999955</v>
      </c>
      <c r="M134" s="310">
        <f t="shared" si="9"/>
        <v>4.857740983918541</v>
      </c>
      <c r="N134" s="78">
        <f>Margins!B134</f>
        <v>375</v>
      </c>
      <c r="O134" s="25">
        <f t="shared" si="10"/>
        <v>7125</v>
      </c>
      <c r="P134" s="25">
        <f t="shared" si="11"/>
        <v>375</v>
      </c>
      <c r="Q134" s="69"/>
    </row>
    <row r="135" spans="1:17" ht="15" customHeight="1">
      <c r="A135" s="195" t="s">
        <v>276</v>
      </c>
      <c r="B135" s="172">
        <v>1007</v>
      </c>
      <c r="C135" s="306">
        <v>-0.28</v>
      </c>
      <c r="D135" s="172">
        <v>0</v>
      </c>
      <c r="E135" s="306">
        <v>-1</v>
      </c>
      <c r="F135" s="172">
        <v>0</v>
      </c>
      <c r="G135" s="306">
        <v>0</v>
      </c>
      <c r="H135" s="172">
        <v>1007</v>
      </c>
      <c r="I135" s="307">
        <v>-0.28</v>
      </c>
      <c r="J135" s="266">
        <v>798.9</v>
      </c>
      <c r="K135" s="69">
        <v>791.25</v>
      </c>
      <c r="L135" s="135">
        <f t="shared" si="8"/>
        <v>7.649999999999977</v>
      </c>
      <c r="M135" s="310">
        <f t="shared" si="9"/>
        <v>0.96682464454976</v>
      </c>
      <c r="N135" s="78">
        <f>Margins!B135</f>
        <v>350</v>
      </c>
      <c r="O135" s="25">
        <f t="shared" si="10"/>
        <v>0</v>
      </c>
      <c r="P135" s="25">
        <f t="shared" si="11"/>
        <v>0</v>
      </c>
      <c r="Q135" s="69"/>
    </row>
    <row r="136" spans="1:17" ht="15" customHeight="1">
      <c r="A136" s="195" t="s">
        <v>180</v>
      </c>
      <c r="B136" s="172">
        <v>1514</v>
      </c>
      <c r="C136" s="306">
        <v>10.38</v>
      </c>
      <c r="D136" s="172">
        <v>9</v>
      </c>
      <c r="E136" s="306">
        <v>2</v>
      </c>
      <c r="F136" s="172">
        <v>1</v>
      </c>
      <c r="G136" s="306">
        <v>0</v>
      </c>
      <c r="H136" s="172">
        <v>1524</v>
      </c>
      <c r="I136" s="307">
        <v>10.21</v>
      </c>
      <c r="J136" s="266">
        <v>121.35</v>
      </c>
      <c r="K136" s="69">
        <v>121.1</v>
      </c>
      <c r="L136" s="135">
        <f t="shared" si="8"/>
        <v>0.25</v>
      </c>
      <c r="M136" s="310">
        <f t="shared" si="9"/>
        <v>0.20644095788604458</v>
      </c>
      <c r="N136" s="78">
        <f>Margins!B136</f>
        <v>1500</v>
      </c>
      <c r="O136" s="25">
        <f t="shared" si="10"/>
        <v>13500</v>
      </c>
      <c r="P136" s="25">
        <f t="shared" si="11"/>
        <v>1500</v>
      </c>
      <c r="Q136" s="69"/>
    </row>
    <row r="137" spans="1:17" ht="15" customHeight="1">
      <c r="A137" s="195" t="s">
        <v>181</v>
      </c>
      <c r="B137" s="172">
        <v>234</v>
      </c>
      <c r="C137" s="306">
        <v>-0.16</v>
      </c>
      <c r="D137" s="172">
        <v>60</v>
      </c>
      <c r="E137" s="306">
        <v>5</v>
      </c>
      <c r="F137" s="172">
        <v>30</v>
      </c>
      <c r="G137" s="306">
        <v>29</v>
      </c>
      <c r="H137" s="172">
        <v>324</v>
      </c>
      <c r="I137" s="307">
        <v>0.11</v>
      </c>
      <c r="J137" s="266">
        <v>334.2</v>
      </c>
      <c r="K137" s="69">
        <v>325.45</v>
      </c>
      <c r="L137" s="135">
        <f t="shared" si="8"/>
        <v>8.75</v>
      </c>
      <c r="M137" s="310">
        <f t="shared" si="9"/>
        <v>2.688585036103856</v>
      </c>
      <c r="N137" s="78">
        <f>Margins!B137</f>
        <v>850</v>
      </c>
      <c r="O137" s="25">
        <f t="shared" si="10"/>
        <v>51000</v>
      </c>
      <c r="P137" s="25">
        <f t="shared" si="11"/>
        <v>25500</v>
      </c>
      <c r="Q137" s="69"/>
    </row>
    <row r="138" spans="1:17" ht="15" customHeight="1">
      <c r="A138" s="195" t="s">
        <v>150</v>
      </c>
      <c r="B138" s="172">
        <v>2094</v>
      </c>
      <c r="C138" s="306">
        <v>0.51</v>
      </c>
      <c r="D138" s="172">
        <v>26</v>
      </c>
      <c r="E138" s="306">
        <v>-0.1</v>
      </c>
      <c r="F138" s="172">
        <v>0</v>
      </c>
      <c r="G138" s="306">
        <v>0</v>
      </c>
      <c r="H138" s="172">
        <v>2120</v>
      </c>
      <c r="I138" s="307">
        <v>0.5</v>
      </c>
      <c r="J138" s="266">
        <v>463.35</v>
      </c>
      <c r="K138" s="69">
        <v>449.85</v>
      </c>
      <c r="L138" s="135">
        <f t="shared" si="8"/>
        <v>13.5</v>
      </c>
      <c r="M138" s="310">
        <f t="shared" si="9"/>
        <v>3.0010003334444812</v>
      </c>
      <c r="N138" s="78">
        <f>Margins!B138</f>
        <v>875</v>
      </c>
      <c r="O138" s="25">
        <f t="shared" si="10"/>
        <v>22750</v>
      </c>
      <c r="P138" s="25">
        <f t="shared" si="11"/>
        <v>0</v>
      </c>
      <c r="Q138" s="69"/>
    </row>
    <row r="139" spans="1:17" ht="15" customHeight="1">
      <c r="A139" s="195" t="s">
        <v>151</v>
      </c>
      <c r="B139" s="172">
        <v>1446</v>
      </c>
      <c r="C139" s="306">
        <v>0.39</v>
      </c>
      <c r="D139" s="172">
        <v>0</v>
      </c>
      <c r="E139" s="306">
        <v>0</v>
      </c>
      <c r="F139" s="172">
        <v>0</v>
      </c>
      <c r="G139" s="306">
        <v>0</v>
      </c>
      <c r="H139" s="172">
        <v>1446</v>
      </c>
      <c r="I139" s="307">
        <v>0.39</v>
      </c>
      <c r="J139" s="266">
        <v>1030.4</v>
      </c>
      <c r="K139" s="69">
        <v>1016.45</v>
      </c>
      <c r="L139" s="135">
        <f t="shared" si="8"/>
        <v>13.950000000000045</v>
      </c>
      <c r="M139" s="310">
        <f t="shared" si="9"/>
        <v>1.3724236312656841</v>
      </c>
      <c r="N139" s="78">
        <f>Margins!B139</f>
        <v>225</v>
      </c>
      <c r="O139" s="25">
        <f t="shared" si="10"/>
        <v>0</v>
      </c>
      <c r="P139" s="25">
        <f t="shared" si="11"/>
        <v>0</v>
      </c>
      <c r="Q139" s="69"/>
    </row>
    <row r="140" spans="1:17" ht="15" customHeight="1">
      <c r="A140" s="195" t="s">
        <v>214</v>
      </c>
      <c r="B140" s="172">
        <v>1750</v>
      </c>
      <c r="C140" s="306">
        <v>0.15</v>
      </c>
      <c r="D140" s="172">
        <v>0</v>
      </c>
      <c r="E140" s="306">
        <v>0</v>
      </c>
      <c r="F140" s="172">
        <v>0</v>
      </c>
      <c r="G140" s="306">
        <v>0</v>
      </c>
      <c r="H140" s="172">
        <v>1750</v>
      </c>
      <c r="I140" s="307">
        <v>0.15</v>
      </c>
      <c r="J140" s="266">
        <v>1571.1</v>
      </c>
      <c r="K140" s="69">
        <v>1546.3</v>
      </c>
      <c r="L140" s="135">
        <f t="shared" si="8"/>
        <v>24.799999999999955</v>
      </c>
      <c r="M140" s="310">
        <f t="shared" si="9"/>
        <v>1.603828493823964</v>
      </c>
      <c r="N140" s="78">
        <f>Margins!B140</f>
        <v>125</v>
      </c>
      <c r="O140" s="25">
        <f t="shared" si="10"/>
        <v>0</v>
      </c>
      <c r="P140" s="25">
        <f t="shared" si="11"/>
        <v>0</v>
      </c>
      <c r="Q140" s="69"/>
    </row>
    <row r="141" spans="1:17" ht="15" customHeight="1">
      <c r="A141" s="195" t="s">
        <v>229</v>
      </c>
      <c r="B141" s="172">
        <v>5591</v>
      </c>
      <c r="C141" s="306">
        <v>0.5</v>
      </c>
      <c r="D141" s="172">
        <v>11</v>
      </c>
      <c r="E141" s="306">
        <v>10</v>
      </c>
      <c r="F141" s="172">
        <v>0</v>
      </c>
      <c r="G141" s="306">
        <v>-1</v>
      </c>
      <c r="H141" s="172">
        <v>5602</v>
      </c>
      <c r="I141" s="307">
        <v>0.5</v>
      </c>
      <c r="J141" s="266">
        <v>1008.75</v>
      </c>
      <c r="K141" s="69">
        <v>995</v>
      </c>
      <c r="L141" s="135">
        <f t="shared" si="8"/>
        <v>13.75</v>
      </c>
      <c r="M141" s="310">
        <f t="shared" si="9"/>
        <v>1.3819095477386936</v>
      </c>
      <c r="N141" s="78">
        <f>Margins!B141</f>
        <v>200</v>
      </c>
      <c r="O141" s="25">
        <f t="shared" si="10"/>
        <v>2200</v>
      </c>
      <c r="P141" s="25">
        <f t="shared" si="11"/>
        <v>0</v>
      </c>
      <c r="Q141" s="69"/>
    </row>
    <row r="142" spans="1:17" ht="15" customHeight="1">
      <c r="A142" s="195" t="s">
        <v>91</v>
      </c>
      <c r="B142" s="172">
        <v>798</v>
      </c>
      <c r="C142" s="306">
        <v>-0.13</v>
      </c>
      <c r="D142" s="172">
        <v>64</v>
      </c>
      <c r="E142" s="306">
        <v>-0.15</v>
      </c>
      <c r="F142" s="172">
        <v>7</v>
      </c>
      <c r="G142" s="306">
        <v>0</v>
      </c>
      <c r="H142" s="172">
        <v>869</v>
      </c>
      <c r="I142" s="307">
        <v>-0.13</v>
      </c>
      <c r="J142" s="266">
        <v>71.9</v>
      </c>
      <c r="K142" s="69">
        <v>68.65</v>
      </c>
      <c r="L142" s="135">
        <f t="shared" si="8"/>
        <v>3.25</v>
      </c>
      <c r="M142" s="310">
        <f t="shared" si="9"/>
        <v>4.7341587764020385</v>
      </c>
      <c r="N142" s="78">
        <f>Margins!B142</f>
        <v>3800</v>
      </c>
      <c r="O142" s="25">
        <f t="shared" si="10"/>
        <v>243200</v>
      </c>
      <c r="P142" s="25">
        <f t="shared" si="11"/>
        <v>26600</v>
      </c>
      <c r="Q142" s="69"/>
    </row>
    <row r="143" spans="1:17" ht="15" customHeight="1">
      <c r="A143" s="195" t="s">
        <v>152</v>
      </c>
      <c r="B143" s="172">
        <v>639</v>
      </c>
      <c r="C143" s="306">
        <v>0.76</v>
      </c>
      <c r="D143" s="172">
        <v>14</v>
      </c>
      <c r="E143" s="306">
        <v>13</v>
      </c>
      <c r="F143" s="172">
        <v>15</v>
      </c>
      <c r="G143" s="306">
        <v>0</v>
      </c>
      <c r="H143" s="172">
        <v>668</v>
      </c>
      <c r="I143" s="307">
        <v>0.83</v>
      </c>
      <c r="J143" s="266">
        <v>210.95</v>
      </c>
      <c r="K143" s="69">
        <v>197.05</v>
      </c>
      <c r="L143" s="135">
        <f t="shared" si="8"/>
        <v>13.899999999999977</v>
      </c>
      <c r="M143" s="310">
        <f t="shared" si="9"/>
        <v>7.054047196143099</v>
      </c>
      <c r="N143" s="78">
        <f>Margins!B143</f>
        <v>1350</v>
      </c>
      <c r="O143" s="25">
        <f t="shared" si="10"/>
        <v>18900</v>
      </c>
      <c r="P143" s="25">
        <f t="shared" si="11"/>
        <v>20250</v>
      </c>
      <c r="Q143" s="69"/>
    </row>
    <row r="144" spans="1:17" ht="15" customHeight="1">
      <c r="A144" s="195" t="s">
        <v>208</v>
      </c>
      <c r="B144" s="172">
        <v>7905</v>
      </c>
      <c r="C144" s="306">
        <v>0.88</v>
      </c>
      <c r="D144" s="172">
        <v>80</v>
      </c>
      <c r="E144" s="306">
        <v>10.43</v>
      </c>
      <c r="F144" s="172">
        <v>14</v>
      </c>
      <c r="G144" s="306">
        <v>2.5</v>
      </c>
      <c r="H144" s="172">
        <v>7999</v>
      </c>
      <c r="I144" s="307">
        <v>0.89</v>
      </c>
      <c r="J144" s="266">
        <v>805.1</v>
      </c>
      <c r="K144" s="69">
        <v>775.8</v>
      </c>
      <c r="L144" s="135">
        <f t="shared" si="8"/>
        <v>29.300000000000068</v>
      </c>
      <c r="M144" s="310">
        <f t="shared" si="9"/>
        <v>3.7767465841711876</v>
      </c>
      <c r="N144" s="78">
        <f>Margins!B144</f>
        <v>412</v>
      </c>
      <c r="O144" s="25">
        <f t="shared" si="10"/>
        <v>32960</v>
      </c>
      <c r="P144" s="25">
        <f t="shared" si="11"/>
        <v>5768</v>
      </c>
      <c r="Q144" s="69"/>
    </row>
    <row r="145" spans="1:17" ht="15" customHeight="1">
      <c r="A145" s="195" t="s">
        <v>230</v>
      </c>
      <c r="B145" s="172">
        <v>1052</v>
      </c>
      <c r="C145" s="306">
        <v>0.49</v>
      </c>
      <c r="D145" s="172">
        <v>0</v>
      </c>
      <c r="E145" s="306">
        <v>0</v>
      </c>
      <c r="F145" s="172">
        <v>1</v>
      </c>
      <c r="G145" s="306">
        <v>0</v>
      </c>
      <c r="H145" s="172">
        <v>1053</v>
      </c>
      <c r="I145" s="307">
        <v>0.49</v>
      </c>
      <c r="J145" s="266">
        <v>515.45</v>
      </c>
      <c r="K145" s="69">
        <v>506.95</v>
      </c>
      <c r="L145" s="135">
        <f t="shared" si="8"/>
        <v>8.500000000000057</v>
      </c>
      <c r="M145" s="310">
        <f t="shared" si="9"/>
        <v>1.676693954038871</v>
      </c>
      <c r="N145" s="78">
        <f>Margins!B145</f>
        <v>400</v>
      </c>
      <c r="O145" s="25">
        <f t="shared" si="10"/>
        <v>0</v>
      </c>
      <c r="P145" s="25">
        <f t="shared" si="11"/>
        <v>400</v>
      </c>
      <c r="Q145" s="69"/>
    </row>
    <row r="146" spans="1:17" ht="15" customHeight="1">
      <c r="A146" s="195" t="s">
        <v>185</v>
      </c>
      <c r="B146" s="172">
        <v>12088</v>
      </c>
      <c r="C146" s="306">
        <v>-0.01</v>
      </c>
      <c r="D146" s="172">
        <v>1022</v>
      </c>
      <c r="E146" s="306">
        <v>0.59</v>
      </c>
      <c r="F146" s="172">
        <v>251</v>
      </c>
      <c r="G146" s="306">
        <v>0.21</v>
      </c>
      <c r="H146" s="172">
        <v>13361</v>
      </c>
      <c r="I146" s="307">
        <v>0.02</v>
      </c>
      <c r="J146" s="266">
        <v>442.05</v>
      </c>
      <c r="K146" s="69">
        <v>430.15</v>
      </c>
      <c r="L146" s="135">
        <f t="shared" si="8"/>
        <v>11.900000000000034</v>
      </c>
      <c r="M146" s="310">
        <f t="shared" si="9"/>
        <v>2.7664768104149795</v>
      </c>
      <c r="N146" s="78">
        <f>Margins!B146</f>
        <v>675</v>
      </c>
      <c r="O146" s="25">
        <f t="shared" si="10"/>
        <v>689850</v>
      </c>
      <c r="P146" s="25">
        <f t="shared" si="11"/>
        <v>169425</v>
      </c>
      <c r="Q146" s="69"/>
    </row>
    <row r="147" spans="1:17" ht="15" customHeight="1">
      <c r="A147" s="195" t="s">
        <v>206</v>
      </c>
      <c r="B147" s="172">
        <v>227</v>
      </c>
      <c r="C147" s="306">
        <v>-0.24</v>
      </c>
      <c r="D147" s="172">
        <v>5</v>
      </c>
      <c r="E147" s="306">
        <v>0</v>
      </c>
      <c r="F147" s="172">
        <v>0</v>
      </c>
      <c r="G147" s="306">
        <v>0</v>
      </c>
      <c r="H147" s="172">
        <v>232</v>
      </c>
      <c r="I147" s="307">
        <v>-0.23</v>
      </c>
      <c r="J147" s="266">
        <v>626.95</v>
      </c>
      <c r="K147" s="69">
        <v>629.8</v>
      </c>
      <c r="L147" s="135">
        <f t="shared" si="8"/>
        <v>-2.849999999999909</v>
      </c>
      <c r="M147" s="310">
        <f t="shared" si="9"/>
        <v>-0.45252461098760066</v>
      </c>
      <c r="N147" s="78">
        <f>Margins!B147</f>
        <v>275</v>
      </c>
      <c r="O147" s="25">
        <f t="shared" si="10"/>
        <v>1375</v>
      </c>
      <c r="P147" s="25">
        <f t="shared" si="11"/>
        <v>0</v>
      </c>
      <c r="Q147" s="69"/>
    </row>
    <row r="148" spans="1:17" ht="15" customHeight="1">
      <c r="A148" s="195" t="s">
        <v>118</v>
      </c>
      <c r="B148" s="172">
        <v>6688</v>
      </c>
      <c r="C148" s="306">
        <v>0.22</v>
      </c>
      <c r="D148" s="172">
        <v>221</v>
      </c>
      <c r="E148" s="306">
        <v>2.88</v>
      </c>
      <c r="F148" s="172">
        <v>49</v>
      </c>
      <c r="G148" s="306">
        <v>2.77</v>
      </c>
      <c r="H148" s="172">
        <v>6958</v>
      </c>
      <c r="I148" s="307">
        <v>0.26</v>
      </c>
      <c r="J148" s="266">
        <v>1303.05</v>
      </c>
      <c r="K148" s="69">
        <v>1267</v>
      </c>
      <c r="L148" s="135">
        <f t="shared" si="8"/>
        <v>36.049999999999955</v>
      </c>
      <c r="M148" s="310">
        <f t="shared" si="9"/>
        <v>2.8453038674033113</v>
      </c>
      <c r="N148" s="78">
        <f>Margins!B148</f>
        <v>250</v>
      </c>
      <c r="O148" s="25">
        <f t="shared" si="10"/>
        <v>55250</v>
      </c>
      <c r="P148" s="25">
        <f t="shared" si="11"/>
        <v>12250</v>
      </c>
      <c r="Q148" s="69"/>
    </row>
    <row r="149" spans="1:17" ht="15" customHeight="1">
      <c r="A149" s="195" t="s">
        <v>231</v>
      </c>
      <c r="B149" s="172">
        <v>2466</v>
      </c>
      <c r="C149" s="306">
        <v>0.02</v>
      </c>
      <c r="D149" s="172">
        <v>0</v>
      </c>
      <c r="E149" s="306">
        <v>-1</v>
      </c>
      <c r="F149" s="172">
        <v>30</v>
      </c>
      <c r="G149" s="306">
        <v>0</v>
      </c>
      <c r="H149" s="172">
        <v>2496</v>
      </c>
      <c r="I149" s="307">
        <v>0.04</v>
      </c>
      <c r="J149" s="266">
        <v>845.8</v>
      </c>
      <c r="K149" s="69">
        <v>836.05</v>
      </c>
      <c r="L149" s="135">
        <f t="shared" si="8"/>
        <v>9.75</v>
      </c>
      <c r="M149" s="310">
        <f t="shared" si="9"/>
        <v>1.1661981938879253</v>
      </c>
      <c r="N149" s="78">
        <f>Margins!B149</f>
        <v>411</v>
      </c>
      <c r="O149" s="25">
        <f t="shared" si="10"/>
        <v>0</v>
      </c>
      <c r="P149" s="25">
        <f t="shared" si="11"/>
        <v>12330</v>
      </c>
      <c r="Q149" s="69"/>
    </row>
    <row r="150" spans="1:17" ht="15" customHeight="1">
      <c r="A150" s="195" t="s">
        <v>302</v>
      </c>
      <c r="B150" s="172">
        <v>172</v>
      </c>
      <c r="C150" s="306">
        <v>0.17</v>
      </c>
      <c r="D150" s="172">
        <v>1</v>
      </c>
      <c r="E150" s="306">
        <v>-0.75</v>
      </c>
      <c r="F150" s="172">
        <v>0</v>
      </c>
      <c r="G150" s="306">
        <v>-1</v>
      </c>
      <c r="H150" s="172">
        <v>173</v>
      </c>
      <c r="I150" s="307">
        <v>0.14</v>
      </c>
      <c r="J150" s="266">
        <v>48.65</v>
      </c>
      <c r="K150" s="69">
        <v>47.25</v>
      </c>
      <c r="L150" s="135">
        <f t="shared" si="8"/>
        <v>1.3999999999999986</v>
      </c>
      <c r="M150" s="310">
        <f t="shared" si="9"/>
        <v>2.96296296296296</v>
      </c>
      <c r="N150" s="78">
        <f>Margins!B150</f>
        <v>3850</v>
      </c>
      <c r="O150" s="25">
        <f t="shared" si="10"/>
        <v>3850</v>
      </c>
      <c r="P150" s="25">
        <f t="shared" si="11"/>
        <v>0</v>
      </c>
      <c r="Q150" s="69"/>
    </row>
    <row r="151" spans="1:17" ht="15" customHeight="1">
      <c r="A151" s="195" t="s">
        <v>303</v>
      </c>
      <c r="B151" s="172">
        <v>1092</v>
      </c>
      <c r="C151" s="306">
        <v>1.05</v>
      </c>
      <c r="D151" s="172">
        <v>79</v>
      </c>
      <c r="E151" s="306">
        <v>0.3</v>
      </c>
      <c r="F151" s="172">
        <v>5</v>
      </c>
      <c r="G151" s="306">
        <v>0</v>
      </c>
      <c r="H151" s="172">
        <v>1176</v>
      </c>
      <c r="I151" s="307">
        <v>0.96</v>
      </c>
      <c r="J151" s="266">
        <v>21.5</v>
      </c>
      <c r="K151" s="69">
        <v>21.25</v>
      </c>
      <c r="L151" s="135">
        <f t="shared" si="8"/>
        <v>0.25</v>
      </c>
      <c r="M151" s="310">
        <f t="shared" si="9"/>
        <v>1.1764705882352942</v>
      </c>
      <c r="N151" s="78">
        <f>Margins!B151</f>
        <v>10450</v>
      </c>
      <c r="O151" s="25">
        <f t="shared" si="10"/>
        <v>825550</v>
      </c>
      <c r="P151" s="25">
        <f t="shared" si="11"/>
        <v>52250</v>
      </c>
      <c r="Q151" s="69"/>
    </row>
    <row r="152" spans="1:17" ht="15" customHeight="1">
      <c r="A152" s="195" t="s">
        <v>173</v>
      </c>
      <c r="B152" s="172">
        <v>423</v>
      </c>
      <c r="C152" s="306">
        <v>0.68</v>
      </c>
      <c r="D152" s="172">
        <v>6</v>
      </c>
      <c r="E152" s="306">
        <v>0.2</v>
      </c>
      <c r="F152" s="172">
        <v>0</v>
      </c>
      <c r="G152" s="306">
        <v>0</v>
      </c>
      <c r="H152" s="172">
        <v>429</v>
      </c>
      <c r="I152" s="307">
        <v>0.67</v>
      </c>
      <c r="J152" s="266">
        <v>62.75</v>
      </c>
      <c r="K152" s="69">
        <v>61.65</v>
      </c>
      <c r="L152" s="135">
        <f t="shared" si="8"/>
        <v>1.1000000000000014</v>
      </c>
      <c r="M152" s="310">
        <f t="shared" si="9"/>
        <v>1.7842660178426624</v>
      </c>
      <c r="N152" s="78">
        <f>Margins!B152</f>
        <v>2950</v>
      </c>
      <c r="O152" s="25">
        <f t="shared" si="10"/>
        <v>17700</v>
      </c>
      <c r="P152" s="25">
        <f t="shared" si="11"/>
        <v>0</v>
      </c>
      <c r="Q152" s="69"/>
    </row>
    <row r="153" spans="1:17" ht="15" customHeight="1">
      <c r="A153" s="195" t="s">
        <v>304</v>
      </c>
      <c r="B153" s="172">
        <v>1443</v>
      </c>
      <c r="C153" s="306">
        <v>1.49</v>
      </c>
      <c r="D153" s="172">
        <v>195</v>
      </c>
      <c r="E153" s="306">
        <v>0.54</v>
      </c>
      <c r="F153" s="172">
        <v>0</v>
      </c>
      <c r="G153" s="306">
        <v>0</v>
      </c>
      <c r="H153" s="172">
        <v>1638</v>
      </c>
      <c r="I153" s="307">
        <v>1.32</v>
      </c>
      <c r="J153" s="266">
        <v>784.25</v>
      </c>
      <c r="K153" s="69">
        <v>778.8</v>
      </c>
      <c r="L153" s="135">
        <f t="shared" si="8"/>
        <v>5.4500000000000455</v>
      </c>
      <c r="M153" s="310">
        <f t="shared" si="9"/>
        <v>0.699794555726765</v>
      </c>
      <c r="N153" s="78">
        <f>Margins!B153</f>
        <v>200</v>
      </c>
      <c r="O153" s="25">
        <f t="shared" si="10"/>
        <v>39000</v>
      </c>
      <c r="P153" s="25">
        <f t="shared" si="11"/>
        <v>0</v>
      </c>
      <c r="Q153" s="69"/>
    </row>
    <row r="154" spans="1:17" ht="15" customHeight="1">
      <c r="A154" s="195" t="s">
        <v>82</v>
      </c>
      <c r="B154" s="172">
        <v>1371</v>
      </c>
      <c r="C154" s="306">
        <v>1.31</v>
      </c>
      <c r="D154" s="172">
        <v>20</v>
      </c>
      <c r="E154" s="306">
        <v>0.54</v>
      </c>
      <c r="F154" s="172">
        <v>0</v>
      </c>
      <c r="G154" s="306">
        <v>-1</v>
      </c>
      <c r="H154" s="172">
        <v>1391</v>
      </c>
      <c r="I154" s="307">
        <v>1.28</v>
      </c>
      <c r="J154" s="266">
        <v>105.7</v>
      </c>
      <c r="K154" s="69">
        <v>101.95</v>
      </c>
      <c r="L154" s="135">
        <f t="shared" si="8"/>
        <v>3.75</v>
      </c>
      <c r="M154" s="310">
        <f t="shared" si="9"/>
        <v>3.678273663560569</v>
      </c>
      <c r="N154" s="78">
        <f>Margins!B154</f>
        <v>2100</v>
      </c>
      <c r="O154" s="25">
        <f t="shared" si="10"/>
        <v>42000</v>
      </c>
      <c r="P154" s="25">
        <f t="shared" si="11"/>
        <v>0</v>
      </c>
      <c r="Q154" s="69"/>
    </row>
    <row r="155" spans="1:17" ht="15" customHeight="1">
      <c r="A155" s="195" t="s">
        <v>153</v>
      </c>
      <c r="B155" s="172">
        <v>2901</v>
      </c>
      <c r="C155" s="306">
        <v>0.81</v>
      </c>
      <c r="D155" s="172">
        <v>0</v>
      </c>
      <c r="E155" s="306">
        <v>0</v>
      </c>
      <c r="F155" s="172">
        <v>0</v>
      </c>
      <c r="G155" s="306">
        <v>-1</v>
      </c>
      <c r="H155" s="172">
        <v>2901</v>
      </c>
      <c r="I155" s="307">
        <v>0.76</v>
      </c>
      <c r="J155" s="266">
        <v>503.9</v>
      </c>
      <c r="K155" s="69">
        <v>481.1</v>
      </c>
      <c r="L155" s="135">
        <f t="shared" si="8"/>
        <v>22.799999999999955</v>
      </c>
      <c r="M155" s="310">
        <f t="shared" si="9"/>
        <v>4.739139472043225</v>
      </c>
      <c r="N155" s="78">
        <f>Margins!B155</f>
        <v>450</v>
      </c>
      <c r="O155" s="25">
        <f t="shared" si="10"/>
        <v>0</v>
      </c>
      <c r="P155" s="25">
        <f t="shared" si="11"/>
        <v>0</v>
      </c>
      <c r="Q155" s="69"/>
    </row>
    <row r="156" spans="1:17" ht="15" customHeight="1">
      <c r="A156" s="195" t="s">
        <v>154</v>
      </c>
      <c r="B156" s="172">
        <v>288</v>
      </c>
      <c r="C156" s="306">
        <v>0.42</v>
      </c>
      <c r="D156" s="172">
        <v>3</v>
      </c>
      <c r="E156" s="306">
        <v>-0.75</v>
      </c>
      <c r="F156" s="172">
        <v>4</v>
      </c>
      <c r="G156" s="306">
        <v>0</v>
      </c>
      <c r="H156" s="172">
        <v>295</v>
      </c>
      <c r="I156" s="307">
        <v>0.37</v>
      </c>
      <c r="J156" s="266">
        <v>42.6</v>
      </c>
      <c r="K156" s="69">
        <v>41.35</v>
      </c>
      <c r="L156" s="135">
        <f t="shared" si="8"/>
        <v>1.25</v>
      </c>
      <c r="M156" s="310">
        <f t="shared" si="9"/>
        <v>3.022974607013301</v>
      </c>
      <c r="N156" s="78">
        <f>Margins!B156</f>
        <v>6900</v>
      </c>
      <c r="O156" s="25">
        <f t="shared" si="10"/>
        <v>20700</v>
      </c>
      <c r="P156" s="25">
        <f t="shared" si="11"/>
        <v>27600</v>
      </c>
      <c r="Q156" s="69"/>
    </row>
    <row r="157" spans="1:17" ht="15" customHeight="1">
      <c r="A157" s="195" t="s">
        <v>305</v>
      </c>
      <c r="B157" s="172">
        <v>348</v>
      </c>
      <c r="C157" s="306">
        <v>2.22</v>
      </c>
      <c r="D157" s="172">
        <v>10</v>
      </c>
      <c r="E157" s="306">
        <v>0</v>
      </c>
      <c r="F157" s="172">
        <v>38</v>
      </c>
      <c r="G157" s="306">
        <v>0</v>
      </c>
      <c r="H157" s="172">
        <v>396</v>
      </c>
      <c r="I157" s="307">
        <v>2.67</v>
      </c>
      <c r="J157" s="266">
        <v>86.2</v>
      </c>
      <c r="K157" s="69">
        <v>83.75</v>
      </c>
      <c r="L157" s="135">
        <f t="shared" si="8"/>
        <v>2.450000000000003</v>
      </c>
      <c r="M157" s="310">
        <f t="shared" si="9"/>
        <v>2.9253731343283613</v>
      </c>
      <c r="N157" s="78">
        <f>Margins!B157</f>
        <v>1800</v>
      </c>
      <c r="O157" s="25">
        <f t="shared" si="10"/>
        <v>18000</v>
      </c>
      <c r="P157" s="25">
        <f t="shared" si="11"/>
        <v>68400</v>
      </c>
      <c r="Q157" s="69"/>
    </row>
    <row r="158" spans="1:17" ht="15" customHeight="1">
      <c r="A158" s="195" t="s">
        <v>155</v>
      </c>
      <c r="B158" s="172">
        <v>7814</v>
      </c>
      <c r="C158" s="306">
        <v>2.3</v>
      </c>
      <c r="D158" s="172">
        <v>86</v>
      </c>
      <c r="E158" s="306">
        <v>6.17</v>
      </c>
      <c r="F158" s="172">
        <v>4</v>
      </c>
      <c r="G158" s="306">
        <v>0</v>
      </c>
      <c r="H158" s="172">
        <v>7904</v>
      </c>
      <c r="I158" s="307">
        <v>2.33</v>
      </c>
      <c r="J158" s="266">
        <v>423.85</v>
      </c>
      <c r="K158" s="69">
        <v>384.6</v>
      </c>
      <c r="L158" s="135">
        <f t="shared" si="8"/>
        <v>39.25</v>
      </c>
      <c r="M158" s="310">
        <f t="shared" si="9"/>
        <v>10.205408216328653</v>
      </c>
      <c r="N158" s="78">
        <f>Margins!B158</f>
        <v>525</v>
      </c>
      <c r="O158" s="25">
        <f t="shared" si="10"/>
        <v>45150</v>
      </c>
      <c r="P158" s="25">
        <f t="shared" si="11"/>
        <v>2100</v>
      </c>
      <c r="Q158" s="69"/>
    </row>
    <row r="159" spans="1:17" ht="15" customHeight="1">
      <c r="A159" s="195" t="s">
        <v>38</v>
      </c>
      <c r="B159" s="172">
        <v>3463</v>
      </c>
      <c r="C159" s="306">
        <v>0.31</v>
      </c>
      <c r="D159" s="172">
        <v>9</v>
      </c>
      <c r="E159" s="306">
        <v>0.29</v>
      </c>
      <c r="F159" s="172">
        <v>1</v>
      </c>
      <c r="G159" s="306">
        <v>0</v>
      </c>
      <c r="H159" s="172">
        <v>3473</v>
      </c>
      <c r="I159" s="307">
        <v>0.31</v>
      </c>
      <c r="J159" s="266">
        <v>594.7</v>
      </c>
      <c r="K159" s="69">
        <v>581.75</v>
      </c>
      <c r="L159" s="135">
        <f t="shared" si="8"/>
        <v>12.950000000000045</v>
      </c>
      <c r="M159" s="310">
        <f t="shared" si="9"/>
        <v>2.2260421143102787</v>
      </c>
      <c r="N159" s="78">
        <f>Margins!B159</f>
        <v>600</v>
      </c>
      <c r="O159" s="25">
        <f t="shared" si="10"/>
        <v>5400</v>
      </c>
      <c r="P159" s="25">
        <f t="shared" si="11"/>
        <v>600</v>
      </c>
      <c r="Q159" s="69"/>
    </row>
    <row r="160" spans="1:17" ht="15" customHeight="1">
      <c r="A160" s="195" t="s">
        <v>156</v>
      </c>
      <c r="B160" s="172">
        <v>447</v>
      </c>
      <c r="C160" s="306">
        <v>0.4</v>
      </c>
      <c r="D160" s="172">
        <v>0</v>
      </c>
      <c r="E160" s="306">
        <v>0</v>
      </c>
      <c r="F160" s="172">
        <v>0</v>
      </c>
      <c r="G160" s="306">
        <v>0</v>
      </c>
      <c r="H160" s="172">
        <v>447</v>
      </c>
      <c r="I160" s="307">
        <v>0.4</v>
      </c>
      <c r="J160" s="266">
        <v>380.5</v>
      </c>
      <c r="K160" s="69">
        <v>371.4</v>
      </c>
      <c r="L160" s="135">
        <f t="shared" si="8"/>
        <v>9.100000000000023</v>
      </c>
      <c r="M160" s="310">
        <f t="shared" si="9"/>
        <v>2.450188476036624</v>
      </c>
      <c r="N160" s="78">
        <f>Margins!B160</f>
        <v>600</v>
      </c>
      <c r="O160" s="25">
        <f t="shared" si="10"/>
        <v>0</v>
      </c>
      <c r="P160" s="25">
        <f t="shared" si="11"/>
        <v>0</v>
      </c>
      <c r="Q160" s="69"/>
    </row>
    <row r="161" spans="1:17" ht="15" customHeight="1" thickBot="1">
      <c r="A161" s="327" t="s">
        <v>398</v>
      </c>
      <c r="B161" s="172">
        <v>1705</v>
      </c>
      <c r="C161" s="306">
        <v>0.01</v>
      </c>
      <c r="D161" s="172">
        <v>2</v>
      </c>
      <c r="E161" s="306">
        <v>-0.78</v>
      </c>
      <c r="F161" s="172">
        <v>11</v>
      </c>
      <c r="G161" s="306">
        <v>0</v>
      </c>
      <c r="H161" s="172">
        <v>1718</v>
      </c>
      <c r="I161" s="307">
        <v>0.01</v>
      </c>
      <c r="J161" s="266">
        <v>247.8</v>
      </c>
      <c r="K161" s="69">
        <v>251.5</v>
      </c>
      <c r="L161" s="135">
        <f t="shared" si="8"/>
        <v>-3.6999999999999886</v>
      </c>
      <c r="M161" s="310">
        <f t="shared" si="9"/>
        <v>-1.4711729622266356</v>
      </c>
      <c r="N161" s="78">
        <f>Margins!B161</f>
        <v>700</v>
      </c>
      <c r="O161" s="25">
        <f t="shared" si="10"/>
        <v>1400</v>
      </c>
      <c r="P161" s="25">
        <f t="shared" si="11"/>
        <v>7700</v>
      </c>
      <c r="Q161" s="69"/>
    </row>
    <row r="162" spans="2:17" ht="13.5" customHeight="1" hidden="1">
      <c r="B162" s="313">
        <f>SUM(B4:B161)</f>
        <v>1359613</v>
      </c>
      <c r="C162" s="314"/>
      <c r="D162" s="313">
        <f>SUM(D4:D161)</f>
        <v>255320</v>
      </c>
      <c r="E162" s="314"/>
      <c r="F162" s="313">
        <f>SUM(F4:F161)</f>
        <v>237023</v>
      </c>
      <c r="G162" s="314"/>
      <c r="H162" s="172">
        <f>SUM(H4:H161)</f>
        <v>1851956</v>
      </c>
      <c r="I162" s="314"/>
      <c r="J162" s="315"/>
      <c r="K162" s="69"/>
      <c r="L162" s="135"/>
      <c r="M162" s="136"/>
      <c r="N162" s="69"/>
      <c r="O162" s="25">
        <f>SUM(O4:O161)</f>
        <v>63914044</v>
      </c>
      <c r="P162" s="25">
        <f>SUM(P4:P161)</f>
        <v>21745389</v>
      </c>
      <c r="Q162" s="69"/>
    </row>
    <row r="163" spans="11:17" ht="14.25" customHeight="1">
      <c r="K163" s="69"/>
      <c r="L163" s="135"/>
      <c r="M163" s="136"/>
      <c r="N163" s="69"/>
      <c r="O163" s="69"/>
      <c r="P163" s="50">
        <f>P162/O162</f>
        <v>0.3402286514682125</v>
      </c>
      <c r="Q163" s="69"/>
    </row>
    <row r="164" spans="11:13" ht="12.75" customHeight="1">
      <c r="K164" s="69"/>
      <c r="L164" s="135"/>
      <c r="M164" s="136"/>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204"/>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F213" sqref="F213"/>
    </sheetView>
  </sheetViews>
  <sheetFormatPr defaultColWidth="9.140625" defaultRowHeight="12.75"/>
  <cols>
    <col min="1" max="1" width="14.8515625" style="3" customWidth="1"/>
    <col min="2" max="2" width="11.57421875" style="6" customWidth="1"/>
    <col min="3" max="3" width="10.421875" style="6" customWidth="1"/>
    <col min="4" max="5" width="10.7109375" style="154" customWidth="1"/>
    <col min="6" max="6" width="10.57421875" style="60" bestFit="1" customWidth="1"/>
    <col min="7" max="7" width="9.8515625" style="6" customWidth="1"/>
    <col min="8" max="8" width="9.28125" style="59" bestFit="1" customWidth="1"/>
    <col min="9" max="9" width="10.57421875" style="6" bestFit="1" customWidth="1"/>
    <col min="10" max="10" width="8.7109375" style="6" customWidth="1"/>
    <col min="11" max="11" width="9.8515625" style="59" customWidth="1"/>
    <col min="12" max="12" width="12.7109375" style="60" customWidth="1"/>
    <col min="13" max="13" width="11.421875" style="6" customWidth="1"/>
    <col min="14" max="14" width="8.421875" style="59" customWidth="1"/>
    <col min="15" max="15" width="10.57421875" style="3" customWidth="1"/>
    <col min="16" max="16" width="11.7109375" style="3" customWidth="1"/>
    <col min="17" max="17" width="11.140625" style="3" hidden="1" customWidth="1"/>
    <col min="18" max="18" width="14.140625" style="3" hidden="1" customWidth="1"/>
    <col min="19" max="19" width="12.00390625" style="3" hidden="1" customWidth="1"/>
    <col min="20" max="20" width="13.140625" style="3" hidden="1" customWidth="1"/>
    <col min="21" max="21" width="15.00390625" style="61" hidden="1" customWidth="1"/>
    <col min="22" max="22" width="12.140625" style="3" hidden="1" customWidth="1"/>
    <col min="23" max="23" width="10.8515625" style="3" hidden="1" customWidth="1"/>
    <col min="24" max="24" width="10.421875" style="3" hidden="1" customWidth="1"/>
    <col min="25" max="25" width="10.7109375" style="3" hidden="1" customWidth="1"/>
    <col min="26" max="26" width="9.7109375" style="3" hidden="1" customWidth="1"/>
    <col min="27" max="27" width="8.7109375" style="2" customWidth="1"/>
    <col min="28" max="28" width="9.140625" style="60" customWidth="1"/>
    <col min="29" max="16384" width="9.140625" style="3" customWidth="1"/>
  </cols>
  <sheetData>
    <row r="1" spans="1:28" s="64" customFormat="1" ht="23.25" customHeight="1" thickBot="1">
      <c r="A1" s="394" t="s">
        <v>189</v>
      </c>
      <c r="B1" s="395"/>
      <c r="C1" s="395"/>
      <c r="D1" s="395"/>
      <c r="E1" s="395"/>
      <c r="F1" s="395"/>
      <c r="G1" s="395"/>
      <c r="H1" s="395"/>
      <c r="I1" s="395"/>
      <c r="J1" s="395"/>
      <c r="K1" s="416"/>
      <c r="L1" s="155"/>
      <c r="M1" s="112"/>
      <c r="N1" s="62"/>
      <c r="O1" s="2"/>
      <c r="P1" s="107"/>
      <c r="Q1" s="108"/>
      <c r="R1" s="69"/>
      <c r="S1" s="103"/>
      <c r="T1" s="103"/>
      <c r="U1" s="103"/>
      <c r="V1" s="103"/>
      <c r="W1" s="103"/>
      <c r="X1" s="103"/>
      <c r="Y1" s="103"/>
      <c r="Z1" s="103"/>
      <c r="AA1" s="103"/>
      <c r="AB1" s="74"/>
    </row>
    <row r="2" spans="1:28" s="58" customFormat="1" ht="16.5" customHeight="1" thickBot="1">
      <c r="A2" s="134"/>
      <c r="B2" s="413" t="s">
        <v>59</v>
      </c>
      <c r="C2" s="414"/>
      <c r="D2" s="414"/>
      <c r="E2" s="415"/>
      <c r="F2" s="403" t="s">
        <v>186</v>
      </c>
      <c r="G2" s="404"/>
      <c r="H2" s="405"/>
      <c r="I2" s="403" t="s">
        <v>187</v>
      </c>
      <c r="J2" s="404"/>
      <c r="K2" s="405"/>
      <c r="L2" s="1"/>
      <c r="M2" s="5"/>
      <c r="N2" s="62"/>
      <c r="O2" s="2"/>
      <c r="P2" s="107"/>
      <c r="Q2" s="108"/>
      <c r="R2" s="69"/>
      <c r="S2" s="103"/>
      <c r="T2" s="103"/>
      <c r="U2" s="109"/>
      <c r="V2" s="103"/>
      <c r="W2" s="103"/>
      <c r="X2" s="103"/>
      <c r="Y2" s="103"/>
      <c r="Z2" s="103"/>
      <c r="AA2" s="103"/>
      <c r="AB2" s="75"/>
    </row>
    <row r="3" spans="1:28" s="58" customFormat="1" ht="15.75" thickBot="1">
      <c r="A3" s="29" t="s">
        <v>45</v>
      </c>
      <c r="B3" s="262" t="s">
        <v>87</v>
      </c>
      <c r="C3" s="329" t="s">
        <v>188</v>
      </c>
      <c r="D3" s="317" t="s">
        <v>22</v>
      </c>
      <c r="E3" s="330" t="s">
        <v>188</v>
      </c>
      <c r="F3" s="157" t="s">
        <v>106</v>
      </c>
      <c r="G3" s="263" t="s">
        <v>14</v>
      </c>
      <c r="H3" s="261" t="s">
        <v>46</v>
      </c>
      <c r="I3" s="262" t="s">
        <v>106</v>
      </c>
      <c r="J3" s="263" t="s">
        <v>14</v>
      </c>
      <c r="K3" s="261" t="s">
        <v>46</v>
      </c>
      <c r="L3" s="1"/>
      <c r="M3" s="5"/>
      <c r="N3" s="62"/>
      <c r="O3" s="2"/>
      <c r="P3" s="2"/>
      <c r="Q3" s="2"/>
      <c r="R3" s="2"/>
      <c r="S3" s="1"/>
      <c r="T3" s="1"/>
      <c r="U3" s="79"/>
      <c r="V3" s="2"/>
      <c r="W3" s="2"/>
      <c r="X3" s="2"/>
      <c r="Y3" s="2"/>
      <c r="Z3" s="2"/>
      <c r="AA3" s="2"/>
      <c r="AB3" s="75"/>
    </row>
    <row r="4" spans="1:29" s="58" customFormat="1" ht="15">
      <c r="A4" s="179" t="s">
        <v>182</v>
      </c>
      <c r="B4" s="331">
        <f>'Open Int.'!E4</f>
        <v>6050</v>
      </c>
      <c r="C4" s="331">
        <f>'Open Int.'!F4</f>
        <v>50</v>
      </c>
      <c r="D4" s="332">
        <f>'Open Int.'!H4</f>
        <v>7000</v>
      </c>
      <c r="E4" s="332">
        <f>'Open Int.'!I4</f>
        <v>7000</v>
      </c>
      <c r="F4" s="267">
        <f>IF('Open Int.'!E4=0,0,'Open Int.'!H4/'Open Int.'!E4)</f>
        <v>1.1570247933884297</v>
      </c>
      <c r="G4" s="324">
        <v>0</v>
      </c>
      <c r="H4" s="264">
        <f>IF(G4=0,0,(F4-G4)/G4)</f>
        <v>0</v>
      </c>
      <c r="I4" s="185">
        <f>IF(Volume!D4=0,0,Volume!F4/Volume!D4)</f>
        <v>140</v>
      </c>
      <c r="J4" s="186">
        <v>0</v>
      </c>
      <c r="K4" s="264">
        <f>IF(J4=0,0,(I4-J4)/J4)</f>
        <v>0</v>
      </c>
      <c r="L4" s="60"/>
      <c r="M4" s="6"/>
      <c r="N4" s="59"/>
      <c r="O4" s="3"/>
      <c r="P4" s="3"/>
      <c r="Q4" s="3"/>
      <c r="R4" s="3"/>
      <c r="S4" s="3"/>
      <c r="T4" s="3"/>
      <c r="U4" s="61"/>
      <c r="V4" s="3"/>
      <c r="W4" s="3"/>
      <c r="X4" s="3"/>
      <c r="Y4" s="3"/>
      <c r="Z4" s="3"/>
      <c r="AA4" s="2"/>
      <c r="AB4" s="78"/>
      <c r="AC4" s="77"/>
    </row>
    <row r="5" spans="1:29" s="58" customFormat="1" ht="15">
      <c r="A5" s="179" t="s">
        <v>74</v>
      </c>
      <c r="B5" s="190">
        <f>'Open Int.'!E5</f>
        <v>0</v>
      </c>
      <c r="C5" s="191">
        <f>'Open Int.'!F5</f>
        <v>0</v>
      </c>
      <c r="D5" s="192">
        <f>'Open Int.'!H5</f>
        <v>0</v>
      </c>
      <c r="E5" s="333">
        <f>'Open Int.'!I5</f>
        <v>0</v>
      </c>
      <c r="F5" s="193">
        <f>IF('Open Int.'!E5=0,0,'Open Int.'!H5/'Open Int.'!E5)</f>
        <v>0</v>
      </c>
      <c r="G5" s="155">
        <v>0</v>
      </c>
      <c r="H5" s="170">
        <f aca="true" t="shared" si="0" ref="H5:H68">IF(G5=0,0,(F5-G5)/G5)</f>
        <v>0</v>
      </c>
      <c r="I5" s="187">
        <f>IF(Volume!D5=0,0,Volume!F5/Volume!D5)</f>
        <v>0</v>
      </c>
      <c r="J5" s="178">
        <v>0</v>
      </c>
      <c r="K5" s="170">
        <f aca="true" t="shared" si="1" ref="K5:K68">IF(J5=0,0,(I5-J5)/J5)</f>
        <v>0</v>
      </c>
      <c r="L5" s="60"/>
      <c r="M5" s="6"/>
      <c r="N5" s="59"/>
      <c r="O5" s="3"/>
      <c r="P5" s="3"/>
      <c r="Q5" s="3"/>
      <c r="R5" s="3"/>
      <c r="S5" s="3"/>
      <c r="T5" s="3"/>
      <c r="U5" s="61"/>
      <c r="V5" s="3"/>
      <c r="W5" s="3"/>
      <c r="X5" s="3"/>
      <c r="Y5" s="3"/>
      <c r="Z5" s="3"/>
      <c r="AA5" s="2"/>
      <c r="AB5" s="78"/>
      <c r="AC5" s="77"/>
    </row>
    <row r="6" spans="1:29" s="58" customFormat="1" ht="15">
      <c r="A6" s="179" t="s">
        <v>9</v>
      </c>
      <c r="B6" s="190">
        <f>'Open Int.'!E6</f>
        <v>23862250</v>
      </c>
      <c r="C6" s="191">
        <f>'Open Int.'!F6</f>
        <v>-872600</v>
      </c>
      <c r="D6" s="192">
        <f>'Open Int.'!H6</f>
        <v>24690550</v>
      </c>
      <c r="E6" s="333">
        <f>'Open Int.'!I6</f>
        <v>1139500</v>
      </c>
      <c r="F6" s="193">
        <f>IF('Open Int.'!E6=0,0,'Open Int.'!H6/'Open Int.'!E6)</f>
        <v>1.034711730871984</v>
      </c>
      <c r="G6" s="155">
        <v>0.952140401094003</v>
      </c>
      <c r="H6" s="170">
        <f t="shared" si="0"/>
        <v>0.08672180035959726</v>
      </c>
      <c r="I6" s="187">
        <f>IF(Volume!D6=0,0,Volume!F6/Volume!D6)</f>
        <v>1.0121037515386124</v>
      </c>
      <c r="J6" s="178">
        <v>1.1585765995677195</v>
      </c>
      <c r="K6" s="170">
        <f t="shared" si="1"/>
        <v>-0.12642482860758458</v>
      </c>
      <c r="L6" s="60"/>
      <c r="M6" s="6"/>
      <c r="N6" s="59"/>
      <c r="O6" s="3"/>
      <c r="P6" s="3"/>
      <c r="Q6" s="3"/>
      <c r="R6" s="3"/>
      <c r="S6" s="3"/>
      <c r="T6" s="3"/>
      <c r="U6" s="61"/>
      <c r="V6" s="3"/>
      <c r="W6" s="3"/>
      <c r="X6" s="3"/>
      <c r="Y6" s="3"/>
      <c r="Z6" s="3"/>
      <c r="AA6" s="2"/>
      <c r="AB6" s="78"/>
      <c r="AC6" s="77"/>
    </row>
    <row r="7" spans="1:27" s="7" customFormat="1" ht="15">
      <c r="A7" s="179" t="s">
        <v>280</v>
      </c>
      <c r="B7" s="190">
        <f>'Open Int.'!E7</f>
        <v>11200</v>
      </c>
      <c r="C7" s="191">
        <f>'Open Int.'!F7</f>
        <v>5600</v>
      </c>
      <c r="D7" s="192">
        <f>'Open Int.'!H7</f>
        <v>0</v>
      </c>
      <c r="E7" s="333">
        <f>'Open Int.'!I7</f>
        <v>0</v>
      </c>
      <c r="F7" s="193">
        <f>IF('Open Int.'!E7=0,0,'Open Int.'!H7/'Open Int.'!E7)</f>
        <v>0</v>
      </c>
      <c r="G7" s="155">
        <v>0</v>
      </c>
      <c r="H7" s="170">
        <f t="shared" si="0"/>
        <v>0</v>
      </c>
      <c r="I7" s="187">
        <f>IF(Volume!D7=0,0,Volume!F7/Volume!D7)</f>
        <v>0</v>
      </c>
      <c r="J7" s="178">
        <v>0</v>
      </c>
      <c r="K7" s="170">
        <f t="shared" si="1"/>
        <v>0</v>
      </c>
      <c r="L7" s="60"/>
      <c r="M7" s="6"/>
      <c r="N7" s="59"/>
      <c r="O7" s="3"/>
      <c r="P7" s="3"/>
      <c r="Q7" s="3"/>
      <c r="R7" s="3"/>
      <c r="S7" s="3"/>
      <c r="T7" s="3"/>
      <c r="U7" s="61"/>
      <c r="V7" s="3"/>
      <c r="W7" s="3"/>
      <c r="X7" s="3"/>
      <c r="Y7" s="3"/>
      <c r="Z7" s="3"/>
      <c r="AA7" s="2"/>
    </row>
    <row r="8" spans="1:29" s="58" customFormat="1" ht="15">
      <c r="A8" s="179" t="s">
        <v>134</v>
      </c>
      <c r="B8" s="190">
        <f>'Open Int.'!E8</f>
        <v>33800</v>
      </c>
      <c r="C8" s="191">
        <f>'Open Int.'!F8</f>
        <v>200</v>
      </c>
      <c r="D8" s="192">
        <f>'Open Int.'!H8</f>
        <v>200</v>
      </c>
      <c r="E8" s="333">
        <f>'Open Int.'!I8</f>
        <v>0</v>
      </c>
      <c r="F8" s="193">
        <f>IF('Open Int.'!E8=0,0,'Open Int.'!H8/'Open Int.'!E8)</f>
        <v>0.005917159763313609</v>
      </c>
      <c r="G8" s="155">
        <v>0.005952380952380952</v>
      </c>
      <c r="H8" s="170">
        <f t="shared" si="0"/>
        <v>-0.005917159763313577</v>
      </c>
      <c r="I8" s="187">
        <f>IF(Volume!D8=0,0,Volume!F8/Volume!D8)</f>
        <v>0</v>
      </c>
      <c r="J8" s="178">
        <v>0</v>
      </c>
      <c r="K8" s="170">
        <f t="shared" si="1"/>
        <v>0</v>
      </c>
      <c r="L8" s="60"/>
      <c r="M8" s="6"/>
      <c r="N8" s="59"/>
      <c r="O8" s="3"/>
      <c r="P8" s="3"/>
      <c r="Q8" s="3"/>
      <c r="R8" s="3"/>
      <c r="S8" s="3"/>
      <c r="T8" s="3"/>
      <c r="U8" s="61"/>
      <c r="V8" s="3"/>
      <c r="W8" s="3"/>
      <c r="X8" s="3"/>
      <c r="Y8" s="3"/>
      <c r="Z8" s="3"/>
      <c r="AA8" s="2"/>
      <c r="AB8" s="78"/>
      <c r="AC8" s="77"/>
    </row>
    <row r="9" spans="1:29" s="58" customFormat="1" ht="15">
      <c r="A9" s="179" t="s">
        <v>0</v>
      </c>
      <c r="B9" s="190">
        <f>'Open Int.'!E9</f>
        <v>382500</v>
      </c>
      <c r="C9" s="191">
        <f>'Open Int.'!F9</f>
        <v>12000</v>
      </c>
      <c r="D9" s="192">
        <f>'Open Int.'!H9</f>
        <v>67125</v>
      </c>
      <c r="E9" s="333">
        <f>'Open Int.'!I9</f>
        <v>3750</v>
      </c>
      <c r="F9" s="193">
        <f>IF('Open Int.'!E9=0,0,'Open Int.'!H9/'Open Int.'!E9)</f>
        <v>0.17549019607843136</v>
      </c>
      <c r="G9" s="155">
        <v>0.17105263157894737</v>
      </c>
      <c r="H9" s="170">
        <f t="shared" si="0"/>
        <v>0.025942684766214075</v>
      </c>
      <c r="I9" s="187">
        <f>IF(Volume!D9=0,0,Volume!F9/Volume!D9)</f>
        <v>0.14096916299559473</v>
      </c>
      <c r="J9" s="178">
        <v>0.29120879120879123</v>
      </c>
      <c r="K9" s="170">
        <f t="shared" si="1"/>
        <v>-0.5159172138641842</v>
      </c>
      <c r="L9" s="60"/>
      <c r="M9" s="6"/>
      <c r="N9" s="59"/>
      <c r="O9" s="3"/>
      <c r="P9" s="3"/>
      <c r="Q9" s="3"/>
      <c r="R9" s="3"/>
      <c r="S9" s="3"/>
      <c r="T9" s="3"/>
      <c r="U9" s="61"/>
      <c r="V9" s="3"/>
      <c r="W9" s="3"/>
      <c r="X9" s="3"/>
      <c r="Y9" s="3"/>
      <c r="Z9" s="3"/>
      <c r="AA9" s="2"/>
      <c r="AB9" s="78"/>
      <c r="AC9" s="77"/>
    </row>
    <row r="10" spans="1:27" s="7" customFormat="1" ht="15">
      <c r="A10" s="179" t="s">
        <v>135</v>
      </c>
      <c r="B10" s="190">
        <f>'Open Int.'!E10</f>
        <v>61250</v>
      </c>
      <c r="C10" s="191">
        <f>'Open Int.'!F10</f>
        <v>2450</v>
      </c>
      <c r="D10" s="192">
        <f>'Open Int.'!H10</f>
        <v>4900</v>
      </c>
      <c r="E10" s="333">
        <f>'Open Int.'!I10</f>
        <v>0</v>
      </c>
      <c r="F10" s="193">
        <f>IF('Open Int.'!E10=0,0,'Open Int.'!H10/'Open Int.'!E10)</f>
        <v>0.08</v>
      </c>
      <c r="G10" s="155">
        <v>0.08333333333333333</v>
      </c>
      <c r="H10" s="170">
        <f t="shared" si="0"/>
        <v>-0.039999999999999925</v>
      </c>
      <c r="I10" s="187">
        <f>IF(Volume!D10=0,0,Volume!F10/Volume!D10)</f>
        <v>0</v>
      </c>
      <c r="J10" s="178">
        <v>0</v>
      </c>
      <c r="K10" s="170">
        <f t="shared" si="1"/>
        <v>0</v>
      </c>
      <c r="L10" s="60"/>
      <c r="M10" s="6"/>
      <c r="N10" s="59"/>
      <c r="O10" s="3"/>
      <c r="P10" s="3"/>
      <c r="Q10" s="3"/>
      <c r="R10" s="3"/>
      <c r="S10" s="3"/>
      <c r="T10" s="3"/>
      <c r="U10" s="61"/>
      <c r="V10" s="3"/>
      <c r="W10" s="3"/>
      <c r="X10" s="3"/>
      <c r="Y10" s="3"/>
      <c r="Z10" s="3"/>
      <c r="AA10" s="2"/>
    </row>
    <row r="11" spans="1:27" s="7" customFormat="1" ht="15">
      <c r="A11" s="179" t="s">
        <v>174</v>
      </c>
      <c r="B11" s="190">
        <f>'Open Int.'!E11</f>
        <v>465650</v>
      </c>
      <c r="C11" s="191">
        <f>'Open Int.'!F11</f>
        <v>-3350</v>
      </c>
      <c r="D11" s="192">
        <f>'Open Int.'!H11</f>
        <v>20100</v>
      </c>
      <c r="E11" s="333">
        <f>'Open Int.'!I11</f>
        <v>0</v>
      </c>
      <c r="F11" s="193">
        <f>IF('Open Int.'!E11=0,0,'Open Int.'!H11/'Open Int.'!E11)</f>
        <v>0.04316546762589928</v>
      </c>
      <c r="G11" s="155">
        <v>0.04285714285714286</v>
      </c>
      <c r="H11" s="170">
        <f t="shared" si="0"/>
        <v>0.00719424460431659</v>
      </c>
      <c r="I11" s="187">
        <f>IF(Volume!D11=0,0,Volume!F11/Volume!D11)</f>
        <v>0</v>
      </c>
      <c r="J11" s="178">
        <v>0</v>
      </c>
      <c r="K11" s="170">
        <f t="shared" si="1"/>
        <v>0</v>
      </c>
      <c r="L11" s="60"/>
      <c r="M11" s="6"/>
      <c r="N11" s="59"/>
      <c r="O11" s="3"/>
      <c r="P11" s="3"/>
      <c r="Q11" s="3"/>
      <c r="R11" s="3"/>
      <c r="S11" s="3"/>
      <c r="T11" s="3"/>
      <c r="U11" s="61"/>
      <c r="V11" s="3"/>
      <c r="W11" s="3"/>
      <c r="X11" s="3"/>
      <c r="Y11" s="3"/>
      <c r="Z11" s="3"/>
      <c r="AA11" s="2"/>
    </row>
    <row r="12" spans="1:29" s="58" customFormat="1" ht="15">
      <c r="A12" s="179" t="s">
        <v>281</v>
      </c>
      <c r="B12" s="190">
        <f>'Open Int.'!E12</f>
        <v>0</v>
      </c>
      <c r="C12" s="191">
        <f>'Open Int.'!F12</f>
        <v>0</v>
      </c>
      <c r="D12" s="192">
        <f>'Open Int.'!H12</f>
        <v>0</v>
      </c>
      <c r="E12" s="333">
        <f>'Open Int.'!I12</f>
        <v>0</v>
      </c>
      <c r="F12" s="193">
        <f>IF('Open Int.'!E12=0,0,'Open Int.'!H12/'Open Int.'!E12)</f>
        <v>0</v>
      </c>
      <c r="G12" s="155">
        <v>0</v>
      </c>
      <c r="H12" s="170">
        <f t="shared" si="0"/>
        <v>0</v>
      </c>
      <c r="I12" s="187">
        <f>IF(Volume!D12=0,0,Volume!F12/Volume!D12)</f>
        <v>0</v>
      </c>
      <c r="J12" s="178">
        <v>0</v>
      </c>
      <c r="K12" s="170">
        <f t="shared" si="1"/>
        <v>0</v>
      </c>
      <c r="L12" s="60"/>
      <c r="M12" s="6"/>
      <c r="N12" s="59"/>
      <c r="O12" s="3"/>
      <c r="P12" s="3"/>
      <c r="Q12" s="3"/>
      <c r="R12" s="3"/>
      <c r="S12" s="3"/>
      <c r="T12" s="3"/>
      <c r="U12" s="61"/>
      <c r="V12" s="3"/>
      <c r="W12" s="3"/>
      <c r="X12" s="3"/>
      <c r="Y12" s="3"/>
      <c r="Z12" s="3"/>
      <c r="AA12" s="2"/>
      <c r="AB12" s="78"/>
      <c r="AC12" s="77"/>
    </row>
    <row r="13" spans="1:29" s="58" customFormat="1" ht="15">
      <c r="A13" s="179" t="s">
        <v>75</v>
      </c>
      <c r="B13" s="190">
        <f>'Open Int.'!E13</f>
        <v>69000</v>
      </c>
      <c r="C13" s="191">
        <f>'Open Int.'!F13</f>
        <v>4600</v>
      </c>
      <c r="D13" s="192">
        <f>'Open Int.'!H13</f>
        <v>9200</v>
      </c>
      <c r="E13" s="333">
        <f>'Open Int.'!I13</f>
        <v>0</v>
      </c>
      <c r="F13" s="193">
        <f>IF('Open Int.'!E13=0,0,'Open Int.'!H13/'Open Int.'!E13)</f>
        <v>0.13333333333333333</v>
      </c>
      <c r="G13" s="155">
        <v>0.14285714285714285</v>
      </c>
      <c r="H13" s="170">
        <f t="shared" si="0"/>
        <v>-0.06666666666666662</v>
      </c>
      <c r="I13" s="187">
        <f>IF(Volume!D13=0,0,Volume!F13/Volume!D13)</f>
        <v>0</v>
      </c>
      <c r="J13" s="178">
        <v>0</v>
      </c>
      <c r="K13" s="170">
        <f t="shared" si="1"/>
        <v>0</v>
      </c>
      <c r="L13" s="60"/>
      <c r="M13" s="6"/>
      <c r="N13" s="59"/>
      <c r="O13" s="3"/>
      <c r="P13" s="3"/>
      <c r="Q13" s="3"/>
      <c r="R13" s="3"/>
      <c r="S13" s="3"/>
      <c r="T13" s="3"/>
      <c r="U13" s="61"/>
      <c r="V13" s="3"/>
      <c r="W13" s="3"/>
      <c r="X13" s="3"/>
      <c r="Y13" s="3"/>
      <c r="Z13" s="3"/>
      <c r="AA13" s="2"/>
      <c r="AB13" s="78"/>
      <c r="AC13" s="77"/>
    </row>
    <row r="14" spans="1:29" s="58" customFormat="1" ht="15">
      <c r="A14" s="179" t="s">
        <v>88</v>
      </c>
      <c r="B14" s="190">
        <f>'Open Int.'!E14</f>
        <v>3362600</v>
      </c>
      <c r="C14" s="191">
        <f>'Open Int.'!F14</f>
        <v>4300</v>
      </c>
      <c r="D14" s="192">
        <f>'Open Int.'!H14</f>
        <v>374100</v>
      </c>
      <c r="E14" s="333">
        <f>'Open Int.'!I14</f>
        <v>-4300</v>
      </c>
      <c r="F14" s="193">
        <f>IF('Open Int.'!E14=0,0,'Open Int.'!H14/'Open Int.'!E14)</f>
        <v>0.11125319693094629</v>
      </c>
      <c r="G14" s="155">
        <v>0.11267605633802817</v>
      </c>
      <c r="H14" s="170">
        <f t="shared" si="0"/>
        <v>-0.01262787723785169</v>
      </c>
      <c r="I14" s="187">
        <f>IF(Volume!D14=0,0,Volume!F14/Volume!D14)</f>
        <v>0.05813953488372093</v>
      </c>
      <c r="J14" s="178">
        <v>0.18604651162790697</v>
      </c>
      <c r="K14" s="170">
        <f t="shared" si="1"/>
        <v>-0.6875</v>
      </c>
      <c r="L14" s="60"/>
      <c r="M14" s="6"/>
      <c r="N14" s="59"/>
      <c r="O14" s="3"/>
      <c r="P14" s="3"/>
      <c r="Q14" s="3"/>
      <c r="R14" s="3"/>
      <c r="S14" s="3"/>
      <c r="T14" s="3"/>
      <c r="U14" s="61"/>
      <c r="V14" s="3"/>
      <c r="W14" s="3"/>
      <c r="X14" s="3"/>
      <c r="Y14" s="3"/>
      <c r="Z14" s="3"/>
      <c r="AA14" s="2"/>
      <c r="AB14" s="78"/>
      <c r="AC14" s="77"/>
    </row>
    <row r="15" spans="1:29" s="58" customFormat="1" ht="15">
      <c r="A15" s="179" t="s">
        <v>136</v>
      </c>
      <c r="B15" s="190">
        <f>'Open Int.'!E15</f>
        <v>8547250</v>
      </c>
      <c r="C15" s="191">
        <f>'Open Int.'!F15</f>
        <v>262625</v>
      </c>
      <c r="D15" s="192">
        <f>'Open Int.'!H15</f>
        <v>1279700</v>
      </c>
      <c r="E15" s="333">
        <f>'Open Int.'!I15</f>
        <v>9550</v>
      </c>
      <c r="F15" s="193">
        <f>IF('Open Int.'!E15=0,0,'Open Int.'!H15/'Open Int.'!E15)</f>
        <v>0.14972067039106146</v>
      </c>
      <c r="G15" s="155">
        <v>0.15331412103746397</v>
      </c>
      <c r="H15" s="170">
        <f t="shared" si="0"/>
        <v>-0.023438484479354735</v>
      </c>
      <c r="I15" s="187">
        <f>IF(Volume!D15=0,0,Volume!F15/Volume!D15)</f>
        <v>0.07065217391304347</v>
      </c>
      <c r="J15" s="178">
        <v>0.20652173913043478</v>
      </c>
      <c r="K15" s="170">
        <f t="shared" si="1"/>
        <v>-0.6578947368421052</v>
      </c>
      <c r="L15" s="60"/>
      <c r="M15" s="6"/>
      <c r="N15" s="59"/>
      <c r="O15" s="3"/>
      <c r="P15" s="3"/>
      <c r="Q15" s="3"/>
      <c r="R15" s="3"/>
      <c r="S15" s="3"/>
      <c r="T15" s="3"/>
      <c r="U15" s="61"/>
      <c r="V15" s="3"/>
      <c r="W15" s="3"/>
      <c r="X15" s="3"/>
      <c r="Y15" s="3"/>
      <c r="Z15" s="3"/>
      <c r="AA15" s="2"/>
      <c r="AB15" s="78"/>
      <c r="AC15" s="77"/>
    </row>
    <row r="16" spans="1:27" s="8" customFormat="1" ht="15">
      <c r="A16" s="179" t="s">
        <v>157</v>
      </c>
      <c r="B16" s="190">
        <f>'Open Int.'!E16</f>
        <v>0</v>
      </c>
      <c r="C16" s="191">
        <f>'Open Int.'!F16</f>
        <v>0</v>
      </c>
      <c r="D16" s="192">
        <f>'Open Int.'!H16</f>
        <v>0</v>
      </c>
      <c r="E16" s="333">
        <f>'Open Int.'!I16</f>
        <v>0</v>
      </c>
      <c r="F16" s="193">
        <f>IF('Open Int.'!E16=0,0,'Open Int.'!H16/'Open Int.'!E16)</f>
        <v>0</v>
      </c>
      <c r="G16" s="155">
        <v>0</v>
      </c>
      <c r="H16" s="170">
        <f t="shared" si="0"/>
        <v>0</v>
      </c>
      <c r="I16" s="187">
        <f>IF(Volume!D16=0,0,Volume!F16/Volume!D16)</f>
        <v>0</v>
      </c>
      <c r="J16" s="178">
        <v>0</v>
      </c>
      <c r="K16" s="170">
        <f t="shared" si="1"/>
        <v>0</v>
      </c>
      <c r="L16" s="60"/>
      <c r="M16" s="6"/>
      <c r="N16" s="59"/>
      <c r="O16" s="3"/>
      <c r="P16" s="3"/>
      <c r="Q16" s="3"/>
      <c r="R16" s="3"/>
      <c r="S16" s="3"/>
      <c r="T16" s="3"/>
      <c r="U16" s="61"/>
      <c r="V16" s="3"/>
      <c r="W16" s="3"/>
      <c r="X16" s="3"/>
      <c r="Y16" s="3"/>
      <c r="Z16" s="3"/>
      <c r="AA16" s="2"/>
    </row>
    <row r="17" spans="1:27" s="8" customFormat="1" ht="15">
      <c r="A17" s="179" t="s">
        <v>193</v>
      </c>
      <c r="B17" s="190">
        <f>'Open Int.'!E17</f>
        <v>42900</v>
      </c>
      <c r="C17" s="191">
        <f>'Open Int.'!F17</f>
        <v>25300</v>
      </c>
      <c r="D17" s="192">
        <f>'Open Int.'!H17</f>
        <v>28200</v>
      </c>
      <c r="E17" s="333">
        <f>'Open Int.'!I17</f>
        <v>26500</v>
      </c>
      <c r="F17" s="193">
        <f>IF('Open Int.'!E17=0,0,'Open Int.'!H17/'Open Int.'!E17)</f>
        <v>0.6573426573426573</v>
      </c>
      <c r="G17" s="155">
        <v>0.09659090909090909</v>
      </c>
      <c r="H17" s="170">
        <f t="shared" si="0"/>
        <v>5.8054298642533935</v>
      </c>
      <c r="I17" s="187">
        <f>IF(Volume!D17=0,0,Volume!F17/Volume!D17)</f>
        <v>0.6447688564476886</v>
      </c>
      <c r="J17" s="178">
        <v>0</v>
      </c>
      <c r="K17" s="170">
        <f t="shared" si="1"/>
        <v>0</v>
      </c>
      <c r="L17" s="60"/>
      <c r="M17" s="6"/>
      <c r="N17" s="59"/>
      <c r="O17" s="3"/>
      <c r="P17" s="3"/>
      <c r="Q17" s="3"/>
      <c r="R17" s="3"/>
      <c r="S17" s="3"/>
      <c r="T17" s="3"/>
      <c r="U17" s="61"/>
      <c r="V17" s="3"/>
      <c r="W17" s="3"/>
      <c r="X17" s="3"/>
      <c r="Y17" s="3"/>
      <c r="Z17" s="3"/>
      <c r="AA17" s="2"/>
    </row>
    <row r="18" spans="1:29" s="58" customFormat="1" ht="15">
      <c r="A18" s="179" t="s">
        <v>282</v>
      </c>
      <c r="B18" s="190">
        <f>'Open Int.'!E18</f>
        <v>372400</v>
      </c>
      <c r="C18" s="191">
        <f>'Open Int.'!F18</f>
        <v>-4750</v>
      </c>
      <c r="D18" s="192">
        <f>'Open Int.'!H18</f>
        <v>163400</v>
      </c>
      <c r="E18" s="333">
        <f>'Open Int.'!I18</f>
        <v>-4750</v>
      </c>
      <c r="F18" s="193">
        <f>IF('Open Int.'!E18=0,0,'Open Int.'!H18/'Open Int.'!E18)</f>
        <v>0.4387755102040816</v>
      </c>
      <c r="G18" s="155">
        <v>0.44584382871536526</v>
      </c>
      <c r="H18" s="170">
        <f t="shared" si="0"/>
        <v>-0.01585379914677744</v>
      </c>
      <c r="I18" s="187">
        <f>IF(Volume!D18=0,0,Volume!F18/Volume!D18)</f>
        <v>0.18181818181818182</v>
      </c>
      <c r="J18" s="178">
        <v>2.3076923076923075</v>
      </c>
      <c r="K18" s="170">
        <f t="shared" si="1"/>
        <v>-0.9212121212121213</v>
      </c>
      <c r="L18" s="60"/>
      <c r="M18" s="6"/>
      <c r="N18" s="59"/>
      <c r="O18" s="3"/>
      <c r="P18" s="3"/>
      <c r="Q18" s="3"/>
      <c r="R18" s="3"/>
      <c r="S18" s="3"/>
      <c r="T18" s="3"/>
      <c r="U18" s="61"/>
      <c r="V18" s="3"/>
      <c r="W18" s="3"/>
      <c r="X18" s="3"/>
      <c r="Y18" s="3"/>
      <c r="Z18" s="3"/>
      <c r="AA18" s="2"/>
      <c r="AB18" s="78"/>
      <c r="AC18" s="77"/>
    </row>
    <row r="19" spans="1:27" s="7" customFormat="1" ht="15">
      <c r="A19" s="179" t="s">
        <v>283</v>
      </c>
      <c r="B19" s="190">
        <f>'Open Int.'!E19</f>
        <v>1166400</v>
      </c>
      <c r="C19" s="191">
        <f>'Open Int.'!F19</f>
        <v>0</v>
      </c>
      <c r="D19" s="192">
        <f>'Open Int.'!H19</f>
        <v>177600</v>
      </c>
      <c r="E19" s="333">
        <f>'Open Int.'!I19</f>
        <v>-9600</v>
      </c>
      <c r="F19" s="193">
        <f>IF('Open Int.'!E19=0,0,'Open Int.'!H19/'Open Int.'!E19)</f>
        <v>0.1522633744855967</v>
      </c>
      <c r="G19" s="155">
        <v>0.16049382716049382</v>
      </c>
      <c r="H19" s="170">
        <f t="shared" si="0"/>
        <v>-0.051282051282051225</v>
      </c>
      <c r="I19" s="187">
        <f>IF(Volume!D19=0,0,Volume!F19/Volume!D19)</f>
        <v>0.15384615384615385</v>
      </c>
      <c r="J19" s="178">
        <v>0.7352941176470589</v>
      </c>
      <c r="K19" s="170">
        <f t="shared" si="1"/>
        <v>-0.7907692307692308</v>
      </c>
      <c r="L19" s="60"/>
      <c r="M19" s="6"/>
      <c r="N19" s="59"/>
      <c r="O19" s="3"/>
      <c r="P19" s="3"/>
      <c r="Q19" s="3"/>
      <c r="R19" s="3"/>
      <c r="S19" s="3"/>
      <c r="T19" s="3"/>
      <c r="U19" s="61"/>
      <c r="V19" s="3"/>
      <c r="W19" s="3"/>
      <c r="X19" s="3"/>
      <c r="Y19" s="3"/>
      <c r="Z19" s="3"/>
      <c r="AA19" s="2"/>
    </row>
    <row r="20" spans="1:27" s="7" customFormat="1" ht="15">
      <c r="A20" s="179" t="s">
        <v>76</v>
      </c>
      <c r="B20" s="190">
        <f>'Open Int.'!E20</f>
        <v>103600</v>
      </c>
      <c r="C20" s="191">
        <f>'Open Int.'!F20</f>
        <v>0</v>
      </c>
      <c r="D20" s="192">
        <f>'Open Int.'!H20</f>
        <v>14000</v>
      </c>
      <c r="E20" s="333">
        <f>'Open Int.'!I20</f>
        <v>5600</v>
      </c>
      <c r="F20" s="193">
        <f>IF('Open Int.'!E20=0,0,'Open Int.'!H20/'Open Int.'!E20)</f>
        <v>0.13513513513513514</v>
      </c>
      <c r="G20" s="155">
        <v>0.08108108108108109</v>
      </c>
      <c r="H20" s="170">
        <f t="shared" si="0"/>
        <v>0.6666666666666666</v>
      </c>
      <c r="I20" s="187">
        <f>IF(Volume!D20=0,0,Volume!F20/Volume!D20)</f>
        <v>0.16279069767441862</v>
      </c>
      <c r="J20" s="178">
        <v>0.041666666666666664</v>
      </c>
      <c r="K20" s="170">
        <f t="shared" si="1"/>
        <v>2.9069767441860472</v>
      </c>
      <c r="L20" s="60"/>
      <c r="M20" s="6"/>
      <c r="N20" s="59"/>
      <c r="O20" s="3"/>
      <c r="P20" s="3"/>
      <c r="Q20" s="3"/>
      <c r="R20" s="3"/>
      <c r="S20" s="3"/>
      <c r="T20" s="3"/>
      <c r="U20" s="61"/>
      <c r="V20" s="3"/>
      <c r="W20" s="3"/>
      <c r="X20" s="3"/>
      <c r="Y20" s="3"/>
      <c r="Z20" s="3"/>
      <c r="AA20" s="2"/>
    </row>
    <row r="21" spans="1:29" s="58" customFormat="1" ht="15">
      <c r="A21" s="179" t="s">
        <v>77</v>
      </c>
      <c r="B21" s="190">
        <f>'Open Int.'!E21</f>
        <v>418000</v>
      </c>
      <c r="C21" s="191">
        <f>'Open Int.'!F21</f>
        <v>32300</v>
      </c>
      <c r="D21" s="192">
        <f>'Open Int.'!H21</f>
        <v>216600</v>
      </c>
      <c r="E21" s="333">
        <f>'Open Int.'!I21</f>
        <v>19000</v>
      </c>
      <c r="F21" s="193">
        <f>IF('Open Int.'!E21=0,0,'Open Int.'!H21/'Open Int.'!E21)</f>
        <v>0.5181818181818182</v>
      </c>
      <c r="G21" s="155">
        <v>0.5123152709359606</v>
      </c>
      <c r="H21" s="170">
        <f t="shared" si="0"/>
        <v>0.011451048951048882</v>
      </c>
      <c r="I21" s="187">
        <f>IF(Volume!D21=0,0,Volume!F21/Volume!D21)</f>
        <v>0.6727941176470589</v>
      </c>
      <c r="J21" s="178">
        <v>2.3968253968253967</v>
      </c>
      <c r="K21" s="170">
        <f t="shared" si="1"/>
        <v>-0.7192978184651344</v>
      </c>
      <c r="L21" s="60"/>
      <c r="M21" s="6"/>
      <c r="N21" s="59"/>
      <c r="O21" s="3"/>
      <c r="P21" s="3"/>
      <c r="Q21" s="3"/>
      <c r="R21" s="3"/>
      <c r="S21" s="3"/>
      <c r="T21" s="3"/>
      <c r="U21" s="61"/>
      <c r="V21" s="3"/>
      <c r="W21" s="3"/>
      <c r="X21" s="3"/>
      <c r="Y21" s="3"/>
      <c r="Z21" s="3"/>
      <c r="AA21" s="2"/>
      <c r="AB21" s="78"/>
      <c r="AC21" s="77"/>
    </row>
    <row r="22" spans="1:29" s="58" customFormat="1" ht="15">
      <c r="A22" s="179" t="s">
        <v>284</v>
      </c>
      <c r="B22" s="190">
        <f>'Open Int.'!E22</f>
        <v>74550</v>
      </c>
      <c r="C22" s="191">
        <f>'Open Int.'!F22</f>
        <v>9450</v>
      </c>
      <c r="D22" s="192">
        <f>'Open Int.'!H22</f>
        <v>473550</v>
      </c>
      <c r="E22" s="333">
        <f>'Open Int.'!I22</f>
        <v>77700</v>
      </c>
      <c r="F22" s="193">
        <f>IF('Open Int.'!E22=0,0,'Open Int.'!H22/'Open Int.'!E22)</f>
        <v>6.352112676056338</v>
      </c>
      <c r="G22" s="155">
        <v>6.080645161290323</v>
      </c>
      <c r="H22" s="170">
        <f t="shared" si="0"/>
        <v>0.044644524974782315</v>
      </c>
      <c r="I22" s="187">
        <f>IF(Volume!D22=0,0,Volume!F22/Volume!D22)</f>
        <v>6.7272727272727275</v>
      </c>
      <c r="J22" s="178">
        <v>3.5294117647058822</v>
      </c>
      <c r="K22" s="170">
        <f t="shared" si="1"/>
        <v>0.9060606060606062</v>
      </c>
      <c r="L22" s="60"/>
      <c r="M22" s="6"/>
      <c r="N22" s="59"/>
      <c r="O22" s="3"/>
      <c r="P22" s="3"/>
      <c r="Q22" s="3"/>
      <c r="R22" s="3"/>
      <c r="S22" s="3"/>
      <c r="T22" s="3"/>
      <c r="U22" s="61"/>
      <c r="V22" s="3"/>
      <c r="W22" s="3"/>
      <c r="X22" s="3"/>
      <c r="Y22" s="3"/>
      <c r="Z22" s="3"/>
      <c r="AA22" s="2"/>
      <c r="AB22" s="78"/>
      <c r="AC22" s="77"/>
    </row>
    <row r="23" spans="1:27" s="7" customFormat="1" ht="15">
      <c r="A23" s="179" t="s">
        <v>34</v>
      </c>
      <c r="B23" s="190">
        <f>'Open Int.'!E23</f>
        <v>550</v>
      </c>
      <c r="C23" s="191">
        <f>'Open Int.'!F23</f>
        <v>0</v>
      </c>
      <c r="D23" s="192">
        <f>'Open Int.'!H23</f>
        <v>0</v>
      </c>
      <c r="E23" s="333">
        <f>'Open Int.'!I23</f>
        <v>0</v>
      </c>
      <c r="F23" s="193">
        <f>IF('Open Int.'!E23=0,0,'Open Int.'!H23/'Open Int.'!E23)</f>
        <v>0</v>
      </c>
      <c r="G23" s="155">
        <v>0</v>
      </c>
      <c r="H23" s="170">
        <f t="shared" si="0"/>
        <v>0</v>
      </c>
      <c r="I23" s="187">
        <f>IF(Volume!D23=0,0,Volume!F23/Volume!D23)</f>
        <v>0</v>
      </c>
      <c r="J23" s="178">
        <v>0</v>
      </c>
      <c r="K23" s="170">
        <f t="shared" si="1"/>
        <v>0</v>
      </c>
      <c r="L23" s="60"/>
      <c r="M23" s="6"/>
      <c r="N23" s="59"/>
      <c r="O23" s="3"/>
      <c r="P23" s="3"/>
      <c r="Q23" s="3"/>
      <c r="R23" s="3"/>
      <c r="S23" s="3"/>
      <c r="T23" s="3"/>
      <c r="U23" s="61"/>
      <c r="V23" s="3"/>
      <c r="W23" s="3"/>
      <c r="X23" s="3"/>
      <c r="Y23" s="3"/>
      <c r="Z23" s="3"/>
      <c r="AA23" s="2"/>
    </row>
    <row r="24" spans="1:27" s="7" customFormat="1" ht="15">
      <c r="A24" s="179" t="s">
        <v>285</v>
      </c>
      <c r="B24" s="190">
        <f>'Open Int.'!E24</f>
        <v>1000</v>
      </c>
      <c r="C24" s="191">
        <f>'Open Int.'!F24</f>
        <v>0</v>
      </c>
      <c r="D24" s="192">
        <f>'Open Int.'!H24</f>
        <v>0</v>
      </c>
      <c r="E24" s="333">
        <f>'Open Int.'!I24</f>
        <v>0</v>
      </c>
      <c r="F24" s="193">
        <f>IF('Open Int.'!E24=0,0,'Open Int.'!H24/'Open Int.'!E24)</f>
        <v>0</v>
      </c>
      <c r="G24" s="155">
        <v>0</v>
      </c>
      <c r="H24" s="170">
        <f t="shared" si="0"/>
        <v>0</v>
      </c>
      <c r="I24" s="187">
        <f>IF(Volume!D24=0,0,Volume!F24/Volume!D24)</f>
        <v>0</v>
      </c>
      <c r="J24" s="178">
        <v>0</v>
      </c>
      <c r="K24" s="170">
        <f t="shared" si="1"/>
        <v>0</v>
      </c>
      <c r="L24" s="60"/>
      <c r="M24" s="6"/>
      <c r="N24" s="59"/>
      <c r="O24" s="3"/>
      <c r="P24" s="3"/>
      <c r="Q24" s="3"/>
      <c r="R24" s="3"/>
      <c r="S24" s="3"/>
      <c r="T24" s="3"/>
      <c r="U24" s="61"/>
      <c r="V24" s="3"/>
      <c r="W24" s="3"/>
      <c r="X24" s="3"/>
      <c r="Y24" s="3"/>
      <c r="Z24" s="3"/>
      <c r="AA24" s="2"/>
    </row>
    <row r="25" spans="1:27" s="7" customFormat="1" ht="15">
      <c r="A25" s="179" t="s">
        <v>137</v>
      </c>
      <c r="B25" s="190">
        <f>'Open Int.'!E25</f>
        <v>5000</v>
      </c>
      <c r="C25" s="191">
        <f>'Open Int.'!F25</f>
        <v>0</v>
      </c>
      <c r="D25" s="192">
        <f>'Open Int.'!H25</f>
        <v>2000</v>
      </c>
      <c r="E25" s="333">
        <f>'Open Int.'!I25</f>
        <v>-50000</v>
      </c>
      <c r="F25" s="193">
        <f>IF('Open Int.'!E25=0,0,'Open Int.'!H25/'Open Int.'!E25)</f>
        <v>0.4</v>
      </c>
      <c r="G25" s="155">
        <v>10.4</v>
      </c>
      <c r="H25" s="170">
        <f t="shared" si="0"/>
        <v>-0.9615384615384615</v>
      </c>
      <c r="I25" s="187">
        <f>IF(Volume!D25=0,0,Volume!F25/Volume!D25)</f>
        <v>4.545454545454546</v>
      </c>
      <c r="J25" s="178">
        <v>0</v>
      </c>
      <c r="K25" s="170">
        <f t="shared" si="1"/>
        <v>0</v>
      </c>
      <c r="L25" s="60"/>
      <c r="M25" s="6"/>
      <c r="N25" s="59"/>
      <c r="O25" s="3"/>
      <c r="P25" s="3"/>
      <c r="Q25" s="3"/>
      <c r="R25" s="3"/>
      <c r="S25" s="3"/>
      <c r="T25" s="3"/>
      <c r="U25" s="61"/>
      <c r="V25" s="3"/>
      <c r="W25" s="3"/>
      <c r="X25" s="3"/>
      <c r="Y25" s="3"/>
      <c r="Z25" s="3"/>
      <c r="AA25" s="2"/>
    </row>
    <row r="26" spans="1:27" s="7" customFormat="1" ht="15">
      <c r="A26" s="179" t="s">
        <v>232</v>
      </c>
      <c r="B26" s="190">
        <f>'Open Int.'!E26</f>
        <v>466500</v>
      </c>
      <c r="C26" s="191">
        <f>'Open Int.'!F26</f>
        <v>-19500</v>
      </c>
      <c r="D26" s="192">
        <f>'Open Int.'!H26</f>
        <v>141000</v>
      </c>
      <c r="E26" s="333">
        <f>'Open Int.'!I26</f>
        <v>9000</v>
      </c>
      <c r="F26" s="193">
        <f>IF('Open Int.'!E26=0,0,'Open Int.'!H26/'Open Int.'!E26)</f>
        <v>0.3022508038585209</v>
      </c>
      <c r="G26" s="155">
        <v>0.2716049382716049</v>
      </c>
      <c r="H26" s="170">
        <f t="shared" si="0"/>
        <v>0.11283250511546329</v>
      </c>
      <c r="I26" s="187">
        <f>IF(Volume!D26=0,0,Volume!F26/Volume!D26)</f>
        <v>0.1440443213296399</v>
      </c>
      <c r="J26" s="178">
        <v>0.2289855072463768</v>
      </c>
      <c r="K26" s="170">
        <f t="shared" si="1"/>
        <v>-0.37094568533258526</v>
      </c>
      <c r="L26" s="60"/>
      <c r="M26" s="6"/>
      <c r="N26" s="59"/>
      <c r="O26" s="3"/>
      <c r="P26" s="3"/>
      <c r="Q26" s="3"/>
      <c r="R26" s="3"/>
      <c r="S26" s="3"/>
      <c r="T26" s="3"/>
      <c r="U26" s="61"/>
      <c r="V26" s="3"/>
      <c r="W26" s="3"/>
      <c r="X26" s="3"/>
      <c r="Y26" s="3"/>
      <c r="Z26" s="3"/>
      <c r="AA26" s="2"/>
    </row>
    <row r="27" spans="1:27" s="7" customFormat="1" ht="15">
      <c r="A27" s="179" t="s">
        <v>1</v>
      </c>
      <c r="B27" s="190">
        <f>'Open Int.'!E27</f>
        <v>49200</v>
      </c>
      <c r="C27" s="191">
        <f>'Open Int.'!F27</f>
        <v>8250</v>
      </c>
      <c r="D27" s="192">
        <f>'Open Int.'!H27</f>
        <v>5400</v>
      </c>
      <c r="E27" s="333">
        <f>'Open Int.'!I27</f>
        <v>150</v>
      </c>
      <c r="F27" s="193">
        <f>IF('Open Int.'!E27=0,0,'Open Int.'!H27/'Open Int.'!E27)</f>
        <v>0.10975609756097561</v>
      </c>
      <c r="G27" s="155">
        <v>0.1282051282051282</v>
      </c>
      <c r="H27" s="170">
        <f t="shared" si="0"/>
        <v>-0.14390243902439018</v>
      </c>
      <c r="I27" s="187">
        <f>IF(Volume!D27=0,0,Volume!F27/Volume!D27)</f>
        <v>0.035211267605633804</v>
      </c>
      <c r="J27" s="178">
        <v>0.014084507042253521</v>
      </c>
      <c r="K27" s="170">
        <f t="shared" si="1"/>
        <v>1.5</v>
      </c>
      <c r="L27" s="60"/>
      <c r="M27" s="6"/>
      <c r="N27" s="59"/>
      <c r="O27" s="3"/>
      <c r="P27" s="3"/>
      <c r="Q27" s="3"/>
      <c r="R27" s="3"/>
      <c r="S27" s="3"/>
      <c r="T27" s="3"/>
      <c r="U27" s="61"/>
      <c r="V27" s="3"/>
      <c r="W27" s="3"/>
      <c r="X27" s="3"/>
      <c r="Y27" s="3"/>
      <c r="Z27" s="3"/>
      <c r="AA27" s="2"/>
    </row>
    <row r="28" spans="1:27" s="7" customFormat="1" ht="15">
      <c r="A28" s="179" t="s">
        <v>158</v>
      </c>
      <c r="B28" s="190">
        <f>'Open Int.'!E28</f>
        <v>100700</v>
      </c>
      <c r="C28" s="191">
        <f>'Open Int.'!F28</f>
        <v>19000</v>
      </c>
      <c r="D28" s="192">
        <f>'Open Int.'!H28</f>
        <v>429400</v>
      </c>
      <c r="E28" s="333">
        <f>'Open Int.'!I28</f>
        <v>9500</v>
      </c>
      <c r="F28" s="193">
        <f>IF('Open Int.'!E28=0,0,'Open Int.'!H28/'Open Int.'!E28)</f>
        <v>4.264150943396227</v>
      </c>
      <c r="G28" s="155">
        <v>5.1395348837209305</v>
      </c>
      <c r="H28" s="170">
        <f t="shared" si="0"/>
        <v>-0.17032357209937674</v>
      </c>
      <c r="I28" s="187">
        <f>IF(Volume!D28=0,0,Volume!F28/Volume!D28)</f>
        <v>0.5</v>
      </c>
      <c r="J28" s="178">
        <v>1.4545454545454546</v>
      </c>
      <c r="K28" s="170">
        <f t="shared" si="1"/>
        <v>-0.65625</v>
      </c>
      <c r="L28" s="60"/>
      <c r="M28" s="6"/>
      <c r="N28" s="59"/>
      <c r="O28" s="3"/>
      <c r="P28" s="3"/>
      <c r="Q28" s="3"/>
      <c r="R28" s="3"/>
      <c r="S28" s="3"/>
      <c r="T28" s="3"/>
      <c r="U28" s="61"/>
      <c r="V28" s="3"/>
      <c r="W28" s="3"/>
      <c r="X28" s="3"/>
      <c r="Y28" s="3"/>
      <c r="Z28" s="3"/>
      <c r="AA28" s="2"/>
    </row>
    <row r="29" spans="1:27" s="7" customFormat="1" ht="15">
      <c r="A29" s="179" t="s">
        <v>286</v>
      </c>
      <c r="B29" s="190">
        <f>'Open Int.'!E29</f>
        <v>0</v>
      </c>
      <c r="C29" s="191">
        <f>'Open Int.'!F29</f>
        <v>0</v>
      </c>
      <c r="D29" s="192">
        <f>'Open Int.'!H29</f>
        <v>0</v>
      </c>
      <c r="E29" s="333">
        <f>'Open Int.'!I29</f>
        <v>0</v>
      </c>
      <c r="F29" s="193">
        <f>IF('Open Int.'!E29=0,0,'Open Int.'!H29/'Open Int.'!E29)</f>
        <v>0</v>
      </c>
      <c r="G29" s="155">
        <v>0</v>
      </c>
      <c r="H29" s="170">
        <f t="shared" si="0"/>
        <v>0</v>
      </c>
      <c r="I29" s="187">
        <f>IF(Volume!D29=0,0,Volume!F29/Volume!D29)</f>
        <v>0</v>
      </c>
      <c r="J29" s="178">
        <v>0</v>
      </c>
      <c r="K29" s="170">
        <f t="shared" si="1"/>
        <v>0</v>
      </c>
      <c r="L29" s="60"/>
      <c r="M29" s="6"/>
      <c r="N29" s="59"/>
      <c r="O29" s="3"/>
      <c r="P29" s="3"/>
      <c r="Q29" s="3"/>
      <c r="R29" s="3"/>
      <c r="S29" s="3"/>
      <c r="T29" s="3"/>
      <c r="U29" s="61"/>
      <c r="V29" s="3"/>
      <c r="W29" s="3"/>
      <c r="X29" s="3"/>
      <c r="Y29" s="3"/>
      <c r="Z29" s="3"/>
      <c r="AA29" s="2"/>
    </row>
    <row r="30" spans="1:27" s="7" customFormat="1" ht="15">
      <c r="A30" s="179" t="s">
        <v>159</v>
      </c>
      <c r="B30" s="190">
        <f>'Open Int.'!E30</f>
        <v>63000</v>
      </c>
      <c r="C30" s="191">
        <f>'Open Int.'!F30</f>
        <v>0</v>
      </c>
      <c r="D30" s="192">
        <f>'Open Int.'!H30</f>
        <v>0</v>
      </c>
      <c r="E30" s="333">
        <f>'Open Int.'!I30</f>
        <v>0</v>
      </c>
      <c r="F30" s="193">
        <f>IF('Open Int.'!E30=0,0,'Open Int.'!H30/'Open Int.'!E30)</f>
        <v>0</v>
      </c>
      <c r="G30" s="155">
        <v>0</v>
      </c>
      <c r="H30" s="170">
        <f t="shared" si="0"/>
        <v>0</v>
      </c>
      <c r="I30" s="187">
        <f>IF(Volume!D30=0,0,Volume!F30/Volume!D30)</f>
        <v>0</v>
      </c>
      <c r="J30" s="178">
        <v>0</v>
      </c>
      <c r="K30" s="170">
        <f t="shared" si="1"/>
        <v>0</v>
      </c>
      <c r="L30" s="60"/>
      <c r="M30" s="6"/>
      <c r="N30" s="59"/>
      <c r="O30" s="3"/>
      <c r="P30" s="3"/>
      <c r="Q30" s="3"/>
      <c r="R30" s="3"/>
      <c r="S30" s="3"/>
      <c r="T30" s="3"/>
      <c r="U30" s="61"/>
      <c r="V30" s="3"/>
      <c r="W30" s="3"/>
      <c r="X30" s="3"/>
      <c r="Y30" s="3"/>
      <c r="Z30" s="3"/>
      <c r="AA30" s="2"/>
    </row>
    <row r="31" spans="1:27" s="7" customFormat="1" ht="15">
      <c r="A31" s="179" t="s">
        <v>2</v>
      </c>
      <c r="B31" s="190">
        <f>'Open Int.'!E31</f>
        <v>33000</v>
      </c>
      <c r="C31" s="191">
        <f>'Open Int.'!F31</f>
        <v>0</v>
      </c>
      <c r="D31" s="192">
        <f>'Open Int.'!H31</f>
        <v>2200</v>
      </c>
      <c r="E31" s="333">
        <f>'Open Int.'!I31</f>
        <v>1100</v>
      </c>
      <c r="F31" s="193">
        <f>IF('Open Int.'!E31=0,0,'Open Int.'!H31/'Open Int.'!E31)</f>
        <v>0.06666666666666667</v>
      </c>
      <c r="G31" s="155">
        <v>0.03333333333333333</v>
      </c>
      <c r="H31" s="170">
        <f t="shared" si="0"/>
        <v>1</v>
      </c>
      <c r="I31" s="187">
        <f>IF(Volume!D31=0,0,Volume!F31/Volume!D31)</f>
        <v>0</v>
      </c>
      <c r="J31" s="178">
        <v>0</v>
      </c>
      <c r="K31" s="170">
        <f t="shared" si="1"/>
        <v>0</v>
      </c>
      <c r="L31" s="60"/>
      <c r="M31" s="6"/>
      <c r="N31" s="59"/>
      <c r="O31" s="3"/>
      <c r="P31" s="3"/>
      <c r="Q31" s="3"/>
      <c r="R31" s="3"/>
      <c r="S31" s="3"/>
      <c r="T31" s="3"/>
      <c r="U31" s="61"/>
      <c r="V31" s="3"/>
      <c r="W31" s="3"/>
      <c r="X31" s="3"/>
      <c r="Y31" s="3"/>
      <c r="Z31" s="3"/>
      <c r="AA31" s="2"/>
    </row>
    <row r="32" spans="1:27" s="7" customFormat="1" ht="15">
      <c r="A32" s="179" t="s">
        <v>393</v>
      </c>
      <c r="B32" s="190">
        <f>'Open Int.'!E32</f>
        <v>273750</v>
      </c>
      <c r="C32" s="191">
        <f>'Open Int.'!F32</f>
        <v>-1250</v>
      </c>
      <c r="D32" s="192">
        <f>'Open Int.'!H32</f>
        <v>72500</v>
      </c>
      <c r="E32" s="333">
        <f>'Open Int.'!I32</f>
        <v>0</v>
      </c>
      <c r="F32" s="193">
        <f>IF('Open Int.'!E32=0,0,'Open Int.'!H32/'Open Int.'!E32)</f>
        <v>0.2648401826484018</v>
      </c>
      <c r="G32" s="155">
        <v>0.2636363636363636</v>
      </c>
      <c r="H32" s="170">
        <f t="shared" si="0"/>
        <v>0.004566210045662133</v>
      </c>
      <c r="I32" s="187">
        <f>IF(Volume!D32=0,0,Volume!F32/Volume!D32)</f>
        <v>0</v>
      </c>
      <c r="J32" s="178">
        <v>0.03333333333333333</v>
      </c>
      <c r="K32" s="170">
        <f t="shared" si="1"/>
        <v>-1</v>
      </c>
      <c r="L32" s="60"/>
      <c r="M32" s="6"/>
      <c r="N32" s="59"/>
      <c r="O32" s="3"/>
      <c r="P32" s="3"/>
      <c r="Q32" s="3"/>
      <c r="R32" s="3"/>
      <c r="S32" s="3"/>
      <c r="T32" s="3"/>
      <c r="U32" s="61"/>
      <c r="V32" s="3"/>
      <c r="W32" s="3"/>
      <c r="X32" s="3"/>
      <c r="Y32" s="3"/>
      <c r="Z32" s="3"/>
      <c r="AA32" s="2"/>
    </row>
    <row r="33" spans="1:27" s="7" customFormat="1" ht="15">
      <c r="A33" s="179" t="s">
        <v>78</v>
      </c>
      <c r="B33" s="190">
        <f>'Open Int.'!E33</f>
        <v>38400</v>
      </c>
      <c r="C33" s="191">
        <f>'Open Int.'!F33</f>
        <v>1600</v>
      </c>
      <c r="D33" s="192">
        <f>'Open Int.'!H33</f>
        <v>3200</v>
      </c>
      <c r="E33" s="333">
        <f>'Open Int.'!I33</f>
        <v>0</v>
      </c>
      <c r="F33" s="193">
        <f>IF('Open Int.'!E33=0,0,'Open Int.'!H33/'Open Int.'!E33)</f>
        <v>0.08333333333333333</v>
      </c>
      <c r="G33" s="155">
        <v>0.08695652173913043</v>
      </c>
      <c r="H33" s="170">
        <f t="shared" si="0"/>
        <v>-0.04166666666666669</v>
      </c>
      <c r="I33" s="187">
        <f>IF(Volume!D33=0,0,Volume!F33/Volume!D33)</f>
        <v>0</v>
      </c>
      <c r="J33" s="178">
        <v>0</v>
      </c>
      <c r="K33" s="170">
        <f t="shared" si="1"/>
        <v>0</v>
      </c>
      <c r="L33" s="60"/>
      <c r="M33" s="6"/>
      <c r="N33" s="59"/>
      <c r="O33" s="3"/>
      <c r="P33" s="3"/>
      <c r="Q33" s="3"/>
      <c r="R33" s="3"/>
      <c r="S33" s="3"/>
      <c r="T33" s="3"/>
      <c r="U33" s="61"/>
      <c r="V33" s="3"/>
      <c r="W33" s="3"/>
      <c r="X33" s="3"/>
      <c r="Y33" s="3"/>
      <c r="Z33" s="3"/>
      <c r="AA33" s="2"/>
    </row>
    <row r="34" spans="1:27" s="7" customFormat="1" ht="15">
      <c r="A34" s="179" t="s">
        <v>138</v>
      </c>
      <c r="B34" s="190">
        <f>'Open Int.'!E34</f>
        <v>222275</v>
      </c>
      <c r="C34" s="191">
        <f>'Open Int.'!F34</f>
        <v>1700</v>
      </c>
      <c r="D34" s="192">
        <f>'Open Int.'!H34</f>
        <v>85425</v>
      </c>
      <c r="E34" s="333">
        <f>'Open Int.'!I34</f>
        <v>1700</v>
      </c>
      <c r="F34" s="193">
        <f>IF('Open Int.'!E34=0,0,'Open Int.'!H34/'Open Int.'!E34)</f>
        <v>0.384321223709369</v>
      </c>
      <c r="G34" s="155">
        <v>0.37957610789980734</v>
      </c>
      <c r="H34" s="170">
        <f t="shared" si="0"/>
        <v>0.012501091904378186</v>
      </c>
      <c r="I34" s="187">
        <f>IF(Volume!D34=0,0,Volume!F34/Volume!D34)</f>
        <v>0.17293233082706766</v>
      </c>
      <c r="J34" s="178">
        <v>0.11594202898550725</v>
      </c>
      <c r="K34" s="170">
        <f t="shared" si="1"/>
        <v>0.49154135338345856</v>
      </c>
      <c r="L34" s="60"/>
      <c r="M34" s="6"/>
      <c r="N34" s="59"/>
      <c r="O34" s="3"/>
      <c r="P34" s="3"/>
      <c r="Q34" s="3"/>
      <c r="R34" s="3"/>
      <c r="S34" s="3"/>
      <c r="T34" s="3"/>
      <c r="U34" s="61"/>
      <c r="V34" s="3"/>
      <c r="W34" s="3"/>
      <c r="X34" s="3"/>
      <c r="Y34" s="3"/>
      <c r="Z34" s="3"/>
      <c r="AA34" s="2"/>
    </row>
    <row r="35" spans="1:27" s="7" customFormat="1" ht="15">
      <c r="A35" s="179" t="s">
        <v>160</v>
      </c>
      <c r="B35" s="190">
        <f>'Open Int.'!E35</f>
        <v>30800</v>
      </c>
      <c r="C35" s="191">
        <f>'Open Int.'!F35</f>
        <v>15950</v>
      </c>
      <c r="D35" s="192">
        <f>'Open Int.'!H35</f>
        <v>0</v>
      </c>
      <c r="E35" s="333">
        <f>'Open Int.'!I35</f>
        <v>0</v>
      </c>
      <c r="F35" s="193">
        <f>IF('Open Int.'!E35=0,0,'Open Int.'!H35/'Open Int.'!E35)</f>
        <v>0</v>
      </c>
      <c r="G35" s="155">
        <v>0</v>
      </c>
      <c r="H35" s="170">
        <f t="shared" si="0"/>
        <v>0</v>
      </c>
      <c r="I35" s="187">
        <f>IF(Volume!D35=0,0,Volume!F35/Volume!D35)</f>
        <v>0</v>
      </c>
      <c r="J35" s="178">
        <v>0</v>
      </c>
      <c r="K35" s="170">
        <f t="shared" si="1"/>
        <v>0</v>
      </c>
      <c r="L35" s="60"/>
      <c r="M35" s="6"/>
      <c r="N35" s="59"/>
      <c r="O35" s="3"/>
      <c r="P35" s="3"/>
      <c r="Q35" s="3"/>
      <c r="R35" s="3"/>
      <c r="S35" s="3"/>
      <c r="T35" s="3"/>
      <c r="U35" s="61"/>
      <c r="V35" s="3"/>
      <c r="W35" s="3"/>
      <c r="X35" s="3"/>
      <c r="Y35" s="3"/>
      <c r="Z35" s="3"/>
      <c r="AA35" s="2"/>
    </row>
    <row r="36" spans="1:27" s="7" customFormat="1" ht="15">
      <c r="A36" s="179" t="s">
        <v>161</v>
      </c>
      <c r="B36" s="190">
        <f>'Open Int.'!E36</f>
        <v>1283400</v>
      </c>
      <c r="C36" s="191">
        <f>'Open Int.'!F36</f>
        <v>0</v>
      </c>
      <c r="D36" s="192">
        <f>'Open Int.'!H36</f>
        <v>103500</v>
      </c>
      <c r="E36" s="333">
        <f>'Open Int.'!I36</f>
        <v>62100</v>
      </c>
      <c r="F36" s="193">
        <f>IF('Open Int.'!E36=0,0,'Open Int.'!H36/'Open Int.'!E36)</f>
        <v>0.08064516129032258</v>
      </c>
      <c r="G36" s="155">
        <v>0.03225806451612903</v>
      </c>
      <c r="H36" s="170">
        <f t="shared" si="0"/>
        <v>1.5</v>
      </c>
      <c r="I36" s="187">
        <f>IF(Volume!D36=0,0,Volume!F36/Volume!D36)</f>
        <v>4.5</v>
      </c>
      <c r="J36" s="178">
        <v>0.6666666666666666</v>
      </c>
      <c r="K36" s="170">
        <f t="shared" si="1"/>
        <v>5.750000000000001</v>
      </c>
      <c r="L36" s="60"/>
      <c r="M36" s="6"/>
      <c r="N36" s="59"/>
      <c r="O36" s="3"/>
      <c r="P36" s="3"/>
      <c r="Q36" s="3"/>
      <c r="R36" s="3"/>
      <c r="S36" s="3"/>
      <c r="T36" s="3"/>
      <c r="U36" s="61"/>
      <c r="V36" s="3"/>
      <c r="W36" s="3"/>
      <c r="X36" s="3"/>
      <c r="Y36" s="3"/>
      <c r="Z36" s="3"/>
      <c r="AA36" s="2"/>
    </row>
    <row r="37" spans="1:27" s="7" customFormat="1" ht="15">
      <c r="A37" s="179" t="s">
        <v>395</v>
      </c>
      <c r="B37" s="190">
        <f>'Open Int.'!E37</f>
        <v>180000</v>
      </c>
      <c r="C37" s="191">
        <f>'Open Int.'!F37</f>
        <v>72000</v>
      </c>
      <c r="D37" s="192">
        <f>'Open Int.'!H37</f>
        <v>81000</v>
      </c>
      <c r="E37" s="333">
        <f>'Open Int.'!I37</f>
        <v>36000</v>
      </c>
      <c r="F37" s="193">
        <f>IF('Open Int.'!E37=0,0,'Open Int.'!H37/'Open Int.'!E37)</f>
        <v>0.45</v>
      </c>
      <c r="G37" s="155">
        <v>0.4166666666666667</v>
      </c>
      <c r="H37" s="170">
        <f t="shared" si="0"/>
        <v>0.07999999999999997</v>
      </c>
      <c r="I37" s="187">
        <f>IF(Volume!D37=0,0,Volume!F37/Volume!D37)</f>
        <v>0.5</v>
      </c>
      <c r="J37" s="178">
        <v>0.4166666666666667</v>
      </c>
      <c r="K37" s="170">
        <f t="shared" si="1"/>
        <v>0.19999999999999996</v>
      </c>
      <c r="L37" s="60"/>
      <c r="M37" s="6"/>
      <c r="N37" s="59"/>
      <c r="O37" s="3"/>
      <c r="P37" s="3"/>
      <c r="Q37" s="3"/>
      <c r="R37" s="3"/>
      <c r="S37" s="3"/>
      <c r="T37" s="3"/>
      <c r="U37" s="61"/>
      <c r="V37" s="3"/>
      <c r="W37" s="3"/>
      <c r="X37" s="3"/>
      <c r="Y37" s="3"/>
      <c r="Z37" s="3"/>
      <c r="AA37" s="2"/>
    </row>
    <row r="38" spans="1:27" s="7" customFormat="1" ht="15">
      <c r="A38" s="179" t="s">
        <v>3</v>
      </c>
      <c r="B38" s="190">
        <f>'Open Int.'!E38</f>
        <v>52500</v>
      </c>
      <c r="C38" s="191">
        <f>'Open Int.'!F38</f>
        <v>-13750</v>
      </c>
      <c r="D38" s="192">
        <f>'Open Int.'!H38</f>
        <v>1250</v>
      </c>
      <c r="E38" s="333">
        <f>'Open Int.'!I38</f>
        <v>0</v>
      </c>
      <c r="F38" s="193">
        <f>IF('Open Int.'!E38=0,0,'Open Int.'!H38/'Open Int.'!E38)</f>
        <v>0.023809523809523808</v>
      </c>
      <c r="G38" s="155">
        <v>0.018867924528301886</v>
      </c>
      <c r="H38" s="170">
        <f t="shared" si="0"/>
        <v>0.26190476190476186</v>
      </c>
      <c r="I38" s="187">
        <f>IF(Volume!D38=0,0,Volume!F38/Volume!D38)</f>
        <v>0</v>
      </c>
      <c r="J38" s="178">
        <v>0</v>
      </c>
      <c r="K38" s="170">
        <f t="shared" si="1"/>
        <v>0</v>
      </c>
      <c r="L38" s="60"/>
      <c r="M38" s="6"/>
      <c r="N38" s="59"/>
      <c r="O38" s="3"/>
      <c r="P38" s="3"/>
      <c r="Q38" s="3"/>
      <c r="R38" s="3"/>
      <c r="S38" s="3"/>
      <c r="T38" s="3"/>
      <c r="U38" s="61"/>
      <c r="V38" s="3"/>
      <c r="W38" s="3"/>
      <c r="X38" s="3"/>
      <c r="Y38" s="3"/>
      <c r="Z38" s="3"/>
      <c r="AA38" s="2"/>
    </row>
    <row r="39" spans="1:27" s="7" customFormat="1" ht="15">
      <c r="A39" s="179" t="s">
        <v>218</v>
      </c>
      <c r="B39" s="190">
        <f>'Open Int.'!E39</f>
        <v>1050</v>
      </c>
      <c r="C39" s="191">
        <f>'Open Int.'!F39</f>
        <v>0</v>
      </c>
      <c r="D39" s="192">
        <f>'Open Int.'!H39</f>
        <v>525</v>
      </c>
      <c r="E39" s="333">
        <f>'Open Int.'!I39</f>
        <v>0</v>
      </c>
      <c r="F39" s="193">
        <f>IF('Open Int.'!E39=0,0,'Open Int.'!H39/'Open Int.'!E39)</f>
        <v>0.5</v>
      </c>
      <c r="G39" s="155">
        <v>0.5</v>
      </c>
      <c r="H39" s="170">
        <f t="shared" si="0"/>
        <v>0</v>
      </c>
      <c r="I39" s="187">
        <f>IF(Volume!D39=0,0,Volume!F39/Volume!D39)</f>
        <v>0</v>
      </c>
      <c r="J39" s="178">
        <v>0</v>
      </c>
      <c r="K39" s="170">
        <f t="shared" si="1"/>
        <v>0</v>
      </c>
      <c r="L39" s="60"/>
      <c r="M39" s="6"/>
      <c r="N39" s="59"/>
      <c r="O39" s="3"/>
      <c r="P39" s="3"/>
      <c r="Q39" s="3"/>
      <c r="R39" s="3"/>
      <c r="S39" s="3"/>
      <c r="T39" s="3"/>
      <c r="U39" s="61"/>
      <c r="V39" s="3"/>
      <c r="W39" s="3"/>
      <c r="X39" s="3"/>
      <c r="Y39" s="3"/>
      <c r="Z39" s="3"/>
      <c r="AA39" s="2"/>
    </row>
    <row r="40" spans="1:27" s="7" customFormat="1" ht="15">
      <c r="A40" s="179" t="s">
        <v>162</v>
      </c>
      <c r="B40" s="190">
        <f>'Open Int.'!E40</f>
        <v>6000</v>
      </c>
      <c r="C40" s="191">
        <f>'Open Int.'!F40</f>
        <v>-24000</v>
      </c>
      <c r="D40" s="192">
        <f>'Open Int.'!H40</f>
        <v>0</v>
      </c>
      <c r="E40" s="333">
        <f>'Open Int.'!I40</f>
        <v>0</v>
      </c>
      <c r="F40" s="193">
        <f>IF('Open Int.'!E40=0,0,'Open Int.'!H40/'Open Int.'!E40)</f>
        <v>0</v>
      </c>
      <c r="G40" s="155">
        <v>0</v>
      </c>
      <c r="H40" s="170">
        <f t="shared" si="0"/>
        <v>0</v>
      </c>
      <c r="I40" s="187">
        <f>IF(Volume!D40=0,0,Volume!F40/Volume!D40)</f>
        <v>0</v>
      </c>
      <c r="J40" s="178">
        <v>0</v>
      </c>
      <c r="K40" s="170">
        <f t="shared" si="1"/>
        <v>0</v>
      </c>
      <c r="L40" s="60"/>
      <c r="M40" s="6"/>
      <c r="N40" s="59"/>
      <c r="O40" s="3"/>
      <c r="P40" s="3"/>
      <c r="Q40" s="3"/>
      <c r="R40" s="3"/>
      <c r="S40" s="3"/>
      <c r="T40" s="3"/>
      <c r="U40" s="61"/>
      <c r="V40" s="3"/>
      <c r="W40" s="3"/>
      <c r="X40" s="3"/>
      <c r="Y40" s="3"/>
      <c r="Z40" s="3"/>
      <c r="AA40" s="2"/>
    </row>
    <row r="41" spans="1:27" s="7" customFormat="1" ht="15">
      <c r="A41" s="179" t="s">
        <v>287</v>
      </c>
      <c r="B41" s="190">
        <f>'Open Int.'!E41</f>
        <v>0</v>
      </c>
      <c r="C41" s="191">
        <f>'Open Int.'!F41</f>
        <v>-9000</v>
      </c>
      <c r="D41" s="192">
        <f>'Open Int.'!H41</f>
        <v>0</v>
      </c>
      <c r="E41" s="333">
        <f>'Open Int.'!I41</f>
        <v>0</v>
      </c>
      <c r="F41" s="193">
        <f>IF('Open Int.'!E41=0,0,'Open Int.'!H41/'Open Int.'!E41)</f>
        <v>0</v>
      </c>
      <c r="G41" s="155">
        <v>0</v>
      </c>
      <c r="H41" s="170">
        <f t="shared" si="0"/>
        <v>0</v>
      </c>
      <c r="I41" s="187">
        <f>IF(Volume!D41=0,0,Volume!F41/Volume!D41)</f>
        <v>0</v>
      </c>
      <c r="J41" s="178">
        <v>0</v>
      </c>
      <c r="K41" s="170">
        <f t="shared" si="1"/>
        <v>0</v>
      </c>
      <c r="L41" s="60"/>
      <c r="M41" s="6"/>
      <c r="N41" s="59"/>
      <c r="O41" s="3"/>
      <c r="P41" s="3"/>
      <c r="Q41" s="3"/>
      <c r="R41" s="3"/>
      <c r="S41" s="3"/>
      <c r="T41" s="3"/>
      <c r="U41" s="61"/>
      <c r="V41" s="3"/>
      <c r="W41" s="3"/>
      <c r="X41" s="3"/>
      <c r="Y41" s="3"/>
      <c r="Z41" s="3"/>
      <c r="AA41" s="2"/>
    </row>
    <row r="42" spans="1:27" s="7" customFormat="1" ht="15">
      <c r="A42" s="179" t="s">
        <v>183</v>
      </c>
      <c r="B42" s="190">
        <f>'Open Int.'!E42</f>
        <v>17100</v>
      </c>
      <c r="C42" s="191">
        <f>'Open Int.'!F42</f>
        <v>0</v>
      </c>
      <c r="D42" s="192">
        <f>'Open Int.'!H42</f>
        <v>3800</v>
      </c>
      <c r="E42" s="333">
        <f>'Open Int.'!I42</f>
        <v>0</v>
      </c>
      <c r="F42" s="193">
        <f>IF('Open Int.'!E42=0,0,'Open Int.'!H42/'Open Int.'!E42)</f>
        <v>0.2222222222222222</v>
      </c>
      <c r="G42" s="155">
        <v>0.2222222222222222</v>
      </c>
      <c r="H42" s="170">
        <f t="shared" si="0"/>
        <v>0</v>
      </c>
      <c r="I42" s="187">
        <f>IF(Volume!D42=0,0,Volume!F42/Volume!D42)</f>
        <v>0</v>
      </c>
      <c r="J42" s="178">
        <v>0</v>
      </c>
      <c r="K42" s="170">
        <f t="shared" si="1"/>
        <v>0</v>
      </c>
      <c r="L42" s="60"/>
      <c r="M42" s="6"/>
      <c r="N42" s="59"/>
      <c r="O42" s="3"/>
      <c r="P42" s="3"/>
      <c r="Q42" s="3"/>
      <c r="R42" s="3"/>
      <c r="S42" s="3"/>
      <c r="T42" s="3"/>
      <c r="U42" s="61"/>
      <c r="V42" s="3"/>
      <c r="W42" s="3"/>
      <c r="X42" s="3"/>
      <c r="Y42" s="3"/>
      <c r="Z42" s="3"/>
      <c r="AA42" s="2"/>
    </row>
    <row r="43" spans="1:27" s="7" customFormat="1" ht="15">
      <c r="A43" s="179" t="s">
        <v>219</v>
      </c>
      <c r="B43" s="190">
        <f>'Open Int.'!E43</f>
        <v>345600</v>
      </c>
      <c r="C43" s="191">
        <f>'Open Int.'!F43</f>
        <v>29700</v>
      </c>
      <c r="D43" s="192">
        <f>'Open Int.'!H43</f>
        <v>13500</v>
      </c>
      <c r="E43" s="333">
        <f>'Open Int.'!I43</f>
        <v>0</v>
      </c>
      <c r="F43" s="193">
        <f>IF('Open Int.'!E43=0,0,'Open Int.'!H43/'Open Int.'!E43)</f>
        <v>0.0390625</v>
      </c>
      <c r="G43" s="155">
        <v>0.042735042735042736</v>
      </c>
      <c r="H43" s="170">
        <f t="shared" si="0"/>
        <v>-0.08593750000000001</v>
      </c>
      <c r="I43" s="187">
        <f>IF(Volume!D43=0,0,Volume!F43/Volume!D43)</f>
        <v>0</v>
      </c>
      <c r="J43" s="178">
        <v>0</v>
      </c>
      <c r="K43" s="170">
        <f t="shared" si="1"/>
        <v>0</v>
      </c>
      <c r="L43" s="60"/>
      <c r="M43" s="6"/>
      <c r="N43" s="59"/>
      <c r="O43" s="3"/>
      <c r="P43" s="3"/>
      <c r="Q43" s="3"/>
      <c r="R43" s="3"/>
      <c r="S43" s="3"/>
      <c r="T43" s="3"/>
      <c r="U43" s="61"/>
      <c r="V43" s="3"/>
      <c r="W43" s="3"/>
      <c r="X43" s="3"/>
      <c r="Y43" s="3"/>
      <c r="Z43" s="3"/>
      <c r="AA43" s="2"/>
    </row>
    <row r="44" spans="1:27" s="7" customFormat="1" ht="15">
      <c r="A44" s="179" t="s">
        <v>163</v>
      </c>
      <c r="B44" s="190">
        <f>'Open Int.'!E44</f>
        <v>24750</v>
      </c>
      <c r="C44" s="191">
        <f>'Open Int.'!F44</f>
        <v>7500</v>
      </c>
      <c r="D44" s="192">
        <f>'Open Int.'!H44</f>
        <v>10250</v>
      </c>
      <c r="E44" s="333">
        <f>'Open Int.'!I44</f>
        <v>-24000</v>
      </c>
      <c r="F44" s="193">
        <f>IF('Open Int.'!E44=0,0,'Open Int.'!H44/'Open Int.'!E44)</f>
        <v>0.41414141414141414</v>
      </c>
      <c r="G44" s="155">
        <v>1.9855072463768115</v>
      </c>
      <c r="H44" s="170">
        <f t="shared" si="0"/>
        <v>-0.7914178279141783</v>
      </c>
      <c r="I44" s="187">
        <f>IF(Volume!D44=0,0,Volume!F44/Volume!D44)</f>
        <v>1.9019607843137254</v>
      </c>
      <c r="J44" s="178">
        <v>2.909090909090909</v>
      </c>
      <c r="K44" s="170">
        <f t="shared" si="1"/>
        <v>-0.3462009803921569</v>
      </c>
      <c r="L44" s="60"/>
      <c r="M44" s="6"/>
      <c r="N44" s="59"/>
      <c r="O44" s="3"/>
      <c r="P44" s="3"/>
      <c r="Q44" s="3"/>
      <c r="R44" s="3"/>
      <c r="S44" s="3"/>
      <c r="T44" s="3"/>
      <c r="U44" s="61"/>
      <c r="V44" s="3"/>
      <c r="W44" s="3"/>
      <c r="X44" s="3"/>
      <c r="Y44" s="3"/>
      <c r="Z44" s="3"/>
      <c r="AA44" s="2"/>
    </row>
    <row r="45" spans="1:27" s="7" customFormat="1" ht="15">
      <c r="A45" s="179" t="s">
        <v>194</v>
      </c>
      <c r="B45" s="190">
        <f>'Open Int.'!E45</f>
        <v>30400</v>
      </c>
      <c r="C45" s="191">
        <f>'Open Int.'!F45</f>
        <v>-1600</v>
      </c>
      <c r="D45" s="192">
        <f>'Open Int.'!H45</f>
        <v>6000</v>
      </c>
      <c r="E45" s="333">
        <f>'Open Int.'!I45</f>
        <v>0</v>
      </c>
      <c r="F45" s="193">
        <f>IF('Open Int.'!E45=0,0,'Open Int.'!H45/'Open Int.'!E45)</f>
        <v>0.19736842105263158</v>
      </c>
      <c r="G45" s="155">
        <v>0.1875</v>
      </c>
      <c r="H45" s="170">
        <f t="shared" si="0"/>
        <v>0.05263157894736844</v>
      </c>
      <c r="I45" s="187">
        <f>IF(Volume!D45=0,0,Volume!F45/Volume!D45)</f>
        <v>0</v>
      </c>
      <c r="J45" s="178">
        <v>0</v>
      </c>
      <c r="K45" s="170">
        <f t="shared" si="1"/>
        <v>0</v>
      </c>
      <c r="L45" s="60"/>
      <c r="M45" s="6"/>
      <c r="N45" s="59"/>
      <c r="O45" s="3"/>
      <c r="P45" s="3"/>
      <c r="Q45" s="3"/>
      <c r="R45" s="3"/>
      <c r="S45" s="3"/>
      <c r="T45" s="3"/>
      <c r="U45" s="61"/>
      <c r="V45" s="3"/>
      <c r="W45" s="3"/>
      <c r="X45" s="3"/>
      <c r="Y45" s="3"/>
      <c r="Z45" s="3"/>
      <c r="AA45" s="2"/>
    </row>
    <row r="46" spans="1:27" s="7" customFormat="1" ht="15">
      <c r="A46" s="179" t="s">
        <v>220</v>
      </c>
      <c r="B46" s="190">
        <f>'Open Int.'!E46</f>
        <v>278400</v>
      </c>
      <c r="C46" s="191">
        <f>'Open Int.'!F46</f>
        <v>16800</v>
      </c>
      <c r="D46" s="192">
        <f>'Open Int.'!H46</f>
        <v>28800</v>
      </c>
      <c r="E46" s="333">
        <f>'Open Int.'!I46</f>
        <v>0</v>
      </c>
      <c r="F46" s="193">
        <f>IF('Open Int.'!E46=0,0,'Open Int.'!H46/'Open Int.'!E46)</f>
        <v>0.10344827586206896</v>
      </c>
      <c r="G46" s="155">
        <v>0.11009174311926606</v>
      </c>
      <c r="H46" s="170">
        <f t="shared" si="0"/>
        <v>-0.06034482758620696</v>
      </c>
      <c r="I46" s="187">
        <f>IF(Volume!D46=0,0,Volume!F46/Volume!D46)</f>
        <v>0</v>
      </c>
      <c r="J46" s="178">
        <v>0</v>
      </c>
      <c r="K46" s="170">
        <f t="shared" si="1"/>
        <v>0</v>
      </c>
      <c r="L46" s="60"/>
      <c r="M46" s="6"/>
      <c r="N46" s="59"/>
      <c r="O46" s="3"/>
      <c r="P46" s="3"/>
      <c r="Q46" s="3"/>
      <c r="R46" s="3"/>
      <c r="S46" s="3"/>
      <c r="T46" s="3"/>
      <c r="U46" s="61"/>
      <c r="V46" s="3"/>
      <c r="W46" s="3"/>
      <c r="X46" s="3"/>
      <c r="Y46" s="3"/>
      <c r="Z46" s="3"/>
      <c r="AA46" s="2"/>
    </row>
    <row r="47" spans="1:27" s="7" customFormat="1" ht="15">
      <c r="A47" s="179" t="s">
        <v>164</v>
      </c>
      <c r="B47" s="190">
        <f>'Open Int.'!E47</f>
        <v>791000</v>
      </c>
      <c r="C47" s="191">
        <f>'Open Int.'!F47</f>
        <v>5650</v>
      </c>
      <c r="D47" s="192">
        <f>'Open Int.'!H47</f>
        <v>56500</v>
      </c>
      <c r="E47" s="333">
        <f>'Open Int.'!I47</f>
        <v>0</v>
      </c>
      <c r="F47" s="193">
        <f>IF('Open Int.'!E47=0,0,'Open Int.'!H47/'Open Int.'!E47)</f>
        <v>0.07142857142857142</v>
      </c>
      <c r="G47" s="155">
        <v>0.07194244604316546</v>
      </c>
      <c r="H47" s="170">
        <f t="shared" si="0"/>
        <v>-0.007142857142857154</v>
      </c>
      <c r="I47" s="187">
        <f>IF(Volume!D47=0,0,Volume!F47/Volume!D47)</f>
        <v>0.4</v>
      </c>
      <c r="J47" s="178">
        <v>0.125</v>
      </c>
      <c r="K47" s="170">
        <f t="shared" si="1"/>
        <v>2.2</v>
      </c>
      <c r="L47" s="60"/>
      <c r="M47" s="6"/>
      <c r="N47" s="59"/>
      <c r="O47" s="3"/>
      <c r="P47" s="3"/>
      <c r="Q47" s="3"/>
      <c r="R47" s="3"/>
      <c r="S47" s="3"/>
      <c r="T47" s="3"/>
      <c r="U47" s="61"/>
      <c r="V47" s="3"/>
      <c r="W47" s="3"/>
      <c r="X47" s="3"/>
      <c r="Y47" s="3"/>
      <c r="Z47" s="3"/>
      <c r="AA47" s="2"/>
    </row>
    <row r="48" spans="1:27" s="7" customFormat="1" ht="15">
      <c r="A48" s="179" t="s">
        <v>165</v>
      </c>
      <c r="B48" s="190">
        <f>'Open Int.'!E48</f>
        <v>1300</v>
      </c>
      <c r="C48" s="191">
        <f>'Open Int.'!F48</f>
        <v>1300</v>
      </c>
      <c r="D48" s="192">
        <f>'Open Int.'!H48</f>
        <v>0</v>
      </c>
      <c r="E48" s="333">
        <f>'Open Int.'!I48</f>
        <v>0</v>
      </c>
      <c r="F48" s="193">
        <f>IF('Open Int.'!E48=0,0,'Open Int.'!H48/'Open Int.'!E48)</f>
        <v>0</v>
      </c>
      <c r="G48" s="155">
        <v>0</v>
      </c>
      <c r="H48" s="170">
        <f t="shared" si="0"/>
        <v>0</v>
      </c>
      <c r="I48" s="187">
        <f>IF(Volume!D48=0,0,Volume!F48/Volume!D48)</f>
        <v>0</v>
      </c>
      <c r="J48" s="178">
        <v>0</v>
      </c>
      <c r="K48" s="170">
        <f t="shared" si="1"/>
        <v>0</v>
      </c>
      <c r="L48" s="60"/>
      <c r="M48" s="6"/>
      <c r="N48" s="59"/>
      <c r="O48" s="3"/>
      <c r="P48" s="3"/>
      <c r="Q48" s="3"/>
      <c r="R48" s="3"/>
      <c r="S48" s="3"/>
      <c r="T48" s="3"/>
      <c r="U48" s="61"/>
      <c r="V48" s="3"/>
      <c r="W48" s="3"/>
      <c r="X48" s="3"/>
      <c r="Y48" s="3"/>
      <c r="Z48" s="3"/>
      <c r="AA48" s="2"/>
    </row>
    <row r="49" spans="1:27" s="7" customFormat="1" ht="15">
      <c r="A49" s="179" t="s">
        <v>89</v>
      </c>
      <c r="B49" s="190">
        <f>'Open Int.'!E49</f>
        <v>249000</v>
      </c>
      <c r="C49" s="191">
        <f>'Open Int.'!F49</f>
        <v>-9000</v>
      </c>
      <c r="D49" s="192">
        <f>'Open Int.'!H49</f>
        <v>33000</v>
      </c>
      <c r="E49" s="333">
        <f>'Open Int.'!I49</f>
        <v>0</v>
      </c>
      <c r="F49" s="193">
        <f>IF('Open Int.'!E49=0,0,'Open Int.'!H49/'Open Int.'!E49)</f>
        <v>0.13253012048192772</v>
      </c>
      <c r="G49" s="155">
        <v>0.12790697674418605</v>
      </c>
      <c r="H49" s="170">
        <f t="shared" si="0"/>
        <v>0.03614457831325305</v>
      </c>
      <c r="I49" s="187">
        <f>IF(Volume!D49=0,0,Volume!F49/Volume!D49)</f>
        <v>0.041666666666666664</v>
      </c>
      <c r="J49" s="178">
        <v>0.17647058823529413</v>
      </c>
      <c r="K49" s="170">
        <f t="shared" si="1"/>
        <v>-0.763888888888889</v>
      </c>
      <c r="L49" s="60"/>
      <c r="M49" s="6"/>
      <c r="N49" s="59"/>
      <c r="O49" s="3"/>
      <c r="P49" s="3"/>
      <c r="Q49" s="3"/>
      <c r="R49" s="3"/>
      <c r="S49" s="3"/>
      <c r="T49" s="3"/>
      <c r="U49" s="61"/>
      <c r="V49" s="3"/>
      <c r="W49" s="3"/>
      <c r="X49" s="3"/>
      <c r="Y49" s="3"/>
      <c r="Z49" s="3"/>
      <c r="AA49" s="2"/>
    </row>
    <row r="50" spans="1:27" s="7" customFormat="1" ht="15">
      <c r="A50" s="179" t="s">
        <v>288</v>
      </c>
      <c r="B50" s="190">
        <f>'Open Int.'!E50</f>
        <v>67000</v>
      </c>
      <c r="C50" s="191">
        <f>'Open Int.'!F50</f>
        <v>10000</v>
      </c>
      <c r="D50" s="192">
        <f>'Open Int.'!H50</f>
        <v>245000</v>
      </c>
      <c r="E50" s="333">
        <f>'Open Int.'!I50</f>
        <v>-40000</v>
      </c>
      <c r="F50" s="193">
        <f>IF('Open Int.'!E50=0,0,'Open Int.'!H50/'Open Int.'!E50)</f>
        <v>3.656716417910448</v>
      </c>
      <c r="G50" s="155">
        <v>5</v>
      </c>
      <c r="H50" s="170">
        <f t="shared" si="0"/>
        <v>-0.26865671641791045</v>
      </c>
      <c r="I50" s="187">
        <f>IF(Volume!D50=0,0,Volume!F50/Volume!D50)</f>
        <v>1.8181818181818181</v>
      </c>
      <c r="J50" s="178">
        <v>0</v>
      </c>
      <c r="K50" s="170">
        <f t="shared" si="1"/>
        <v>0</v>
      </c>
      <c r="L50" s="60"/>
      <c r="M50" s="6"/>
      <c r="N50" s="59"/>
      <c r="O50" s="3"/>
      <c r="P50" s="3"/>
      <c r="Q50" s="3"/>
      <c r="R50" s="3"/>
      <c r="S50" s="3"/>
      <c r="T50" s="3"/>
      <c r="U50" s="61"/>
      <c r="V50" s="3"/>
      <c r="W50" s="3"/>
      <c r="X50" s="3"/>
      <c r="Y50" s="3"/>
      <c r="Z50" s="3"/>
      <c r="AA50" s="2"/>
    </row>
    <row r="51" spans="1:27" s="7" customFormat="1" ht="15">
      <c r="A51" s="179" t="s">
        <v>271</v>
      </c>
      <c r="B51" s="190">
        <f>'Open Int.'!E51</f>
        <v>12000</v>
      </c>
      <c r="C51" s="191">
        <f>'Open Int.'!F51</f>
        <v>0</v>
      </c>
      <c r="D51" s="192">
        <f>'Open Int.'!H51</f>
        <v>1800</v>
      </c>
      <c r="E51" s="333">
        <f>'Open Int.'!I51</f>
        <v>0</v>
      </c>
      <c r="F51" s="193">
        <f>IF('Open Int.'!E51=0,0,'Open Int.'!H51/'Open Int.'!E51)</f>
        <v>0.15</v>
      </c>
      <c r="G51" s="155">
        <v>0.15</v>
      </c>
      <c r="H51" s="170">
        <f t="shared" si="0"/>
        <v>0</v>
      </c>
      <c r="I51" s="187">
        <f>IF(Volume!D51=0,0,Volume!F51/Volume!D51)</f>
        <v>0</v>
      </c>
      <c r="J51" s="178">
        <v>0</v>
      </c>
      <c r="K51" s="170">
        <f t="shared" si="1"/>
        <v>0</v>
      </c>
      <c r="L51" s="60"/>
      <c r="M51" s="6"/>
      <c r="N51" s="59"/>
      <c r="O51" s="3"/>
      <c r="P51" s="3"/>
      <c r="Q51" s="3"/>
      <c r="R51" s="3"/>
      <c r="S51" s="3"/>
      <c r="T51" s="3"/>
      <c r="U51" s="61"/>
      <c r="V51" s="3"/>
      <c r="W51" s="3"/>
      <c r="X51" s="3"/>
      <c r="Y51" s="3"/>
      <c r="Z51" s="3"/>
      <c r="AA51" s="2"/>
    </row>
    <row r="52" spans="1:27" s="7" customFormat="1" ht="15">
      <c r="A52" s="179" t="s">
        <v>221</v>
      </c>
      <c r="B52" s="190">
        <f>'Open Int.'!E52</f>
        <v>2400</v>
      </c>
      <c r="C52" s="191">
        <f>'Open Int.'!F52</f>
        <v>-7200</v>
      </c>
      <c r="D52" s="192">
        <f>'Open Int.'!H52</f>
        <v>1200</v>
      </c>
      <c r="E52" s="333">
        <f>'Open Int.'!I52</f>
        <v>0</v>
      </c>
      <c r="F52" s="193">
        <f>IF('Open Int.'!E52=0,0,'Open Int.'!H52/'Open Int.'!E52)</f>
        <v>0.5</v>
      </c>
      <c r="G52" s="155">
        <v>0.125</v>
      </c>
      <c r="H52" s="170">
        <f t="shared" si="0"/>
        <v>3</v>
      </c>
      <c r="I52" s="187">
        <f>IF(Volume!D52=0,0,Volume!F52/Volume!D52)</f>
        <v>0</v>
      </c>
      <c r="J52" s="178">
        <v>0</v>
      </c>
      <c r="K52" s="170">
        <f t="shared" si="1"/>
        <v>0</v>
      </c>
      <c r="L52" s="60"/>
      <c r="M52" s="6"/>
      <c r="N52" s="59"/>
      <c r="O52" s="3"/>
      <c r="P52" s="3"/>
      <c r="Q52" s="3"/>
      <c r="R52" s="3"/>
      <c r="S52" s="3"/>
      <c r="T52" s="3"/>
      <c r="U52" s="61"/>
      <c r="V52" s="3"/>
      <c r="W52" s="3"/>
      <c r="X52" s="3"/>
      <c r="Y52" s="3"/>
      <c r="Z52" s="3"/>
      <c r="AA52" s="2"/>
    </row>
    <row r="53" spans="1:27" s="7" customFormat="1" ht="15">
      <c r="A53" s="179" t="s">
        <v>233</v>
      </c>
      <c r="B53" s="190">
        <f>'Open Int.'!E53</f>
        <v>204000</v>
      </c>
      <c r="C53" s="191">
        <f>'Open Int.'!F53</f>
        <v>4000</v>
      </c>
      <c r="D53" s="192">
        <f>'Open Int.'!H53</f>
        <v>41000</v>
      </c>
      <c r="E53" s="333">
        <f>'Open Int.'!I53</f>
        <v>3000</v>
      </c>
      <c r="F53" s="193">
        <f>IF('Open Int.'!E53=0,0,'Open Int.'!H53/'Open Int.'!E53)</f>
        <v>0.20098039215686275</v>
      </c>
      <c r="G53" s="155">
        <v>0.19</v>
      </c>
      <c r="H53" s="170">
        <f t="shared" si="0"/>
        <v>0.057791537667698685</v>
      </c>
      <c r="I53" s="187">
        <f>IF(Volume!D53=0,0,Volume!F53/Volume!D53)</f>
        <v>0.09302325581395349</v>
      </c>
      <c r="J53" s="178">
        <v>0</v>
      </c>
      <c r="K53" s="170">
        <f t="shared" si="1"/>
        <v>0</v>
      </c>
      <c r="L53" s="60"/>
      <c r="M53" s="6"/>
      <c r="N53" s="59"/>
      <c r="O53" s="3"/>
      <c r="P53" s="3"/>
      <c r="Q53" s="3"/>
      <c r="R53" s="3"/>
      <c r="S53" s="3"/>
      <c r="T53" s="3"/>
      <c r="U53" s="61"/>
      <c r="V53" s="3"/>
      <c r="W53" s="3"/>
      <c r="X53" s="3"/>
      <c r="Y53" s="3"/>
      <c r="Z53" s="3"/>
      <c r="AA53" s="2"/>
    </row>
    <row r="54" spans="1:27" s="7" customFormat="1" ht="15">
      <c r="A54" s="179" t="s">
        <v>166</v>
      </c>
      <c r="B54" s="190">
        <f>'Open Int.'!E54</f>
        <v>318600</v>
      </c>
      <c r="C54" s="191">
        <f>'Open Int.'!F54</f>
        <v>32450</v>
      </c>
      <c r="D54" s="192">
        <f>'Open Int.'!H54</f>
        <v>29500</v>
      </c>
      <c r="E54" s="333">
        <f>'Open Int.'!I54</f>
        <v>17700</v>
      </c>
      <c r="F54" s="193">
        <f>IF('Open Int.'!E54=0,0,'Open Int.'!H54/'Open Int.'!E54)</f>
        <v>0.09259259259259259</v>
      </c>
      <c r="G54" s="155">
        <v>0.041237113402061855</v>
      </c>
      <c r="H54" s="170">
        <f t="shared" si="0"/>
        <v>1.2453703703703702</v>
      </c>
      <c r="I54" s="187">
        <f>IF(Volume!D54=0,0,Volume!F54/Volume!D54)</f>
        <v>0.5</v>
      </c>
      <c r="J54" s="178">
        <v>2</v>
      </c>
      <c r="K54" s="170">
        <f t="shared" si="1"/>
        <v>-0.75</v>
      </c>
      <c r="L54" s="60"/>
      <c r="M54" s="6"/>
      <c r="N54" s="59"/>
      <c r="O54" s="3"/>
      <c r="P54" s="3"/>
      <c r="Q54" s="3"/>
      <c r="R54" s="3"/>
      <c r="S54" s="3"/>
      <c r="T54" s="3"/>
      <c r="U54" s="61"/>
      <c r="V54" s="3"/>
      <c r="W54" s="3"/>
      <c r="X54" s="3"/>
      <c r="Y54" s="3"/>
      <c r="Z54" s="3"/>
      <c r="AA54" s="2"/>
    </row>
    <row r="55" spans="1:27" s="7" customFormat="1" ht="15">
      <c r="A55" s="179" t="s">
        <v>222</v>
      </c>
      <c r="B55" s="190">
        <f>'Open Int.'!E55</f>
        <v>7700</v>
      </c>
      <c r="C55" s="191">
        <f>'Open Int.'!F55</f>
        <v>350</v>
      </c>
      <c r="D55" s="192">
        <f>'Open Int.'!H55</f>
        <v>1750</v>
      </c>
      <c r="E55" s="333">
        <f>'Open Int.'!I55</f>
        <v>-175</v>
      </c>
      <c r="F55" s="193">
        <f>IF('Open Int.'!E55=0,0,'Open Int.'!H55/'Open Int.'!E55)</f>
        <v>0.22727272727272727</v>
      </c>
      <c r="G55" s="155">
        <v>0.2619047619047619</v>
      </c>
      <c r="H55" s="170">
        <f t="shared" si="0"/>
        <v>-0.13223140495867775</v>
      </c>
      <c r="I55" s="187">
        <f>IF(Volume!D55=0,0,Volume!F55/Volume!D55)</f>
        <v>0.5</v>
      </c>
      <c r="J55" s="178">
        <v>0</v>
      </c>
      <c r="K55" s="170">
        <f t="shared" si="1"/>
        <v>0</v>
      </c>
      <c r="L55" s="60"/>
      <c r="M55" s="6"/>
      <c r="N55" s="59"/>
      <c r="O55" s="3"/>
      <c r="P55" s="3"/>
      <c r="Q55" s="3"/>
      <c r="R55" s="3"/>
      <c r="S55" s="3"/>
      <c r="T55" s="3"/>
      <c r="U55" s="61"/>
      <c r="V55" s="3"/>
      <c r="W55" s="3"/>
      <c r="X55" s="3"/>
      <c r="Y55" s="3"/>
      <c r="Z55" s="3"/>
      <c r="AA55" s="2"/>
    </row>
    <row r="56" spans="1:27" s="7" customFormat="1" ht="15">
      <c r="A56" s="179" t="s">
        <v>289</v>
      </c>
      <c r="B56" s="190">
        <f>'Open Int.'!E56</f>
        <v>121500</v>
      </c>
      <c r="C56" s="191">
        <f>'Open Int.'!F56</f>
        <v>-3000</v>
      </c>
      <c r="D56" s="192">
        <f>'Open Int.'!H56</f>
        <v>44250</v>
      </c>
      <c r="E56" s="333">
        <f>'Open Int.'!I56</f>
        <v>-22500</v>
      </c>
      <c r="F56" s="193">
        <f>IF('Open Int.'!E56=0,0,'Open Int.'!H56/'Open Int.'!E56)</f>
        <v>0.36419753086419754</v>
      </c>
      <c r="G56" s="155">
        <v>0.536144578313253</v>
      </c>
      <c r="H56" s="170">
        <f t="shared" si="0"/>
        <v>-0.32071022333194615</v>
      </c>
      <c r="I56" s="187">
        <f>IF(Volume!D56=0,0,Volume!F56/Volume!D56)</f>
        <v>1.2916666666666667</v>
      </c>
      <c r="J56" s="178">
        <v>0.05333333333333334</v>
      </c>
      <c r="K56" s="170">
        <f t="shared" si="1"/>
        <v>23.218750000000004</v>
      </c>
      <c r="L56" s="60"/>
      <c r="M56" s="6"/>
      <c r="N56" s="59"/>
      <c r="O56" s="3"/>
      <c r="P56" s="3"/>
      <c r="Q56" s="3"/>
      <c r="R56" s="3"/>
      <c r="S56" s="3"/>
      <c r="T56" s="3"/>
      <c r="U56" s="61"/>
      <c r="V56" s="3"/>
      <c r="W56" s="3"/>
      <c r="X56" s="3"/>
      <c r="Y56" s="3"/>
      <c r="Z56" s="3"/>
      <c r="AA56" s="2"/>
    </row>
    <row r="57" spans="1:27" s="7" customFormat="1" ht="15">
      <c r="A57" s="179" t="s">
        <v>290</v>
      </c>
      <c r="B57" s="190">
        <f>'Open Int.'!E57</f>
        <v>177800</v>
      </c>
      <c r="C57" s="191">
        <f>'Open Int.'!F57</f>
        <v>49000</v>
      </c>
      <c r="D57" s="192">
        <f>'Open Int.'!H57</f>
        <v>620200</v>
      </c>
      <c r="E57" s="333">
        <f>'Open Int.'!I57</f>
        <v>189000</v>
      </c>
      <c r="F57" s="193">
        <f>IF('Open Int.'!E57=0,0,'Open Int.'!H57/'Open Int.'!E57)</f>
        <v>3.4881889763779528</v>
      </c>
      <c r="G57" s="155">
        <v>3.347826086956522</v>
      </c>
      <c r="H57" s="170">
        <f t="shared" si="0"/>
        <v>0.041926577359648165</v>
      </c>
      <c r="I57" s="187">
        <f>IF(Volume!D57=0,0,Volume!F57/Volume!D57)</f>
        <v>3.857142857142857</v>
      </c>
      <c r="J57" s="178">
        <v>0</v>
      </c>
      <c r="K57" s="170">
        <f t="shared" si="1"/>
        <v>0</v>
      </c>
      <c r="L57" s="60"/>
      <c r="M57" s="6"/>
      <c r="N57" s="59"/>
      <c r="O57" s="3"/>
      <c r="P57" s="3"/>
      <c r="Q57" s="3"/>
      <c r="R57" s="3"/>
      <c r="S57" s="3"/>
      <c r="T57" s="3"/>
      <c r="U57" s="61"/>
      <c r="V57" s="3"/>
      <c r="W57" s="3"/>
      <c r="X57" s="3"/>
      <c r="Y57" s="3"/>
      <c r="Z57" s="3"/>
      <c r="AA57" s="2"/>
    </row>
    <row r="58" spans="1:27" s="7" customFormat="1" ht="15">
      <c r="A58" s="179" t="s">
        <v>195</v>
      </c>
      <c r="B58" s="190">
        <f>'Open Int.'!E58</f>
        <v>3435292</v>
      </c>
      <c r="C58" s="191">
        <f>'Open Int.'!F58</f>
        <v>88666</v>
      </c>
      <c r="D58" s="192">
        <f>'Open Int.'!H58</f>
        <v>779436</v>
      </c>
      <c r="E58" s="333">
        <f>'Open Int.'!I58</f>
        <v>-4124</v>
      </c>
      <c r="F58" s="193">
        <f>IF('Open Int.'!E58=0,0,'Open Int.'!H58/'Open Int.'!E58)</f>
        <v>0.226890756302521</v>
      </c>
      <c r="G58" s="155">
        <v>0.2341343191620456</v>
      </c>
      <c r="H58" s="170">
        <f t="shared" si="0"/>
        <v>-0.030937638213180064</v>
      </c>
      <c r="I58" s="187">
        <f>IF(Volume!D58=0,0,Volume!F58/Volume!D58)</f>
        <v>0.2363238512035011</v>
      </c>
      <c r="J58" s="178">
        <v>0.6214099216710183</v>
      </c>
      <c r="K58" s="170">
        <f t="shared" si="1"/>
        <v>-0.6196973318868029</v>
      </c>
      <c r="L58" s="60"/>
      <c r="M58" s="6"/>
      <c r="N58" s="59"/>
      <c r="O58" s="3"/>
      <c r="P58" s="3"/>
      <c r="Q58" s="3"/>
      <c r="R58" s="3"/>
      <c r="S58" s="3"/>
      <c r="T58" s="3"/>
      <c r="U58" s="61"/>
      <c r="V58" s="3"/>
      <c r="W58" s="3"/>
      <c r="X58" s="3"/>
      <c r="Y58" s="3"/>
      <c r="Z58" s="3"/>
      <c r="AA58" s="2"/>
    </row>
    <row r="59" spans="1:27" s="7" customFormat="1" ht="15">
      <c r="A59" s="179" t="s">
        <v>291</v>
      </c>
      <c r="B59" s="190">
        <f>'Open Int.'!E59</f>
        <v>373800</v>
      </c>
      <c r="C59" s="191">
        <f>'Open Int.'!F59</f>
        <v>18200</v>
      </c>
      <c r="D59" s="192">
        <f>'Open Int.'!H59</f>
        <v>330400</v>
      </c>
      <c r="E59" s="333">
        <f>'Open Int.'!I59</f>
        <v>16800</v>
      </c>
      <c r="F59" s="193">
        <f>IF('Open Int.'!E59=0,0,'Open Int.'!H59/'Open Int.'!E59)</f>
        <v>0.8838951310861424</v>
      </c>
      <c r="G59" s="155">
        <v>0.8818897637795275</v>
      </c>
      <c r="H59" s="170">
        <f t="shared" si="0"/>
        <v>0.0022739432851793103</v>
      </c>
      <c r="I59" s="187">
        <f>IF(Volume!D59=0,0,Volume!F59/Volume!D59)</f>
        <v>0.48148148148148145</v>
      </c>
      <c r="J59" s="178">
        <v>1.1666666666666667</v>
      </c>
      <c r="K59" s="170">
        <f t="shared" si="1"/>
        <v>-0.5873015873015874</v>
      </c>
      <c r="L59" s="60"/>
      <c r="M59" s="6"/>
      <c r="N59" s="59"/>
      <c r="O59" s="3"/>
      <c r="P59" s="3"/>
      <c r="Q59" s="3"/>
      <c r="R59" s="3"/>
      <c r="S59" s="3"/>
      <c r="T59" s="3"/>
      <c r="U59" s="61"/>
      <c r="V59" s="3"/>
      <c r="W59" s="3"/>
      <c r="X59" s="3"/>
      <c r="Y59" s="3"/>
      <c r="Z59" s="3"/>
      <c r="AA59" s="2"/>
    </row>
    <row r="60" spans="1:27" s="7" customFormat="1" ht="15">
      <c r="A60" s="179" t="s">
        <v>197</v>
      </c>
      <c r="B60" s="190">
        <f>'Open Int.'!E60</f>
        <v>52000</v>
      </c>
      <c r="C60" s="191">
        <f>'Open Int.'!F60</f>
        <v>-650</v>
      </c>
      <c r="D60" s="192">
        <f>'Open Int.'!H60</f>
        <v>4550</v>
      </c>
      <c r="E60" s="333">
        <f>'Open Int.'!I60</f>
        <v>0</v>
      </c>
      <c r="F60" s="193">
        <f>IF('Open Int.'!E60=0,0,'Open Int.'!H60/'Open Int.'!E60)</f>
        <v>0.0875</v>
      </c>
      <c r="G60" s="155">
        <v>0.08641975308641975</v>
      </c>
      <c r="H60" s="170">
        <f t="shared" si="0"/>
        <v>0.012499999999999992</v>
      </c>
      <c r="I60" s="187">
        <f>IF(Volume!D60=0,0,Volume!F60/Volume!D60)</f>
        <v>0</v>
      </c>
      <c r="J60" s="178">
        <v>0</v>
      </c>
      <c r="K60" s="170">
        <f t="shared" si="1"/>
        <v>0</v>
      </c>
      <c r="L60" s="60"/>
      <c r="M60" s="6"/>
      <c r="N60" s="59"/>
      <c r="O60" s="3"/>
      <c r="P60" s="3"/>
      <c r="Q60" s="3"/>
      <c r="R60" s="3"/>
      <c r="S60" s="3"/>
      <c r="T60" s="3"/>
      <c r="U60" s="61"/>
      <c r="V60" s="3"/>
      <c r="W60" s="3"/>
      <c r="X60" s="3"/>
      <c r="Y60" s="3"/>
      <c r="Z60" s="3"/>
      <c r="AA60" s="2"/>
    </row>
    <row r="61" spans="1:27" s="7" customFormat="1" ht="15">
      <c r="A61" s="179" t="s">
        <v>4</v>
      </c>
      <c r="B61" s="190">
        <f>'Open Int.'!E61</f>
        <v>600</v>
      </c>
      <c r="C61" s="191">
        <f>'Open Int.'!F61</f>
        <v>0</v>
      </c>
      <c r="D61" s="192">
        <f>'Open Int.'!H61</f>
        <v>0</v>
      </c>
      <c r="E61" s="333">
        <f>'Open Int.'!I61</f>
        <v>0</v>
      </c>
      <c r="F61" s="193">
        <f>IF('Open Int.'!E61=0,0,'Open Int.'!H61/'Open Int.'!E61)</f>
        <v>0</v>
      </c>
      <c r="G61" s="155">
        <v>0</v>
      </c>
      <c r="H61" s="170">
        <f t="shared" si="0"/>
        <v>0</v>
      </c>
      <c r="I61" s="187">
        <f>IF(Volume!D61=0,0,Volume!F61/Volume!D61)</f>
        <v>0</v>
      </c>
      <c r="J61" s="178">
        <v>0</v>
      </c>
      <c r="K61" s="170">
        <f t="shared" si="1"/>
        <v>0</v>
      </c>
      <c r="L61" s="60"/>
      <c r="M61" s="6"/>
      <c r="N61" s="59"/>
      <c r="O61" s="3"/>
      <c r="P61" s="3"/>
      <c r="Q61" s="3"/>
      <c r="R61" s="3"/>
      <c r="S61" s="3"/>
      <c r="T61" s="3"/>
      <c r="U61" s="61"/>
      <c r="V61" s="3"/>
      <c r="W61" s="3"/>
      <c r="X61" s="3"/>
      <c r="Y61" s="3"/>
      <c r="Z61" s="3"/>
      <c r="AA61" s="2"/>
    </row>
    <row r="62" spans="1:27" s="7" customFormat="1" ht="15">
      <c r="A62" s="179" t="s">
        <v>79</v>
      </c>
      <c r="B62" s="190">
        <f>'Open Int.'!E62</f>
        <v>8200</v>
      </c>
      <c r="C62" s="191">
        <f>'Open Int.'!F62</f>
        <v>1000</v>
      </c>
      <c r="D62" s="192">
        <f>'Open Int.'!H62</f>
        <v>4000</v>
      </c>
      <c r="E62" s="333">
        <f>'Open Int.'!I62</f>
        <v>4000</v>
      </c>
      <c r="F62" s="193">
        <f>IF('Open Int.'!E62=0,0,'Open Int.'!H62/'Open Int.'!E62)</f>
        <v>0.4878048780487805</v>
      </c>
      <c r="G62" s="155">
        <v>0</v>
      </c>
      <c r="H62" s="170">
        <f t="shared" si="0"/>
        <v>0</v>
      </c>
      <c r="I62" s="187">
        <f>IF(Volume!D62=0,0,Volume!F62/Volume!D62)</f>
        <v>1.4285714285714286</v>
      </c>
      <c r="J62" s="178">
        <v>3.3333333333333335</v>
      </c>
      <c r="K62" s="170">
        <f t="shared" si="1"/>
        <v>-0.5714285714285714</v>
      </c>
      <c r="L62" s="60"/>
      <c r="M62" s="6"/>
      <c r="N62" s="59"/>
      <c r="O62" s="3"/>
      <c r="P62" s="3"/>
      <c r="Q62" s="3"/>
      <c r="R62" s="3"/>
      <c r="S62" s="3"/>
      <c r="T62" s="3"/>
      <c r="U62" s="61"/>
      <c r="V62" s="3"/>
      <c r="W62" s="3"/>
      <c r="X62" s="3"/>
      <c r="Y62" s="3"/>
      <c r="Z62" s="3"/>
      <c r="AA62" s="2"/>
    </row>
    <row r="63" spans="1:27" s="7" customFormat="1" ht="15">
      <c r="A63" s="179" t="s">
        <v>196</v>
      </c>
      <c r="B63" s="190">
        <f>'Open Int.'!E63</f>
        <v>4000</v>
      </c>
      <c r="C63" s="191">
        <f>'Open Int.'!F63</f>
        <v>0</v>
      </c>
      <c r="D63" s="192">
        <f>'Open Int.'!H63</f>
        <v>2800</v>
      </c>
      <c r="E63" s="333">
        <f>'Open Int.'!I63</f>
        <v>0</v>
      </c>
      <c r="F63" s="193">
        <f>IF('Open Int.'!E63=0,0,'Open Int.'!H63/'Open Int.'!E63)</f>
        <v>0.7</v>
      </c>
      <c r="G63" s="155">
        <v>0.7</v>
      </c>
      <c r="H63" s="170">
        <f t="shared" si="0"/>
        <v>0</v>
      </c>
      <c r="I63" s="187">
        <f>IF(Volume!D63=0,0,Volume!F63/Volume!D63)</f>
        <v>0</v>
      </c>
      <c r="J63" s="178">
        <v>0</v>
      </c>
      <c r="K63" s="170">
        <f t="shared" si="1"/>
        <v>0</v>
      </c>
      <c r="L63" s="60"/>
      <c r="M63" s="6"/>
      <c r="N63" s="59"/>
      <c r="O63" s="3"/>
      <c r="P63" s="3"/>
      <c r="Q63" s="3"/>
      <c r="R63" s="3"/>
      <c r="S63" s="3"/>
      <c r="T63" s="3"/>
      <c r="U63" s="61"/>
      <c r="V63" s="3"/>
      <c r="W63" s="3"/>
      <c r="X63" s="3"/>
      <c r="Y63" s="3"/>
      <c r="Z63" s="3"/>
      <c r="AA63" s="2"/>
    </row>
    <row r="64" spans="1:27" s="7" customFormat="1" ht="15">
      <c r="A64" s="179" t="s">
        <v>5</v>
      </c>
      <c r="B64" s="190">
        <f>'Open Int.'!E64</f>
        <v>3963575</v>
      </c>
      <c r="C64" s="191">
        <f>'Open Int.'!F64</f>
        <v>-97295</v>
      </c>
      <c r="D64" s="192">
        <f>'Open Int.'!H64</f>
        <v>484880</v>
      </c>
      <c r="E64" s="333">
        <f>'Open Int.'!I64</f>
        <v>-35090</v>
      </c>
      <c r="F64" s="193">
        <f>IF('Open Int.'!E64=0,0,'Open Int.'!H64/'Open Int.'!E64)</f>
        <v>0.12233400402414486</v>
      </c>
      <c r="G64" s="155">
        <v>0.12804399057344854</v>
      </c>
      <c r="H64" s="170">
        <f t="shared" si="0"/>
        <v>-0.044593944032291874</v>
      </c>
      <c r="I64" s="187">
        <f>IF(Volume!D64=0,0,Volume!F64/Volume!D64)</f>
        <v>0.23636363636363636</v>
      </c>
      <c r="J64" s="178">
        <v>0.14492753623188406</v>
      </c>
      <c r="K64" s="170">
        <f t="shared" si="1"/>
        <v>0.6309090909090909</v>
      </c>
      <c r="L64" s="60"/>
      <c r="M64" s="6"/>
      <c r="N64" s="59"/>
      <c r="O64" s="3"/>
      <c r="P64" s="3"/>
      <c r="Q64" s="3"/>
      <c r="R64" s="3"/>
      <c r="S64" s="3"/>
      <c r="T64" s="3"/>
      <c r="U64" s="61"/>
      <c r="V64" s="3"/>
      <c r="W64" s="3"/>
      <c r="X64" s="3"/>
      <c r="Y64" s="3"/>
      <c r="Z64" s="3"/>
      <c r="AA64" s="2"/>
    </row>
    <row r="65" spans="1:27" s="7" customFormat="1" ht="15">
      <c r="A65" s="179" t="s">
        <v>198</v>
      </c>
      <c r="B65" s="190">
        <f>'Open Int.'!E65</f>
        <v>2580000</v>
      </c>
      <c r="C65" s="191">
        <f>'Open Int.'!F65</f>
        <v>-169000</v>
      </c>
      <c r="D65" s="192">
        <f>'Open Int.'!H65</f>
        <v>418000</v>
      </c>
      <c r="E65" s="333">
        <f>'Open Int.'!I65</f>
        <v>45000</v>
      </c>
      <c r="F65" s="193">
        <f>IF('Open Int.'!E65=0,0,'Open Int.'!H65/'Open Int.'!E65)</f>
        <v>0.162015503875969</v>
      </c>
      <c r="G65" s="155">
        <v>0.13568570389232448</v>
      </c>
      <c r="H65" s="170">
        <f t="shared" si="0"/>
        <v>0.1940499199866991</v>
      </c>
      <c r="I65" s="187">
        <f>IF(Volume!D65=0,0,Volume!F65/Volume!D65)</f>
        <v>0.24050632911392406</v>
      </c>
      <c r="J65" s="178">
        <v>0.16236162361623616</v>
      </c>
      <c r="K65" s="170">
        <f t="shared" si="1"/>
        <v>0.48130034522439596</v>
      </c>
      <c r="L65" s="60"/>
      <c r="M65" s="6"/>
      <c r="N65" s="59"/>
      <c r="O65" s="3"/>
      <c r="P65" s="3"/>
      <c r="Q65" s="3"/>
      <c r="R65" s="3"/>
      <c r="S65" s="3"/>
      <c r="T65" s="3"/>
      <c r="U65" s="61"/>
      <c r="V65" s="3"/>
      <c r="W65" s="3"/>
      <c r="X65" s="3"/>
      <c r="Y65" s="3"/>
      <c r="Z65" s="3"/>
      <c r="AA65" s="2"/>
    </row>
    <row r="66" spans="1:27" s="7" customFormat="1" ht="15">
      <c r="A66" s="179" t="s">
        <v>199</v>
      </c>
      <c r="B66" s="190">
        <f>'Open Int.'!E66</f>
        <v>102700</v>
      </c>
      <c r="C66" s="191">
        <f>'Open Int.'!F66</f>
        <v>1300</v>
      </c>
      <c r="D66" s="192">
        <f>'Open Int.'!H66</f>
        <v>29900</v>
      </c>
      <c r="E66" s="333">
        <f>'Open Int.'!I66</f>
        <v>15600</v>
      </c>
      <c r="F66" s="193">
        <f>IF('Open Int.'!E66=0,0,'Open Int.'!H66/'Open Int.'!E66)</f>
        <v>0.2911392405063291</v>
      </c>
      <c r="G66" s="155">
        <v>0.14102564102564102</v>
      </c>
      <c r="H66" s="170">
        <f t="shared" si="0"/>
        <v>1.0644418872266974</v>
      </c>
      <c r="I66" s="187">
        <f>IF(Volume!D66=0,0,Volume!F66/Volume!D66)</f>
        <v>2.6</v>
      </c>
      <c r="J66" s="178">
        <v>0</v>
      </c>
      <c r="K66" s="170">
        <f t="shared" si="1"/>
        <v>0</v>
      </c>
      <c r="L66" s="60"/>
      <c r="M66" s="6"/>
      <c r="N66" s="59"/>
      <c r="O66" s="3"/>
      <c r="P66" s="3"/>
      <c r="Q66" s="3"/>
      <c r="R66" s="3"/>
      <c r="S66" s="3"/>
      <c r="T66" s="3"/>
      <c r="U66" s="61"/>
      <c r="V66" s="3"/>
      <c r="W66" s="3"/>
      <c r="X66" s="3"/>
      <c r="Y66" s="3"/>
      <c r="Z66" s="3"/>
      <c r="AA66" s="2"/>
    </row>
    <row r="67" spans="1:27" s="7" customFormat="1" ht="15">
      <c r="A67" s="179" t="s">
        <v>292</v>
      </c>
      <c r="B67" s="190">
        <f>'Open Int.'!E67</f>
        <v>22800</v>
      </c>
      <c r="C67" s="191">
        <f>'Open Int.'!F67</f>
        <v>0</v>
      </c>
      <c r="D67" s="192">
        <f>'Open Int.'!H67</f>
        <v>18000</v>
      </c>
      <c r="E67" s="333">
        <f>'Open Int.'!I67</f>
        <v>18000</v>
      </c>
      <c r="F67" s="193">
        <f>IF('Open Int.'!E67=0,0,'Open Int.'!H67/'Open Int.'!E67)</f>
        <v>0.7894736842105263</v>
      </c>
      <c r="G67" s="155">
        <v>0</v>
      </c>
      <c r="H67" s="170">
        <f t="shared" si="0"/>
        <v>0</v>
      </c>
      <c r="I67" s="187">
        <f>IF(Volume!D67=0,0,Volume!F67/Volume!D67)</f>
        <v>0</v>
      </c>
      <c r="J67" s="178">
        <v>0</v>
      </c>
      <c r="K67" s="170">
        <f t="shared" si="1"/>
        <v>0</v>
      </c>
      <c r="L67" s="60"/>
      <c r="M67" s="6"/>
      <c r="N67" s="59"/>
      <c r="O67" s="3"/>
      <c r="P67" s="3"/>
      <c r="Q67" s="3"/>
      <c r="R67" s="3"/>
      <c r="S67" s="3"/>
      <c r="T67" s="3"/>
      <c r="U67" s="61"/>
      <c r="V67" s="3"/>
      <c r="W67" s="3"/>
      <c r="X67" s="3"/>
      <c r="Y67" s="3"/>
      <c r="Z67" s="3"/>
      <c r="AA67" s="2"/>
    </row>
    <row r="68" spans="1:27" s="7" customFormat="1" ht="15">
      <c r="A68" s="179" t="s">
        <v>43</v>
      </c>
      <c r="B68" s="190">
        <f>'Open Int.'!E68</f>
        <v>12150</v>
      </c>
      <c r="C68" s="191">
        <f>'Open Int.'!F68</f>
        <v>12150</v>
      </c>
      <c r="D68" s="192">
        <f>'Open Int.'!H68</f>
        <v>4500</v>
      </c>
      <c r="E68" s="333">
        <f>'Open Int.'!I68</f>
        <v>4500</v>
      </c>
      <c r="F68" s="193">
        <f>IF('Open Int.'!E68=0,0,'Open Int.'!H68/'Open Int.'!E68)</f>
        <v>0.37037037037037035</v>
      </c>
      <c r="G68" s="155">
        <v>0</v>
      </c>
      <c r="H68" s="170">
        <f t="shared" si="0"/>
        <v>0</v>
      </c>
      <c r="I68" s="187">
        <f>IF(Volume!D68=0,0,Volume!F68/Volume!D68)</f>
        <v>0.37037037037037035</v>
      </c>
      <c r="J68" s="178">
        <v>0</v>
      </c>
      <c r="K68" s="170">
        <f t="shared" si="1"/>
        <v>0</v>
      </c>
      <c r="L68" s="60"/>
      <c r="M68" s="6"/>
      <c r="N68" s="59"/>
      <c r="O68" s="3"/>
      <c r="P68" s="3"/>
      <c r="Q68" s="3"/>
      <c r="R68" s="3"/>
      <c r="S68" s="3"/>
      <c r="T68" s="3"/>
      <c r="U68" s="61"/>
      <c r="V68" s="3"/>
      <c r="W68" s="3"/>
      <c r="X68" s="3"/>
      <c r="Y68" s="3"/>
      <c r="Z68" s="3"/>
      <c r="AA68" s="2"/>
    </row>
    <row r="69" spans="1:27" s="7" customFormat="1" ht="15">
      <c r="A69" s="179" t="s">
        <v>200</v>
      </c>
      <c r="B69" s="190">
        <f>'Open Int.'!E69</f>
        <v>282450</v>
      </c>
      <c r="C69" s="191">
        <f>'Open Int.'!F69</f>
        <v>4550</v>
      </c>
      <c r="D69" s="192">
        <f>'Open Int.'!H69</f>
        <v>71400</v>
      </c>
      <c r="E69" s="333">
        <f>'Open Int.'!I69</f>
        <v>13650</v>
      </c>
      <c r="F69" s="193">
        <f>IF('Open Int.'!E69=0,0,'Open Int.'!H69/'Open Int.'!E69)</f>
        <v>0.2527881040892193</v>
      </c>
      <c r="G69" s="155">
        <v>0.20780856423173805</v>
      </c>
      <c r="H69" s="170">
        <f aca="true" t="shared" si="2" ref="H69:H132">IF(G69=0,0,(F69-G69)/G69)</f>
        <v>0.2164469978596371</v>
      </c>
      <c r="I69" s="187">
        <f>IF(Volume!D69=0,0,Volume!F69/Volume!D69)</f>
        <v>0.2489539748953975</v>
      </c>
      <c r="J69" s="178">
        <v>1.1491525423728814</v>
      </c>
      <c r="K69" s="170">
        <f aca="true" t="shared" si="3" ref="K69:K132">IF(J69=0,0,(I69-J69)/J69)</f>
        <v>-0.7833586354155095</v>
      </c>
      <c r="L69" s="60"/>
      <c r="M69" s="6"/>
      <c r="N69" s="59"/>
      <c r="O69" s="3"/>
      <c r="P69" s="3"/>
      <c r="Q69" s="3"/>
      <c r="R69" s="3"/>
      <c r="S69" s="3"/>
      <c r="T69" s="3"/>
      <c r="U69" s="61"/>
      <c r="V69" s="3"/>
      <c r="W69" s="3"/>
      <c r="X69" s="3"/>
      <c r="Y69" s="3"/>
      <c r="Z69" s="3"/>
      <c r="AA69" s="2"/>
    </row>
    <row r="70" spans="1:27" s="7" customFormat="1" ht="15">
      <c r="A70" s="179" t="s">
        <v>141</v>
      </c>
      <c r="B70" s="190">
        <f>'Open Int.'!E70</f>
        <v>7516800</v>
      </c>
      <c r="C70" s="191">
        <f>'Open Int.'!F70</f>
        <v>88800</v>
      </c>
      <c r="D70" s="192">
        <f>'Open Int.'!H70</f>
        <v>1452000</v>
      </c>
      <c r="E70" s="333">
        <f>'Open Int.'!I70</f>
        <v>14400</v>
      </c>
      <c r="F70" s="193">
        <f>IF('Open Int.'!E70=0,0,'Open Int.'!H70/'Open Int.'!E70)</f>
        <v>0.19316730523627076</v>
      </c>
      <c r="G70" s="155">
        <v>0.19353796445880453</v>
      </c>
      <c r="H70" s="170">
        <f t="shared" si="2"/>
        <v>-0.001915175782540904</v>
      </c>
      <c r="I70" s="187">
        <f>IF(Volume!D70=0,0,Volume!F70/Volume!D70)</f>
        <v>0.11852704257767549</v>
      </c>
      <c r="J70" s="178">
        <v>0.13465346534653466</v>
      </c>
      <c r="K70" s="170">
        <f t="shared" si="3"/>
        <v>-0.11976240438638061</v>
      </c>
      <c r="L70" s="60"/>
      <c r="M70" s="6"/>
      <c r="N70" s="59"/>
      <c r="O70" s="3"/>
      <c r="P70" s="3"/>
      <c r="Q70" s="3"/>
      <c r="R70" s="3"/>
      <c r="S70" s="3"/>
      <c r="T70" s="3"/>
      <c r="U70" s="61"/>
      <c r="V70" s="3"/>
      <c r="W70" s="3"/>
      <c r="X70" s="3"/>
      <c r="Y70" s="3"/>
      <c r="Z70" s="3"/>
      <c r="AA70" s="2"/>
    </row>
    <row r="71" spans="1:27" s="7" customFormat="1" ht="15">
      <c r="A71" s="179" t="s">
        <v>401</v>
      </c>
      <c r="B71" s="190">
        <f>'Open Int.'!E71</f>
        <v>2467800</v>
      </c>
      <c r="C71" s="191">
        <f>'Open Int.'!F71</f>
        <v>-32400</v>
      </c>
      <c r="D71" s="192">
        <f>'Open Int.'!H71</f>
        <v>1026000</v>
      </c>
      <c r="E71" s="333">
        <f>'Open Int.'!I71</f>
        <v>108000</v>
      </c>
      <c r="F71" s="193">
        <f>IF('Open Int.'!E71=0,0,'Open Int.'!H71/'Open Int.'!E71)</f>
        <v>0.41575492341356673</v>
      </c>
      <c r="G71" s="155">
        <v>0.367170626349892</v>
      </c>
      <c r="H71" s="170">
        <f t="shared" si="2"/>
        <v>0.13232076200283177</v>
      </c>
      <c r="I71" s="187">
        <f>IF(Volume!D71=0,0,Volume!F71/Volume!D71)</f>
        <v>0.15514592933947774</v>
      </c>
      <c r="J71" s="178">
        <v>0.5216049382716049</v>
      </c>
      <c r="K71" s="170">
        <f t="shared" si="3"/>
        <v>-0.7025604668284569</v>
      </c>
      <c r="L71" s="60"/>
      <c r="M71" s="6"/>
      <c r="N71" s="59"/>
      <c r="O71" s="3"/>
      <c r="P71" s="3"/>
      <c r="Q71" s="3"/>
      <c r="R71" s="3"/>
      <c r="S71" s="3"/>
      <c r="T71" s="3"/>
      <c r="U71" s="61"/>
      <c r="V71" s="3"/>
      <c r="W71" s="3"/>
      <c r="X71" s="3"/>
      <c r="Y71" s="3"/>
      <c r="Z71" s="3"/>
      <c r="AA71" s="2"/>
    </row>
    <row r="72" spans="1:27" s="7" customFormat="1" ht="15">
      <c r="A72" s="179" t="s">
        <v>184</v>
      </c>
      <c r="B72" s="190">
        <f>'Open Int.'!E72</f>
        <v>4472200</v>
      </c>
      <c r="C72" s="191">
        <f>'Open Int.'!F72</f>
        <v>-153400</v>
      </c>
      <c r="D72" s="192">
        <f>'Open Int.'!H72</f>
        <v>890900</v>
      </c>
      <c r="E72" s="333">
        <f>'Open Int.'!I72</f>
        <v>-20650</v>
      </c>
      <c r="F72" s="193">
        <f>IF('Open Int.'!E72=0,0,'Open Int.'!H72/'Open Int.'!E72)</f>
        <v>0.19920844327176782</v>
      </c>
      <c r="G72" s="155">
        <v>0.19706632653061223</v>
      </c>
      <c r="H72" s="170">
        <f t="shared" si="2"/>
        <v>0.010870029288452916</v>
      </c>
      <c r="I72" s="187">
        <f>IF(Volume!D72=0,0,Volume!F72/Volume!D72)</f>
        <v>0.09558823529411764</v>
      </c>
      <c r="J72" s="178">
        <v>0.11224489795918367</v>
      </c>
      <c r="K72" s="170">
        <f t="shared" si="3"/>
        <v>-0.14839572192513376</v>
      </c>
      <c r="L72" s="60"/>
      <c r="M72" s="6"/>
      <c r="N72" s="59"/>
      <c r="O72" s="3"/>
      <c r="P72" s="3"/>
      <c r="Q72" s="3"/>
      <c r="R72" s="3"/>
      <c r="S72" s="3"/>
      <c r="T72" s="3"/>
      <c r="U72" s="61"/>
      <c r="V72" s="3"/>
      <c r="W72" s="3"/>
      <c r="X72" s="3"/>
      <c r="Y72" s="3"/>
      <c r="Z72" s="3"/>
      <c r="AA72" s="2"/>
    </row>
    <row r="73" spans="1:27" s="7" customFormat="1" ht="15">
      <c r="A73" s="179" t="s">
        <v>175</v>
      </c>
      <c r="B73" s="190">
        <f>'Open Int.'!E73</f>
        <v>29153250</v>
      </c>
      <c r="C73" s="191">
        <f>'Open Int.'!F73</f>
        <v>-1913625</v>
      </c>
      <c r="D73" s="192">
        <f>'Open Int.'!H73</f>
        <v>6756750</v>
      </c>
      <c r="E73" s="333">
        <f>'Open Int.'!I73</f>
        <v>661500</v>
      </c>
      <c r="F73" s="193">
        <f>IF('Open Int.'!E73=0,0,'Open Int.'!H73/'Open Int.'!E73)</f>
        <v>0.23176661264181522</v>
      </c>
      <c r="G73" s="155">
        <v>0.1961977186311787</v>
      </c>
      <c r="H73" s="170">
        <f t="shared" si="2"/>
        <v>0.18129106831002717</v>
      </c>
      <c r="I73" s="187">
        <f>IF(Volume!D73=0,0,Volume!F73/Volume!D73)</f>
        <v>0.13003663003663005</v>
      </c>
      <c r="J73" s="178">
        <v>0.15436241610738255</v>
      </c>
      <c r="K73" s="170">
        <f t="shared" si="3"/>
        <v>-0.15758878802357057</v>
      </c>
      <c r="L73" s="60"/>
      <c r="M73" s="6"/>
      <c r="N73" s="59"/>
      <c r="O73" s="3"/>
      <c r="P73" s="3"/>
      <c r="Q73" s="3"/>
      <c r="R73" s="3"/>
      <c r="S73" s="3"/>
      <c r="T73" s="3"/>
      <c r="U73" s="61"/>
      <c r="V73" s="3"/>
      <c r="W73" s="3"/>
      <c r="X73" s="3"/>
      <c r="Y73" s="3"/>
      <c r="Z73" s="3"/>
      <c r="AA73" s="2"/>
    </row>
    <row r="74" spans="1:27" s="7" customFormat="1" ht="15">
      <c r="A74" s="179" t="s">
        <v>142</v>
      </c>
      <c r="B74" s="190">
        <f>'Open Int.'!E74</f>
        <v>204750</v>
      </c>
      <c r="C74" s="191">
        <f>'Open Int.'!F74</f>
        <v>0</v>
      </c>
      <c r="D74" s="192">
        <f>'Open Int.'!H74</f>
        <v>222250</v>
      </c>
      <c r="E74" s="333">
        <f>'Open Int.'!I74</f>
        <v>0</v>
      </c>
      <c r="F74" s="193">
        <f>IF('Open Int.'!E74=0,0,'Open Int.'!H74/'Open Int.'!E74)</f>
        <v>1.0854700854700854</v>
      </c>
      <c r="G74" s="155">
        <v>1.0854700854700854</v>
      </c>
      <c r="H74" s="170">
        <f t="shared" si="2"/>
        <v>0</v>
      </c>
      <c r="I74" s="187">
        <f>IF(Volume!D74=0,0,Volume!F74/Volume!D74)</f>
        <v>0</v>
      </c>
      <c r="J74" s="178">
        <v>0</v>
      </c>
      <c r="K74" s="170">
        <f t="shared" si="3"/>
        <v>0</v>
      </c>
      <c r="L74" s="60"/>
      <c r="M74" s="6"/>
      <c r="N74" s="59"/>
      <c r="O74" s="3"/>
      <c r="P74" s="3"/>
      <c r="Q74" s="3"/>
      <c r="R74" s="3"/>
      <c r="S74" s="3"/>
      <c r="T74" s="3"/>
      <c r="U74" s="61"/>
      <c r="V74" s="3"/>
      <c r="W74" s="3"/>
      <c r="X74" s="3"/>
      <c r="Y74" s="3"/>
      <c r="Z74" s="3"/>
      <c r="AA74" s="2"/>
    </row>
    <row r="75" spans="1:27" s="7" customFormat="1" ht="15">
      <c r="A75" s="179" t="s">
        <v>176</v>
      </c>
      <c r="B75" s="190">
        <f>'Open Int.'!E75</f>
        <v>2914500</v>
      </c>
      <c r="C75" s="191">
        <f>'Open Int.'!F75</f>
        <v>108750</v>
      </c>
      <c r="D75" s="192">
        <f>'Open Int.'!H75</f>
        <v>1155650</v>
      </c>
      <c r="E75" s="333">
        <f>'Open Int.'!I75</f>
        <v>69600</v>
      </c>
      <c r="F75" s="193">
        <f>IF('Open Int.'!E75=0,0,'Open Int.'!H75/'Open Int.'!E75)</f>
        <v>0.3965174129353234</v>
      </c>
      <c r="G75" s="155">
        <v>0.38708010335917314</v>
      </c>
      <c r="H75" s="170">
        <f t="shared" si="2"/>
        <v>0.024380766394994285</v>
      </c>
      <c r="I75" s="187">
        <f>IF(Volume!D75=0,0,Volume!F75/Volume!D75)</f>
        <v>0.2883895131086142</v>
      </c>
      <c r="J75" s="178">
        <v>0.46153846153846156</v>
      </c>
      <c r="K75" s="170">
        <f t="shared" si="3"/>
        <v>-0.3751560549313359</v>
      </c>
      <c r="L75" s="60"/>
      <c r="M75" s="6"/>
      <c r="N75" s="59"/>
      <c r="O75" s="3"/>
      <c r="P75" s="3"/>
      <c r="Q75" s="3"/>
      <c r="R75" s="3"/>
      <c r="S75" s="3"/>
      <c r="T75" s="3"/>
      <c r="U75" s="61"/>
      <c r="V75" s="3"/>
      <c r="W75" s="3"/>
      <c r="X75" s="3"/>
      <c r="Y75" s="3"/>
      <c r="Z75" s="3"/>
      <c r="AA75" s="2"/>
    </row>
    <row r="76" spans="1:27" s="7" customFormat="1" ht="15">
      <c r="A76" s="179" t="s">
        <v>400</v>
      </c>
      <c r="B76" s="190">
        <f>'Open Int.'!E76</f>
        <v>200200</v>
      </c>
      <c r="C76" s="191">
        <f>'Open Int.'!F76</f>
        <v>-2200</v>
      </c>
      <c r="D76" s="192">
        <f>'Open Int.'!H76</f>
        <v>17600</v>
      </c>
      <c r="E76" s="333">
        <f>'Open Int.'!I76</f>
        <v>-2200</v>
      </c>
      <c r="F76" s="193">
        <f>IF('Open Int.'!E76=0,0,'Open Int.'!H76/'Open Int.'!E76)</f>
        <v>0.08791208791208792</v>
      </c>
      <c r="G76" s="155">
        <v>0.09782608695652174</v>
      </c>
      <c r="H76" s="170">
        <f t="shared" si="2"/>
        <v>-0.10134310134310132</v>
      </c>
      <c r="I76" s="187">
        <f>IF(Volume!D76=0,0,Volume!F76/Volume!D76)</f>
        <v>1.5</v>
      </c>
      <c r="J76" s="178">
        <v>0</v>
      </c>
      <c r="K76" s="170">
        <f t="shared" si="3"/>
        <v>0</v>
      </c>
      <c r="L76" s="60"/>
      <c r="M76" s="6"/>
      <c r="N76" s="59"/>
      <c r="O76" s="3"/>
      <c r="P76" s="3"/>
      <c r="Q76" s="3"/>
      <c r="R76" s="3"/>
      <c r="S76" s="3"/>
      <c r="T76" s="3"/>
      <c r="U76" s="61"/>
      <c r="V76" s="3"/>
      <c r="W76" s="3"/>
      <c r="X76" s="3"/>
      <c r="Y76" s="3"/>
      <c r="Z76" s="3"/>
      <c r="AA76" s="2"/>
    </row>
    <row r="77" spans="1:27" s="7" customFormat="1" ht="15">
      <c r="A77" s="179" t="s">
        <v>167</v>
      </c>
      <c r="B77" s="190">
        <f>'Open Int.'!E77</f>
        <v>539000</v>
      </c>
      <c r="C77" s="191">
        <f>'Open Int.'!F77</f>
        <v>46200</v>
      </c>
      <c r="D77" s="192">
        <f>'Open Int.'!H77</f>
        <v>207900</v>
      </c>
      <c r="E77" s="333">
        <f>'Open Int.'!I77</f>
        <v>96250</v>
      </c>
      <c r="F77" s="193">
        <f>IF('Open Int.'!E77=0,0,'Open Int.'!H77/'Open Int.'!E77)</f>
        <v>0.38571428571428573</v>
      </c>
      <c r="G77" s="155">
        <v>0.2265625</v>
      </c>
      <c r="H77" s="170">
        <f t="shared" si="2"/>
        <v>0.7024630541871922</v>
      </c>
      <c r="I77" s="187">
        <f>IF(Volume!D77=0,0,Volume!F77/Volume!D77)</f>
        <v>0.9615384615384616</v>
      </c>
      <c r="J77" s="178">
        <v>0</v>
      </c>
      <c r="K77" s="170">
        <f t="shared" si="3"/>
        <v>0</v>
      </c>
      <c r="L77" s="60"/>
      <c r="M77" s="6"/>
      <c r="N77" s="59"/>
      <c r="O77" s="3"/>
      <c r="P77" s="3"/>
      <c r="Q77" s="3"/>
      <c r="R77" s="3"/>
      <c r="S77" s="3"/>
      <c r="T77" s="3"/>
      <c r="U77" s="61"/>
      <c r="V77" s="3"/>
      <c r="W77" s="3"/>
      <c r="X77" s="3"/>
      <c r="Y77" s="3"/>
      <c r="Z77" s="3"/>
      <c r="AA77" s="2"/>
    </row>
    <row r="78" spans="1:27" s="7" customFormat="1" ht="15">
      <c r="A78" s="179" t="s">
        <v>201</v>
      </c>
      <c r="B78" s="190">
        <f>'Open Int.'!E78</f>
        <v>445500</v>
      </c>
      <c r="C78" s="191">
        <f>'Open Int.'!F78</f>
        <v>-12600</v>
      </c>
      <c r="D78" s="192">
        <f>'Open Int.'!H78</f>
        <v>80400</v>
      </c>
      <c r="E78" s="333">
        <f>'Open Int.'!I78</f>
        <v>400</v>
      </c>
      <c r="F78" s="193">
        <f>IF('Open Int.'!E78=0,0,'Open Int.'!H78/'Open Int.'!E78)</f>
        <v>0.18047138047138048</v>
      </c>
      <c r="G78" s="155">
        <v>0.17463435931019428</v>
      </c>
      <c r="H78" s="170">
        <f t="shared" si="2"/>
        <v>0.03342424242424249</v>
      </c>
      <c r="I78" s="187">
        <f>IF(Volume!D78=0,0,Volume!F78/Volume!D78)</f>
        <v>0.2043701799485861</v>
      </c>
      <c r="J78" s="178">
        <v>0.23123123123123124</v>
      </c>
      <c r="K78" s="170">
        <f t="shared" si="3"/>
        <v>-0.11616532567689386</v>
      </c>
      <c r="L78" s="60"/>
      <c r="M78" s="6"/>
      <c r="N78" s="59"/>
      <c r="O78" s="3"/>
      <c r="P78" s="3"/>
      <c r="Q78" s="3"/>
      <c r="R78" s="3"/>
      <c r="S78" s="3"/>
      <c r="T78" s="3"/>
      <c r="U78" s="61"/>
      <c r="V78" s="3"/>
      <c r="W78" s="3"/>
      <c r="X78" s="3"/>
      <c r="Y78" s="3"/>
      <c r="Z78" s="3"/>
      <c r="AA78" s="2"/>
    </row>
    <row r="79" spans="1:27" s="7" customFormat="1" ht="15">
      <c r="A79" s="179" t="s">
        <v>143</v>
      </c>
      <c r="B79" s="190">
        <f>'Open Int.'!E79</f>
        <v>289100</v>
      </c>
      <c r="C79" s="191">
        <f>'Open Int.'!F79</f>
        <v>-256650</v>
      </c>
      <c r="D79" s="192">
        <f>'Open Int.'!H79</f>
        <v>474950</v>
      </c>
      <c r="E79" s="333">
        <f>'Open Int.'!I79</f>
        <v>85550</v>
      </c>
      <c r="F79" s="193">
        <f>IF('Open Int.'!E79=0,0,'Open Int.'!H79/'Open Int.'!E79)</f>
        <v>1.6428571428571428</v>
      </c>
      <c r="G79" s="155">
        <v>0.7135135135135136</v>
      </c>
      <c r="H79" s="170">
        <f t="shared" si="2"/>
        <v>1.3024891774891774</v>
      </c>
      <c r="I79" s="187">
        <f>IF(Volume!D79=0,0,Volume!F79/Volume!D79)</f>
        <v>0.4696969696969697</v>
      </c>
      <c r="J79" s="178">
        <v>0.5106382978723404</v>
      </c>
      <c r="K79" s="170">
        <f t="shared" si="3"/>
        <v>-0.08017676767676755</v>
      </c>
      <c r="L79" s="60"/>
      <c r="M79" s="6"/>
      <c r="N79" s="59"/>
      <c r="O79" s="3"/>
      <c r="P79" s="3"/>
      <c r="Q79" s="3"/>
      <c r="R79" s="3"/>
      <c r="S79" s="3"/>
      <c r="T79" s="3"/>
      <c r="U79" s="61"/>
      <c r="V79" s="3"/>
      <c r="W79" s="3"/>
      <c r="X79" s="3"/>
      <c r="Y79" s="3"/>
      <c r="Z79" s="3"/>
      <c r="AA79" s="2"/>
    </row>
    <row r="80" spans="1:27" s="7" customFormat="1" ht="15">
      <c r="A80" s="179" t="s">
        <v>90</v>
      </c>
      <c r="B80" s="190">
        <f>'Open Int.'!E80</f>
        <v>9000</v>
      </c>
      <c r="C80" s="191">
        <f>'Open Int.'!F80</f>
        <v>-2400</v>
      </c>
      <c r="D80" s="192">
        <f>'Open Int.'!H80</f>
        <v>0</v>
      </c>
      <c r="E80" s="333">
        <f>'Open Int.'!I80</f>
        <v>0</v>
      </c>
      <c r="F80" s="193">
        <f>IF('Open Int.'!E80=0,0,'Open Int.'!H80/'Open Int.'!E80)</f>
        <v>0</v>
      </c>
      <c r="G80" s="155">
        <v>0</v>
      </c>
      <c r="H80" s="170">
        <f t="shared" si="2"/>
        <v>0</v>
      </c>
      <c r="I80" s="187">
        <f>IF(Volume!D80=0,0,Volume!F80/Volume!D80)</f>
        <v>0</v>
      </c>
      <c r="J80" s="178">
        <v>0</v>
      </c>
      <c r="K80" s="170">
        <f t="shared" si="3"/>
        <v>0</v>
      </c>
      <c r="L80" s="60"/>
      <c r="M80" s="6"/>
      <c r="N80" s="59"/>
      <c r="O80" s="3"/>
      <c r="P80" s="3"/>
      <c r="Q80" s="3"/>
      <c r="R80" s="3"/>
      <c r="S80" s="3"/>
      <c r="T80" s="3"/>
      <c r="U80" s="61"/>
      <c r="V80" s="3"/>
      <c r="W80" s="3"/>
      <c r="X80" s="3"/>
      <c r="Y80" s="3"/>
      <c r="Z80" s="3"/>
      <c r="AA80" s="2"/>
    </row>
    <row r="81" spans="1:27" s="7" customFormat="1" ht="15">
      <c r="A81" s="179" t="s">
        <v>35</v>
      </c>
      <c r="B81" s="190">
        <f>'Open Int.'!E81</f>
        <v>708400</v>
      </c>
      <c r="C81" s="191">
        <f>'Open Int.'!F81</f>
        <v>-44000</v>
      </c>
      <c r="D81" s="192">
        <f>'Open Int.'!H81</f>
        <v>121000</v>
      </c>
      <c r="E81" s="333">
        <f>'Open Int.'!I81</f>
        <v>2200</v>
      </c>
      <c r="F81" s="193">
        <f>IF('Open Int.'!E81=0,0,'Open Int.'!H81/'Open Int.'!E81)</f>
        <v>0.17080745341614906</v>
      </c>
      <c r="G81" s="155">
        <v>0.15789473684210525</v>
      </c>
      <c r="H81" s="170">
        <f t="shared" si="2"/>
        <v>0.08178053830227743</v>
      </c>
      <c r="I81" s="187">
        <f>IF(Volume!D81=0,0,Volume!F81/Volume!D81)</f>
        <v>0.09848484848484848</v>
      </c>
      <c r="J81" s="178">
        <v>0.04950495049504951</v>
      </c>
      <c r="K81" s="170">
        <f t="shared" si="3"/>
        <v>0.9893939393939393</v>
      </c>
      <c r="L81" s="60"/>
      <c r="M81" s="6"/>
      <c r="N81" s="59"/>
      <c r="O81" s="3"/>
      <c r="P81" s="3"/>
      <c r="Q81" s="3"/>
      <c r="R81" s="3"/>
      <c r="S81" s="3"/>
      <c r="T81" s="3"/>
      <c r="U81" s="61"/>
      <c r="V81" s="3"/>
      <c r="W81" s="3"/>
      <c r="X81" s="3"/>
      <c r="Y81" s="3"/>
      <c r="Z81" s="3"/>
      <c r="AA81" s="2"/>
    </row>
    <row r="82" spans="1:27" s="7" customFormat="1" ht="15">
      <c r="A82" s="179" t="s">
        <v>6</v>
      </c>
      <c r="B82" s="190">
        <f>'Open Int.'!E82</f>
        <v>4127625</v>
      </c>
      <c r="C82" s="191">
        <f>'Open Int.'!F82</f>
        <v>-77625</v>
      </c>
      <c r="D82" s="192">
        <f>'Open Int.'!H82</f>
        <v>464625</v>
      </c>
      <c r="E82" s="333">
        <f>'Open Int.'!I82</f>
        <v>36000</v>
      </c>
      <c r="F82" s="193">
        <f>IF('Open Int.'!E82=0,0,'Open Int.'!H82/'Open Int.'!E82)</f>
        <v>0.11256473153447806</v>
      </c>
      <c r="G82" s="155">
        <v>0.10192616372391654</v>
      </c>
      <c r="H82" s="170">
        <f t="shared" si="2"/>
        <v>0.10437524009417053</v>
      </c>
      <c r="I82" s="187">
        <f>IF(Volume!D82=0,0,Volume!F82/Volume!D82)</f>
        <v>0.15602836879432624</v>
      </c>
      <c r="J82" s="178">
        <v>0.15421303656597773</v>
      </c>
      <c r="K82" s="170">
        <f t="shared" si="3"/>
        <v>0.011771587336404253</v>
      </c>
      <c r="L82" s="60"/>
      <c r="M82" s="6"/>
      <c r="N82" s="59"/>
      <c r="O82" s="3"/>
      <c r="P82" s="3"/>
      <c r="Q82" s="3"/>
      <c r="R82" s="3"/>
      <c r="S82" s="3"/>
      <c r="T82" s="3"/>
      <c r="U82" s="61"/>
      <c r="V82" s="3"/>
      <c r="W82" s="3"/>
      <c r="X82" s="3"/>
      <c r="Y82" s="3"/>
      <c r="Z82" s="3"/>
      <c r="AA82" s="2"/>
    </row>
    <row r="83" spans="1:27" s="7" customFormat="1" ht="15">
      <c r="A83" s="179" t="s">
        <v>177</v>
      </c>
      <c r="B83" s="190">
        <f>'Open Int.'!E83</f>
        <v>649000</v>
      </c>
      <c r="C83" s="191">
        <f>'Open Int.'!F83</f>
        <v>-7500</v>
      </c>
      <c r="D83" s="192">
        <f>'Open Int.'!H83</f>
        <v>77500</v>
      </c>
      <c r="E83" s="333">
        <f>'Open Int.'!I83</f>
        <v>18500</v>
      </c>
      <c r="F83" s="193">
        <f>IF('Open Int.'!E83=0,0,'Open Int.'!H83/'Open Int.'!E83)</f>
        <v>0.11941448382126348</v>
      </c>
      <c r="G83" s="155">
        <v>0.08987052551408987</v>
      </c>
      <c r="H83" s="170">
        <f t="shared" si="2"/>
        <v>0.32873912929931304</v>
      </c>
      <c r="I83" s="187">
        <f>IF(Volume!D83=0,0,Volume!F83/Volume!D83)</f>
        <v>0.15324675324675324</v>
      </c>
      <c r="J83" s="178">
        <v>0.07883817427385892</v>
      </c>
      <c r="K83" s="170">
        <f t="shared" si="3"/>
        <v>0.9438140806561859</v>
      </c>
      <c r="L83" s="60"/>
      <c r="M83" s="6"/>
      <c r="N83" s="59"/>
      <c r="O83" s="3"/>
      <c r="P83" s="3"/>
      <c r="Q83" s="3"/>
      <c r="R83" s="3"/>
      <c r="S83" s="3"/>
      <c r="T83" s="3"/>
      <c r="U83" s="61"/>
      <c r="V83" s="3"/>
      <c r="W83" s="3"/>
      <c r="X83" s="3"/>
      <c r="Y83" s="3"/>
      <c r="Z83" s="3"/>
      <c r="AA83" s="2"/>
    </row>
    <row r="84" spans="1:27" s="7" customFormat="1" ht="15">
      <c r="A84" s="179" t="s">
        <v>168</v>
      </c>
      <c r="B84" s="190">
        <f>'Open Int.'!E84</f>
        <v>1200</v>
      </c>
      <c r="C84" s="191">
        <f>'Open Int.'!F84</f>
        <v>1200</v>
      </c>
      <c r="D84" s="192">
        <f>'Open Int.'!H84</f>
        <v>0</v>
      </c>
      <c r="E84" s="333">
        <f>'Open Int.'!I84</f>
        <v>0</v>
      </c>
      <c r="F84" s="193">
        <f>IF('Open Int.'!E84=0,0,'Open Int.'!H84/'Open Int.'!E84)</f>
        <v>0</v>
      </c>
      <c r="G84" s="155">
        <v>0</v>
      </c>
      <c r="H84" s="170">
        <f t="shared" si="2"/>
        <v>0</v>
      </c>
      <c r="I84" s="187">
        <f>IF(Volume!D84=0,0,Volume!F84/Volume!D84)</f>
        <v>0</v>
      </c>
      <c r="J84" s="178">
        <v>0</v>
      </c>
      <c r="K84" s="170">
        <f t="shared" si="3"/>
        <v>0</v>
      </c>
      <c r="L84" s="60"/>
      <c r="M84" s="6"/>
      <c r="N84" s="59"/>
      <c r="O84" s="3"/>
      <c r="P84" s="3"/>
      <c r="Q84" s="3"/>
      <c r="R84" s="3"/>
      <c r="S84" s="3"/>
      <c r="T84" s="3"/>
      <c r="U84" s="61"/>
      <c r="V84" s="3"/>
      <c r="W84" s="3"/>
      <c r="X84" s="3"/>
      <c r="Y84" s="3"/>
      <c r="Z84" s="3"/>
      <c r="AA84" s="2"/>
    </row>
    <row r="85" spans="1:27" s="7" customFormat="1" ht="15">
      <c r="A85" s="179" t="s">
        <v>132</v>
      </c>
      <c r="B85" s="190">
        <f>'Open Int.'!E85</f>
        <v>2400</v>
      </c>
      <c r="C85" s="191">
        <f>'Open Int.'!F85</f>
        <v>-8000</v>
      </c>
      <c r="D85" s="192">
        <f>'Open Int.'!H85</f>
        <v>400</v>
      </c>
      <c r="E85" s="333">
        <f>'Open Int.'!I85</f>
        <v>0</v>
      </c>
      <c r="F85" s="193">
        <f>IF('Open Int.'!E85=0,0,'Open Int.'!H85/'Open Int.'!E85)</f>
        <v>0.16666666666666666</v>
      </c>
      <c r="G85" s="155">
        <v>0.038461538461538464</v>
      </c>
      <c r="H85" s="170">
        <f t="shared" si="2"/>
        <v>3.333333333333333</v>
      </c>
      <c r="I85" s="187">
        <f>IF(Volume!D85=0,0,Volume!F85/Volume!D85)</f>
        <v>0</v>
      </c>
      <c r="J85" s="178">
        <v>0</v>
      </c>
      <c r="K85" s="170">
        <f t="shared" si="3"/>
        <v>0</v>
      </c>
      <c r="L85" s="60"/>
      <c r="M85" s="6"/>
      <c r="N85" s="59"/>
      <c r="O85" s="3"/>
      <c r="P85" s="3"/>
      <c r="Q85" s="3"/>
      <c r="R85" s="3"/>
      <c r="S85" s="3"/>
      <c r="T85" s="3"/>
      <c r="U85" s="61"/>
      <c r="V85" s="3"/>
      <c r="W85" s="3"/>
      <c r="X85" s="3"/>
      <c r="Y85" s="3"/>
      <c r="Z85" s="3"/>
      <c r="AA85" s="2"/>
    </row>
    <row r="86" spans="1:27" s="7" customFormat="1" ht="15">
      <c r="A86" s="179" t="s">
        <v>144</v>
      </c>
      <c r="B86" s="190">
        <f>'Open Int.'!E86</f>
        <v>250</v>
      </c>
      <c r="C86" s="191">
        <f>'Open Int.'!F86</f>
        <v>0</v>
      </c>
      <c r="D86" s="192">
        <f>'Open Int.'!H86</f>
        <v>2500</v>
      </c>
      <c r="E86" s="333">
        <f>'Open Int.'!I86</f>
        <v>2500</v>
      </c>
      <c r="F86" s="193">
        <f>IF('Open Int.'!E86=0,0,'Open Int.'!H86/'Open Int.'!E86)</f>
        <v>10</v>
      </c>
      <c r="G86" s="155">
        <v>0</v>
      </c>
      <c r="H86" s="170">
        <f t="shared" si="2"/>
        <v>0</v>
      </c>
      <c r="I86" s="187">
        <f>IF(Volume!D86=0,0,Volume!F86/Volume!D86)</f>
        <v>0</v>
      </c>
      <c r="J86" s="178">
        <v>0</v>
      </c>
      <c r="K86" s="170">
        <f t="shared" si="3"/>
        <v>0</v>
      </c>
      <c r="L86" s="60"/>
      <c r="M86" s="6"/>
      <c r="N86" s="59"/>
      <c r="O86" s="3"/>
      <c r="P86" s="3"/>
      <c r="Q86" s="3"/>
      <c r="R86" s="3"/>
      <c r="S86" s="3"/>
      <c r="T86" s="3"/>
      <c r="U86" s="61"/>
      <c r="V86" s="3"/>
      <c r="W86" s="3"/>
      <c r="X86" s="3"/>
      <c r="Y86" s="3"/>
      <c r="Z86" s="3"/>
      <c r="AA86" s="2"/>
    </row>
    <row r="87" spans="1:27" s="7" customFormat="1" ht="15">
      <c r="A87" s="179" t="s">
        <v>293</v>
      </c>
      <c r="B87" s="190">
        <f>'Open Int.'!E87</f>
        <v>600</v>
      </c>
      <c r="C87" s="191">
        <f>'Open Int.'!F87</f>
        <v>0</v>
      </c>
      <c r="D87" s="192">
        <f>'Open Int.'!H87</f>
        <v>0</v>
      </c>
      <c r="E87" s="333">
        <f>'Open Int.'!I87</f>
        <v>0</v>
      </c>
      <c r="F87" s="193">
        <f>IF('Open Int.'!E87=0,0,'Open Int.'!H87/'Open Int.'!E87)</f>
        <v>0</v>
      </c>
      <c r="G87" s="155">
        <v>0</v>
      </c>
      <c r="H87" s="170">
        <f t="shared" si="2"/>
        <v>0</v>
      </c>
      <c r="I87" s="187">
        <f>IF(Volume!D87=0,0,Volume!F87/Volume!D87)</f>
        <v>0</v>
      </c>
      <c r="J87" s="178">
        <v>0</v>
      </c>
      <c r="K87" s="170">
        <f t="shared" si="3"/>
        <v>0</v>
      </c>
      <c r="L87" s="60"/>
      <c r="M87" s="6"/>
      <c r="N87" s="59"/>
      <c r="O87" s="3"/>
      <c r="P87" s="3"/>
      <c r="Q87" s="3"/>
      <c r="R87" s="3"/>
      <c r="S87" s="3"/>
      <c r="T87" s="3"/>
      <c r="U87" s="61"/>
      <c r="V87" s="3"/>
      <c r="W87" s="3"/>
      <c r="X87" s="3"/>
      <c r="Y87" s="3"/>
      <c r="Z87" s="3"/>
      <c r="AA87" s="2"/>
    </row>
    <row r="88" spans="1:27" s="7" customFormat="1" ht="15">
      <c r="A88" s="179" t="s">
        <v>133</v>
      </c>
      <c r="B88" s="190">
        <f>'Open Int.'!E88</f>
        <v>2575000</v>
      </c>
      <c r="C88" s="191">
        <f>'Open Int.'!F88</f>
        <v>-6250</v>
      </c>
      <c r="D88" s="192">
        <f>'Open Int.'!H88</f>
        <v>475000</v>
      </c>
      <c r="E88" s="333">
        <f>'Open Int.'!I88</f>
        <v>0</v>
      </c>
      <c r="F88" s="193">
        <f>IF('Open Int.'!E88=0,0,'Open Int.'!H88/'Open Int.'!E88)</f>
        <v>0.18446601941747573</v>
      </c>
      <c r="G88" s="155">
        <v>0.18401937046004843</v>
      </c>
      <c r="H88" s="170">
        <f t="shared" si="2"/>
        <v>0.002427184466019396</v>
      </c>
      <c r="I88" s="187">
        <f>IF(Volume!D88=0,0,Volume!F88/Volume!D88)</f>
        <v>0.037037037037037035</v>
      </c>
      <c r="J88" s="178">
        <v>0.043478260869565216</v>
      </c>
      <c r="K88" s="170">
        <f t="shared" si="3"/>
        <v>-0.14814814814814817</v>
      </c>
      <c r="L88" s="60"/>
      <c r="M88" s="6"/>
      <c r="N88" s="59"/>
      <c r="O88" s="3"/>
      <c r="P88" s="3"/>
      <c r="Q88" s="3"/>
      <c r="R88" s="3"/>
      <c r="S88" s="3"/>
      <c r="T88" s="3"/>
      <c r="U88" s="61"/>
      <c r="V88" s="3"/>
      <c r="W88" s="3"/>
      <c r="X88" s="3"/>
      <c r="Y88" s="3"/>
      <c r="Z88" s="3"/>
      <c r="AA88" s="2"/>
    </row>
    <row r="89" spans="1:27" s="7" customFormat="1" ht="15">
      <c r="A89" s="179" t="s">
        <v>169</v>
      </c>
      <c r="B89" s="190">
        <f>'Open Int.'!E89</f>
        <v>200000</v>
      </c>
      <c r="C89" s="191">
        <f>'Open Int.'!F89</f>
        <v>-174000</v>
      </c>
      <c r="D89" s="192">
        <f>'Open Int.'!H89</f>
        <v>542000</v>
      </c>
      <c r="E89" s="333">
        <f>'Open Int.'!I89</f>
        <v>192000</v>
      </c>
      <c r="F89" s="193">
        <f>IF('Open Int.'!E89=0,0,'Open Int.'!H89/'Open Int.'!E89)</f>
        <v>2.71</v>
      </c>
      <c r="G89" s="155">
        <v>0.9358288770053476</v>
      </c>
      <c r="H89" s="170">
        <f t="shared" si="2"/>
        <v>1.8958285714285714</v>
      </c>
      <c r="I89" s="187">
        <f>IF(Volume!D89=0,0,Volume!F89/Volume!D89)</f>
        <v>1.103448275862069</v>
      </c>
      <c r="J89" s="178">
        <v>0.6666666666666666</v>
      </c>
      <c r="K89" s="170">
        <f t="shared" si="3"/>
        <v>0.6551724137931035</v>
      </c>
      <c r="L89" s="60"/>
      <c r="M89" s="6"/>
      <c r="N89" s="59"/>
      <c r="O89" s="3"/>
      <c r="P89" s="3"/>
      <c r="Q89" s="3"/>
      <c r="R89" s="3"/>
      <c r="S89" s="3"/>
      <c r="T89" s="3"/>
      <c r="U89" s="61"/>
      <c r="V89" s="3"/>
      <c r="W89" s="3"/>
      <c r="X89" s="3"/>
      <c r="Y89" s="3"/>
      <c r="Z89" s="3"/>
      <c r="AA89" s="2"/>
    </row>
    <row r="90" spans="1:27" s="7" customFormat="1" ht="15">
      <c r="A90" s="179" t="s">
        <v>294</v>
      </c>
      <c r="B90" s="190">
        <f>'Open Int.'!E90</f>
        <v>14850</v>
      </c>
      <c r="C90" s="191">
        <f>'Open Int.'!F90</f>
        <v>-44000</v>
      </c>
      <c r="D90" s="192">
        <f>'Open Int.'!H90</f>
        <v>1100</v>
      </c>
      <c r="E90" s="333">
        <f>'Open Int.'!I90</f>
        <v>0</v>
      </c>
      <c r="F90" s="193">
        <f>IF('Open Int.'!E90=0,0,'Open Int.'!H90/'Open Int.'!E90)</f>
        <v>0.07407407407407407</v>
      </c>
      <c r="G90" s="155">
        <v>0.018691588785046728</v>
      </c>
      <c r="H90" s="170">
        <f t="shared" si="2"/>
        <v>2.962962962962963</v>
      </c>
      <c r="I90" s="187">
        <f>IF(Volume!D90=0,0,Volume!F90/Volume!D90)</f>
        <v>0</v>
      </c>
      <c r="J90" s="178">
        <v>0</v>
      </c>
      <c r="K90" s="170">
        <f t="shared" si="3"/>
        <v>0</v>
      </c>
      <c r="L90" s="60"/>
      <c r="M90" s="6"/>
      <c r="N90" s="59"/>
      <c r="O90" s="3"/>
      <c r="P90" s="3"/>
      <c r="Q90" s="3"/>
      <c r="R90" s="3"/>
      <c r="S90" s="3"/>
      <c r="T90" s="3"/>
      <c r="U90" s="61"/>
      <c r="V90" s="3"/>
      <c r="W90" s="3"/>
      <c r="X90" s="3"/>
      <c r="Y90" s="3"/>
      <c r="Z90" s="3"/>
      <c r="AA90" s="2"/>
    </row>
    <row r="91" spans="1:27" s="7" customFormat="1" ht="15">
      <c r="A91" s="179" t="s">
        <v>295</v>
      </c>
      <c r="B91" s="190">
        <f>'Open Int.'!E91</f>
        <v>550</v>
      </c>
      <c r="C91" s="191">
        <f>'Open Int.'!F91</f>
        <v>0</v>
      </c>
      <c r="D91" s="192">
        <f>'Open Int.'!H91</f>
        <v>550</v>
      </c>
      <c r="E91" s="333">
        <f>'Open Int.'!I91</f>
        <v>-55000</v>
      </c>
      <c r="F91" s="193">
        <f>IF('Open Int.'!E91=0,0,'Open Int.'!H91/'Open Int.'!E91)</f>
        <v>1</v>
      </c>
      <c r="G91" s="155">
        <v>101</v>
      </c>
      <c r="H91" s="170">
        <f t="shared" si="2"/>
        <v>-0.9900990099009901</v>
      </c>
      <c r="I91" s="187">
        <f>IF(Volume!D91=0,0,Volume!F91/Volume!D91)</f>
        <v>0</v>
      </c>
      <c r="J91" s="178">
        <v>0</v>
      </c>
      <c r="K91" s="170">
        <f t="shared" si="3"/>
        <v>0</v>
      </c>
      <c r="L91" s="60"/>
      <c r="M91" s="6"/>
      <c r="N91" s="59"/>
      <c r="O91" s="3"/>
      <c r="P91" s="3"/>
      <c r="Q91" s="3"/>
      <c r="R91" s="3"/>
      <c r="S91" s="3"/>
      <c r="T91" s="3"/>
      <c r="U91" s="61"/>
      <c r="V91" s="3"/>
      <c r="W91" s="3"/>
      <c r="X91" s="3"/>
      <c r="Y91" s="3"/>
      <c r="Z91" s="3"/>
      <c r="AA91" s="2"/>
    </row>
    <row r="92" spans="1:27" s="7" customFormat="1" ht="15">
      <c r="A92" s="179" t="s">
        <v>178</v>
      </c>
      <c r="B92" s="190">
        <f>'Open Int.'!E92</f>
        <v>58750</v>
      </c>
      <c r="C92" s="191">
        <f>'Open Int.'!F92</f>
        <v>1250</v>
      </c>
      <c r="D92" s="192">
        <f>'Open Int.'!H92</f>
        <v>37500</v>
      </c>
      <c r="E92" s="333">
        <f>'Open Int.'!I92</f>
        <v>37500</v>
      </c>
      <c r="F92" s="193">
        <f>IF('Open Int.'!E92=0,0,'Open Int.'!H92/'Open Int.'!E92)</f>
        <v>0.6382978723404256</v>
      </c>
      <c r="G92" s="155">
        <v>0</v>
      </c>
      <c r="H92" s="170">
        <f t="shared" si="2"/>
        <v>0</v>
      </c>
      <c r="I92" s="187">
        <f>IF(Volume!D92=0,0,Volume!F92/Volume!D92)</f>
        <v>6</v>
      </c>
      <c r="J92" s="178">
        <v>1.6</v>
      </c>
      <c r="K92" s="170">
        <f t="shared" si="3"/>
        <v>2.75</v>
      </c>
      <c r="L92" s="60"/>
      <c r="M92" s="6"/>
      <c r="N92" s="59"/>
      <c r="O92" s="3"/>
      <c r="P92" s="3"/>
      <c r="Q92" s="3"/>
      <c r="R92" s="3"/>
      <c r="S92" s="3"/>
      <c r="T92" s="3"/>
      <c r="U92" s="61"/>
      <c r="V92" s="3"/>
      <c r="W92" s="3"/>
      <c r="X92" s="3"/>
      <c r="Y92" s="3"/>
      <c r="Z92" s="3"/>
      <c r="AA92" s="2"/>
    </row>
    <row r="93" spans="1:29" s="58" customFormat="1" ht="15">
      <c r="A93" s="179" t="s">
        <v>145</v>
      </c>
      <c r="B93" s="190">
        <f>'Open Int.'!E93</f>
        <v>141100</v>
      </c>
      <c r="C93" s="191">
        <f>'Open Int.'!F93</f>
        <v>27200</v>
      </c>
      <c r="D93" s="192">
        <f>'Open Int.'!H93</f>
        <v>481100</v>
      </c>
      <c r="E93" s="333">
        <f>'Open Int.'!I93</f>
        <v>136000</v>
      </c>
      <c r="F93" s="193">
        <f>IF('Open Int.'!E93=0,0,'Open Int.'!H93/'Open Int.'!E93)</f>
        <v>3.4096385542168677</v>
      </c>
      <c r="G93" s="155">
        <v>3.029850746268657</v>
      </c>
      <c r="H93" s="170">
        <f t="shared" si="2"/>
        <v>0.12534868538192181</v>
      </c>
      <c r="I93" s="187">
        <f>IF(Volume!D93=0,0,Volume!F93/Volume!D93)</f>
        <v>2.7586206896551726</v>
      </c>
      <c r="J93" s="178">
        <v>5.714285714285714</v>
      </c>
      <c r="K93" s="170">
        <f t="shared" si="3"/>
        <v>-0.5172413793103448</v>
      </c>
      <c r="L93" s="60"/>
      <c r="M93" s="6"/>
      <c r="N93" s="59"/>
      <c r="O93" s="3"/>
      <c r="P93" s="3"/>
      <c r="Q93" s="3"/>
      <c r="R93" s="3"/>
      <c r="S93" s="3"/>
      <c r="T93" s="3"/>
      <c r="U93" s="61"/>
      <c r="V93" s="3"/>
      <c r="W93" s="3"/>
      <c r="X93" s="3"/>
      <c r="Y93" s="3"/>
      <c r="Z93" s="3"/>
      <c r="AA93" s="2"/>
      <c r="AB93" s="78"/>
      <c r="AC93" s="77"/>
    </row>
    <row r="94" spans="1:27" s="7" customFormat="1" ht="15">
      <c r="A94" s="179" t="s">
        <v>272</v>
      </c>
      <c r="B94" s="190">
        <f>'Open Int.'!E94</f>
        <v>79900</v>
      </c>
      <c r="C94" s="191">
        <f>'Open Int.'!F94</f>
        <v>850</v>
      </c>
      <c r="D94" s="192">
        <f>'Open Int.'!H94</f>
        <v>4250</v>
      </c>
      <c r="E94" s="333">
        <f>'Open Int.'!I94</f>
        <v>-25500</v>
      </c>
      <c r="F94" s="193">
        <f>IF('Open Int.'!E94=0,0,'Open Int.'!H94/'Open Int.'!E94)</f>
        <v>0.05319148936170213</v>
      </c>
      <c r="G94" s="155">
        <v>0.3763440860215054</v>
      </c>
      <c r="H94" s="170">
        <f t="shared" si="2"/>
        <v>-0.8586626139817629</v>
      </c>
      <c r="I94" s="187">
        <f>IF(Volume!D94=0,0,Volume!F94/Volume!D94)</f>
        <v>7.5</v>
      </c>
      <c r="J94" s="178">
        <v>3.75</v>
      </c>
      <c r="K94" s="170">
        <f t="shared" si="3"/>
        <v>1</v>
      </c>
      <c r="L94" s="60"/>
      <c r="M94" s="6"/>
      <c r="N94" s="59"/>
      <c r="O94" s="3"/>
      <c r="P94" s="3"/>
      <c r="Q94" s="3"/>
      <c r="R94" s="3"/>
      <c r="S94" s="3"/>
      <c r="T94" s="3"/>
      <c r="U94" s="61"/>
      <c r="V94" s="3"/>
      <c r="W94" s="3"/>
      <c r="X94" s="3"/>
      <c r="Y94" s="3"/>
      <c r="Z94" s="3"/>
      <c r="AA94" s="2"/>
    </row>
    <row r="95" spans="1:27" s="7" customFormat="1" ht="15">
      <c r="A95" s="179" t="s">
        <v>210</v>
      </c>
      <c r="B95" s="190">
        <f>'Open Int.'!E95</f>
        <v>57200</v>
      </c>
      <c r="C95" s="191">
        <f>'Open Int.'!F95</f>
        <v>-13400</v>
      </c>
      <c r="D95" s="192">
        <f>'Open Int.'!H95</f>
        <v>26800</v>
      </c>
      <c r="E95" s="333">
        <f>'Open Int.'!I95</f>
        <v>24000</v>
      </c>
      <c r="F95" s="193">
        <f>IF('Open Int.'!E95=0,0,'Open Int.'!H95/'Open Int.'!E95)</f>
        <v>0.46853146853146854</v>
      </c>
      <c r="G95" s="155">
        <v>0.039660056657223795</v>
      </c>
      <c r="H95" s="170">
        <f t="shared" si="2"/>
        <v>10.813686313686315</v>
      </c>
      <c r="I95" s="187">
        <f>IF(Volume!D95=0,0,Volume!F95/Volume!D95)</f>
        <v>0.9302325581395349</v>
      </c>
      <c r="J95" s="178">
        <v>0</v>
      </c>
      <c r="K95" s="170">
        <f t="shared" si="3"/>
        <v>0</v>
      </c>
      <c r="L95" s="60"/>
      <c r="M95" s="6"/>
      <c r="N95" s="59"/>
      <c r="O95" s="3"/>
      <c r="P95" s="3"/>
      <c r="Q95" s="3"/>
      <c r="R95" s="3"/>
      <c r="S95" s="3"/>
      <c r="T95" s="3"/>
      <c r="U95" s="61"/>
      <c r="V95" s="3"/>
      <c r="W95" s="3"/>
      <c r="X95" s="3"/>
      <c r="Y95" s="3"/>
      <c r="Z95" s="3"/>
      <c r="AA95" s="2"/>
    </row>
    <row r="96" spans="1:27" s="7" customFormat="1" ht="15">
      <c r="A96" s="179" t="s">
        <v>296</v>
      </c>
      <c r="B96" s="190">
        <f>'Open Int.'!E96</f>
        <v>0</v>
      </c>
      <c r="C96" s="191">
        <f>'Open Int.'!F96</f>
        <v>0</v>
      </c>
      <c r="D96" s="192">
        <f>'Open Int.'!H96</f>
        <v>0</v>
      </c>
      <c r="E96" s="333">
        <f>'Open Int.'!I96</f>
        <v>0</v>
      </c>
      <c r="F96" s="193">
        <f>IF('Open Int.'!E96=0,0,'Open Int.'!H96/'Open Int.'!E96)</f>
        <v>0</v>
      </c>
      <c r="G96" s="155">
        <v>0</v>
      </c>
      <c r="H96" s="170">
        <f t="shared" si="2"/>
        <v>0</v>
      </c>
      <c r="I96" s="187">
        <f>IF(Volume!D96=0,0,Volume!F96/Volume!D96)</f>
        <v>0</v>
      </c>
      <c r="J96" s="178">
        <v>0</v>
      </c>
      <c r="K96" s="170">
        <f t="shared" si="3"/>
        <v>0</v>
      </c>
      <c r="L96" s="60"/>
      <c r="M96" s="6"/>
      <c r="N96" s="59"/>
      <c r="O96" s="3"/>
      <c r="P96" s="3"/>
      <c r="Q96" s="3"/>
      <c r="R96" s="3"/>
      <c r="S96" s="3"/>
      <c r="T96" s="3"/>
      <c r="U96" s="61"/>
      <c r="V96" s="3"/>
      <c r="W96" s="3"/>
      <c r="X96" s="3"/>
      <c r="Y96" s="3"/>
      <c r="Z96" s="3"/>
      <c r="AA96" s="2"/>
    </row>
    <row r="97" spans="1:27" s="7" customFormat="1" ht="15">
      <c r="A97" s="179" t="s">
        <v>7</v>
      </c>
      <c r="B97" s="190">
        <f>'Open Int.'!E97</f>
        <v>81875</v>
      </c>
      <c r="C97" s="191">
        <f>'Open Int.'!F97</f>
        <v>4375</v>
      </c>
      <c r="D97" s="192">
        <f>'Open Int.'!H97</f>
        <v>10625</v>
      </c>
      <c r="E97" s="333">
        <f>'Open Int.'!I97</f>
        <v>0</v>
      </c>
      <c r="F97" s="193">
        <f>IF('Open Int.'!E97=0,0,'Open Int.'!H97/'Open Int.'!E97)</f>
        <v>0.1297709923664122</v>
      </c>
      <c r="G97" s="155">
        <v>0.13709677419354838</v>
      </c>
      <c r="H97" s="170">
        <f t="shared" si="2"/>
        <v>-0.053435114503816765</v>
      </c>
      <c r="I97" s="187">
        <f>IF(Volume!D97=0,0,Volume!F97/Volume!D97)</f>
        <v>0.14285714285714285</v>
      </c>
      <c r="J97" s="178">
        <v>0</v>
      </c>
      <c r="K97" s="170">
        <f t="shared" si="3"/>
        <v>0</v>
      </c>
      <c r="L97" s="60"/>
      <c r="M97" s="6"/>
      <c r="N97" s="59"/>
      <c r="O97" s="3"/>
      <c r="P97" s="3"/>
      <c r="Q97" s="3"/>
      <c r="R97" s="3"/>
      <c r="S97" s="3"/>
      <c r="T97" s="3"/>
      <c r="U97" s="61"/>
      <c r="V97" s="3"/>
      <c r="W97" s="3"/>
      <c r="X97" s="3"/>
      <c r="Y97" s="3"/>
      <c r="Z97" s="3"/>
      <c r="AA97" s="2"/>
    </row>
    <row r="98" spans="1:27" s="7" customFormat="1" ht="15">
      <c r="A98" s="179" t="s">
        <v>170</v>
      </c>
      <c r="B98" s="190">
        <f>'Open Int.'!E98</f>
        <v>6600</v>
      </c>
      <c r="C98" s="191">
        <f>'Open Int.'!F98</f>
        <v>0</v>
      </c>
      <c r="D98" s="192">
        <f>'Open Int.'!H98</f>
        <v>0</v>
      </c>
      <c r="E98" s="333">
        <f>'Open Int.'!I98</f>
        <v>0</v>
      </c>
      <c r="F98" s="193">
        <f>IF('Open Int.'!E98=0,0,'Open Int.'!H98/'Open Int.'!E98)</f>
        <v>0</v>
      </c>
      <c r="G98" s="155">
        <v>0</v>
      </c>
      <c r="H98" s="170">
        <f t="shared" si="2"/>
        <v>0</v>
      </c>
      <c r="I98" s="187">
        <f>IF(Volume!D98=0,0,Volume!F98/Volume!D98)</f>
        <v>0</v>
      </c>
      <c r="J98" s="178">
        <v>0</v>
      </c>
      <c r="K98" s="170">
        <f t="shared" si="3"/>
        <v>0</v>
      </c>
      <c r="L98" s="60"/>
      <c r="M98" s="6"/>
      <c r="N98" s="59"/>
      <c r="O98" s="3"/>
      <c r="P98" s="3"/>
      <c r="Q98" s="3"/>
      <c r="R98" s="3"/>
      <c r="S98" s="3"/>
      <c r="T98" s="3"/>
      <c r="U98" s="61"/>
      <c r="V98" s="3"/>
      <c r="W98" s="3"/>
      <c r="X98" s="3"/>
      <c r="Y98" s="3"/>
      <c r="Z98" s="3"/>
      <c r="AA98" s="2"/>
    </row>
    <row r="99" spans="1:29" s="58" customFormat="1" ht="15">
      <c r="A99" s="179" t="s">
        <v>223</v>
      </c>
      <c r="B99" s="190">
        <f>'Open Int.'!E99</f>
        <v>73600</v>
      </c>
      <c r="C99" s="191">
        <f>'Open Int.'!F99</f>
        <v>-4000</v>
      </c>
      <c r="D99" s="192">
        <f>'Open Int.'!H99</f>
        <v>14000</v>
      </c>
      <c r="E99" s="333">
        <f>'Open Int.'!I99</f>
        <v>-400</v>
      </c>
      <c r="F99" s="193">
        <f>IF('Open Int.'!E99=0,0,'Open Int.'!H99/'Open Int.'!E99)</f>
        <v>0.19021739130434784</v>
      </c>
      <c r="G99" s="155">
        <v>0.18556701030927836</v>
      </c>
      <c r="H99" s="170">
        <f t="shared" si="2"/>
        <v>0.02506038647342998</v>
      </c>
      <c r="I99" s="187">
        <f>IF(Volume!D99=0,0,Volume!F99/Volume!D99)</f>
        <v>0.18181818181818182</v>
      </c>
      <c r="J99" s="178">
        <v>0.0625</v>
      </c>
      <c r="K99" s="170">
        <f t="shared" si="3"/>
        <v>1.9090909090909092</v>
      </c>
      <c r="L99" s="60"/>
      <c r="M99" s="6"/>
      <c r="N99" s="59"/>
      <c r="O99" s="3"/>
      <c r="P99" s="3"/>
      <c r="Q99" s="3"/>
      <c r="R99" s="3"/>
      <c r="S99" s="3"/>
      <c r="T99" s="3"/>
      <c r="U99" s="61"/>
      <c r="V99" s="3"/>
      <c r="W99" s="3"/>
      <c r="X99" s="3"/>
      <c r="Y99" s="3"/>
      <c r="Z99" s="3"/>
      <c r="AA99" s="2"/>
      <c r="AB99" s="78"/>
      <c r="AC99" s="77"/>
    </row>
    <row r="100" spans="1:27" s="7" customFormat="1" ht="15">
      <c r="A100" s="179" t="s">
        <v>207</v>
      </c>
      <c r="B100" s="190">
        <f>'Open Int.'!E100</f>
        <v>212500</v>
      </c>
      <c r="C100" s="191">
        <f>'Open Int.'!F100</f>
        <v>-3750</v>
      </c>
      <c r="D100" s="192">
        <f>'Open Int.'!H100</f>
        <v>1250</v>
      </c>
      <c r="E100" s="333">
        <f>'Open Int.'!I100</f>
        <v>0</v>
      </c>
      <c r="F100" s="193">
        <f>IF('Open Int.'!E100=0,0,'Open Int.'!H100/'Open Int.'!E100)</f>
        <v>0.0058823529411764705</v>
      </c>
      <c r="G100" s="155">
        <v>0.005780346820809248</v>
      </c>
      <c r="H100" s="170">
        <f t="shared" si="2"/>
        <v>0.01764705882352945</v>
      </c>
      <c r="I100" s="187">
        <f>IF(Volume!D100=0,0,Volume!F100/Volume!D100)</f>
        <v>0</v>
      </c>
      <c r="J100" s="178">
        <v>0</v>
      </c>
      <c r="K100" s="170">
        <f t="shared" si="3"/>
        <v>0</v>
      </c>
      <c r="L100" s="60"/>
      <c r="M100" s="6"/>
      <c r="N100" s="59"/>
      <c r="O100" s="3"/>
      <c r="P100" s="3"/>
      <c r="Q100" s="3"/>
      <c r="R100" s="3"/>
      <c r="S100" s="3"/>
      <c r="T100" s="3"/>
      <c r="U100" s="61"/>
      <c r="V100" s="3"/>
      <c r="W100" s="3"/>
      <c r="X100" s="3"/>
      <c r="Y100" s="3"/>
      <c r="Z100" s="3"/>
      <c r="AA100" s="2"/>
    </row>
    <row r="101" spans="1:27" s="7" customFormat="1" ht="15">
      <c r="A101" s="179" t="s">
        <v>297</v>
      </c>
      <c r="B101" s="190">
        <f>'Open Int.'!E101</f>
        <v>0</v>
      </c>
      <c r="C101" s="191">
        <f>'Open Int.'!F101</f>
        <v>0</v>
      </c>
      <c r="D101" s="192">
        <f>'Open Int.'!H101</f>
        <v>0</v>
      </c>
      <c r="E101" s="333">
        <f>'Open Int.'!I101</f>
        <v>0</v>
      </c>
      <c r="F101" s="193">
        <f>IF('Open Int.'!E101=0,0,'Open Int.'!H101/'Open Int.'!E101)</f>
        <v>0</v>
      </c>
      <c r="G101" s="155">
        <v>0</v>
      </c>
      <c r="H101" s="170">
        <f t="shared" si="2"/>
        <v>0</v>
      </c>
      <c r="I101" s="187">
        <f>IF(Volume!D101=0,0,Volume!F101/Volume!D101)</f>
        <v>0</v>
      </c>
      <c r="J101" s="178">
        <v>0</v>
      </c>
      <c r="K101" s="170">
        <f t="shared" si="3"/>
        <v>0</v>
      </c>
      <c r="L101" s="60"/>
      <c r="M101" s="6"/>
      <c r="N101" s="59"/>
      <c r="O101" s="3"/>
      <c r="P101" s="3"/>
      <c r="Q101" s="3"/>
      <c r="R101" s="3"/>
      <c r="S101" s="3"/>
      <c r="T101" s="3"/>
      <c r="U101" s="61"/>
      <c r="V101" s="3"/>
      <c r="W101" s="3"/>
      <c r="X101" s="3"/>
      <c r="Y101" s="3"/>
      <c r="Z101" s="3"/>
      <c r="AA101" s="2"/>
    </row>
    <row r="102" spans="1:27" s="7" customFormat="1" ht="15">
      <c r="A102" s="179" t="s">
        <v>277</v>
      </c>
      <c r="B102" s="190">
        <f>'Open Int.'!E102</f>
        <v>114400</v>
      </c>
      <c r="C102" s="191">
        <f>'Open Int.'!F102</f>
        <v>-1600</v>
      </c>
      <c r="D102" s="192">
        <f>'Open Int.'!H102</f>
        <v>13600</v>
      </c>
      <c r="E102" s="333">
        <f>'Open Int.'!I102</f>
        <v>1600</v>
      </c>
      <c r="F102" s="193">
        <f>IF('Open Int.'!E102=0,0,'Open Int.'!H102/'Open Int.'!E102)</f>
        <v>0.11888111888111888</v>
      </c>
      <c r="G102" s="155">
        <v>0.10344827586206896</v>
      </c>
      <c r="H102" s="170">
        <f t="shared" si="2"/>
        <v>0.14918414918414918</v>
      </c>
      <c r="I102" s="187">
        <f>IF(Volume!D102=0,0,Volume!F102/Volume!D102)</f>
        <v>0.2</v>
      </c>
      <c r="J102" s="178">
        <v>0.4375</v>
      </c>
      <c r="K102" s="170">
        <f t="shared" si="3"/>
        <v>-0.5428571428571428</v>
      </c>
      <c r="L102" s="60"/>
      <c r="M102" s="6"/>
      <c r="N102" s="59"/>
      <c r="O102" s="3"/>
      <c r="P102" s="3"/>
      <c r="Q102" s="3"/>
      <c r="R102" s="3"/>
      <c r="S102" s="3"/>
      <c r="T102" s="3"/>
      <c r="U102" s="61"/>
      <c r="V102" s="3"/>
      <c r="W102" s="3"/>
      <c r="X102" s="3"/>
      <c r="Y102" s="3"/>
      <c r="Z102" s="3"/>
      <c r="AA102" s="2"/>
    </row>
    <row r="103" spans="1:29" s="58" customFormat="1" ht="15">
      <c r="A103" s="179" t="s">
        <v>146</v>
      </c>
      <c r="B103" s="190">
        <f>'Open Int.'!E103</f>
        <v>382700</v>
      </c>
      <c r="C103" s="191">
        <f>'Open Int.'!F103</f>
        <v>8900</v>
      </c>
      <c r="D103" s="192">
        <f>'Open Int.'!H103</f>
        <v>53400</v>
      </c>
      <c r="E103" s="333">
        <f>'Open Int.'!I103</f>
        <v>26700</v>
      </c>
      <c r="F103" s="193">
        <f>IF('Open Int.'!E103=0,0,'Open Int.'!H103/'Open Int.'!E103)</f>
        <v>0.13953488372093023</v>
      </c>
      <c r="G103" s="155">
        <v>0.07142857142857142</v>
      </c>
      <c r="H103" s="170">
        <f t="shared" si="2"/>
        <v>0.9534883720930233</v>
      </c>
      <c r="I103" s="187">
        <f>IF(Volume!D103=0,0,Volume!F103/Volume!D103)</f>
        <v>5</v>
      </c>
      <c r="J103" s="178">
        <v>3</v>
      </c>
      <c r="K103" s="170">
        <f t="shared" si="3"/>
        <v>0.6666666666666666</v>
      </c>
      <c r="L103" s="60"/>
      <c r="M103" s="6"/>
      <c r="N103" s="59"/>
      <c r="O103" s="3"/>
      <c r="P103" s="3"/>
      <c r="Q103" s="3"/>
      <c r="R103" s="3"/>
      <c r="S103" s="3"/>
      <c r="T103" s="3"/>
      <c r="U103" s="61"/>
      <c r="V103" s="3"/>
      <c r="W103" s="3"/>
      <c r="X103" s="3"/>
      <c r="Y103" s="3"/>
      <c r="Z103" s="3"/>
      <c r="AA103" s="2"/>
      <c r="AB103" s="78"/>
      <c r="AC103" s="77"/>
    </row>
    <row r="104" spans="1:29" s="58" customFormat="1" ht="15">
      <c r="A104" s="179" t="s">
        <v>8</v>
      </c>
      <c r="B104" s="190">
        <f>'Open Int.'!E104</f>
        <v>2324800</v>
      </c>
      <c r="C104" s="191">
        <f>'Open Int.'!F104</f>
        <v>-30400</v>
      </c>
      <c r="D104" s="192">
        <f>'Open Int.'!H104</f>
        <v>656000</v>
      </c>
      <c r="E104" s="333">
        <f>'Open Int.'!I104</f>
        <v>12800</v>
      </c>
      <c r="F104" s="193">
        <f>IF('Open Int.'!E104=0,0,'Open Int.'!H104/'Open Int.'!E104)</f>
        <v>0.28217481073640743</v>
      </c>
      <c r="G104" s="155">
        <v>0.27309782608695654</v>
      </c>
      <c r="H104" s="170">
        <f t="shared" si="2"/>
        <v>0.033237117920377396</v>
      </c>
      <c r="I104" s="187">
        <f>IF(Volume!D104=0,0,Volume!F104/Volume!D104)</f>
        <v>0.19506726457399104</v>
      </c>
      <c r="J104" s="178">
        <v>0.19310344827586207</v>
      </c>
      <c r="K104" s="170">
        <f t="shared" si="3"/>
        <v>0.010169762972453611</v>
      </c>
      <c r="L104" s="60"/>
      <c r="M104" s="6"/>
      <c r="N104" s="59"/>
      <c r="O104" s="3"/>
      <c r="P104" s="3"/>
      <c r="Q104" s="3"/>
      <c r="R104" s="3"/>
      <c r="S104" s="3"/>
      <c r="T104" s="3"/>
      <c r="U104" s="61"/>
      <c r="V104" s="3"/>
      <c r="W104" s="3"/>
      <c r="X104" s="3"/>
      <c r="Y104" s="3"/>
      <c r="Z104" s="3"/>
      <c r="AA104" s="2"/>
      <c r="AB104" s="78"/>
      <c r="AC104" s="77"/>
    </row>
    <row r="105" spans="1:27" s="7" customFormat="1" ht="15">
      <c r="A105" s="179" t="s">
        <v>298</v>
      </c>
      <c r="B105" s="190">
        <f>'Open Int.'!E105</f>
        <v>115000</v>
      </c>
      <c r="C105" s="191">
        <f>'Open Int.'!F105</f>
        <v>-11000</v>
      </c>
      <c r="D105" s="192">
        <f>'Open Int.'!H105</f>
        <v>184000</v>
      </c>
      <c r="E105" s="333">
        <f>'Open Int.'!I105</f>
        <v>6000</v>
      </c>
      <c r="F105" s="193">
        <f>IF('Open Int.'!E105=0,0,'Open Int.'!H105/'Open Int.'!E105)</f>
        <v>1.6</v>
      </c>
      <c r="G105" s="155">
        <v>1.4126984126984128</v>
      </c>
      <c r="H105" s="170">
        <f t="shared" si="2"/>
        <v>0.13258426966292133</v>
      </c>
      <c r="I105" s="187">
        <f>IF(Volume!D105=0,0,Volume!F105/Volume!D105)</f>
        <v>2.2</v>
      </c>
      <c r="J105" s="178">
        <v>7.818181818181818</v>
      </c>
      <c r="K105" s="170">
        <f t="shared" si="3"/>
        <v>-0.7186046511627907</v>
      </c>
      <c r="L105" s="60"/>
      <c r="M105" s="6"/>
      <c r="N105" s="59"/>
      <c r="O105" s="3"/>
      <c r="P105" s="3"/>
      <c r="Q105" s="3"/>
      <c r="R105" s="3"/>
      <c r="S105" s="3"/>
      <c r="T105" s="3"/>
      <c r="U105" s="61"/>
      <c r="V105" s="3"/>
      <c r="W105" s="3"/>
      <c r="X105" s="3"/>
      <c r="Y105" s="3"/>
      <c r="Z105" s="3"/>
      <c r="AA105" s="2"/>
    </row>
    <row r="106" spans="1:27" s="7" customFormat="1" ht="15">
      <c r="A106" s="179" t="s">
        <v>179</v>
      </c>
      <c r="B106" s="190">
        <f>'Open Int.'!E106</f>
        <v>9128000</v>
      </c>
      <c r="C106" s="191">
        <f>'Open Int.'!F106</f>
        <v>210000</v>
      </c>
      <c r="D106" s="192">
        <f>'Open Int.'!H106</f>
        <v>868000</v>
      </c>
      <c r="E106" s="333">
        <f>'Open Int.'!I106</f>
        <v>0</v>
      </c>
      <c r="F106" s="193">
        <f>IF('Open Int.'!E106=0,0,'Open Int.'!H106/'Open Int.'!E106)</f>
        <v>0.0950920245398773</v>
      </c>
      <c r="G106" s="155">
        <v>0.09733124018838304</v>
      </c>
      <c r="H106" s="170">
        <f t="shared" si="2"/>
        <v>-0.023006134969325083</v>
      </c>
      <c r="I106" s="187">
        <f>IF(Volume!D106=0,0,Volume!F106/Volume!D106)</f>
        <v>0.06896551724137931</v>
      </c>
      <c r="J106" s="178">
        <v>0</v>
      </c>
      <c r="K106" s="170">
        <f t="shared" si="3"/>
        <v>0</v>
      </c>
      <c r="L106" s="60"/>
      <c r="M106" s="6"/>
      <c r="N106" s="59"/>
      <c r="O106" s="3"/>
      <c r="P106" s="3"/>
      <c r="Q106" s="3"/>
      <c r="R106" s="3"/>
      <c r="S106" s="3"/>
      <c r="T106" s="3"/>
      <c r="U106" s="61"/>
      <c r="V106" s="3"/>
      <c r="W106" s="3"/>
      <c r="X106" s="3"/>
      <c r="Y106" s="3"/>
      <c r="Z106" s="3"/>
      <c r="AA106" s="2"/>
    </row>
    <row r="107" spans="1:27" s="7" customFormat="1" ht="15">
      <c r="A107" s="179" t="s">
        <v>202</v>
      </c>
      <c r="B107" s="190">
        <f>'Open Int.'!E107</f>
        <v>46000</v>
      </c>
      <c r="C107" s="191">
        <f>'Open Int.'!F107</f>
        <v>-26450</v>
      </c>
      <c r="D107" s="192">
        <f>'Open Int.'!H107</f>
        <v>48300</v>
      </c>
      <c r="E107" s="333">
        <f>'Open Int.'!I107</f>
        <v>-1150</v>
      </c>
      <c r="F107" s="193">
        <f>IF('Open Int.'!E107=0,0,'Open Int.'!H107/'Open Int.'!E107)</f>
        <v>1.05</v>
      </c>
      <c r="G107" s="155">
        <v>0.6825396825396826</v>
      </c>
      <c r="H107" s="170">
        <f t="shared" si="2"/>
        <v>0.5383720930232558</v>
      </c>
      <c r="I107" s="187">
        <f>IF(Volume!D107=0,0,Volume!F107/Volume!D107)</f>
        <v>0.05</v>
      </c>
      <c r="J107" s="178">
        <v>0.3958333333333333</v>
      </c>
      <c r="K107" s="170">
        <f t="shared" si="3"/>
        <v>-0.8736842105263158</v>
      </c>
      <c r="L107" s="60"/>
      <c r="M107" s="6"/>
      <c r="N107" s="59"/>
      <c r="O107" s="3"/>
      <c r="P107" s="3"/>
      <c r="Q107" s="3"/>
      <c r="R107" s="3"/>
      <c r="S107" s="3"/>
      <c r="T107" s="3"/>
      <c r="U107" s="61"/>
      <c r="V107" s="3"/>
      <c r="W107" s="3"/>
      <c r="X107" s="3"/>
      <c r="Y107" s="3"/>
      <c r="Z107" s="3"/>
      <c r="AA107" s="2"/>
    </row>
    <row r="108" spans="1:29" s="58" customFormat="1" ht="15">
      <c r="A108" s="179" t="s">
        <v>171</v>
      </c>
      <c r="B108" s="190">
        <f>'Open Int.'!E108</f>
        <v>90200</v>
      </c>
      <c r="C108" s="191">
        <f>'Open Int.'!F108</f>
        <v>-2200</v>
      </c>
      <c r="D108" s="192">
        <f>'Open Int.'!H108</f>
        <v>4400</v>
      </c>
      <c r="E108" s="333">
        <f>'Open Int.'!I108</f>
        <v>0</v>
      </c>
      <c r="F108" s="193">
        <f>IF('Open Int.'!E108=0,0,'Open Int.'!H108/'Open Int.'!E108)</f>
        <v>0.04878048780487805</v>
      </c>
      <c r="G108" s="155">
        <v>0.047619047619047616</v>
      </c>
      <c r="H108" s="170">
        <f t="shared" si="2"/>
        <v>0.024390243902439115</v>
      </c>
      <c r="I108" s="187">
        <f>IF(Volume!D108=0,0,Volume!F108/Volume!D108)</f>
        <v>0</v>
      </c>
      <c r="J108" s="178">
        <v>0.3076923076923077</v>
      </c>
      <c r="K108" s="170">
        <f t="shared" si="3"/>
        <v>-1</v>
      </c>
      <c r="L108" s="60"/>
      <c r="M108" s="6"/>
      <c r="N108" s="59"/>
      <c r="O108" s="3"/>
      <c r="P108" s="3"/>
      <c r="Q108" s="3"/>
      <c r="R108" s="3"/>
      <c r="S108" s="3"/>
      <c r="T108" s="3"/>
      <c r="U108" s="61"/>
      <c r="V108" s="3"/>
      <c r="W108" s="3"/>
      <c r="X108" s="3"/>
      <c r="Y108" s="3"/>
      <c r="Z108" s="3"/>
      <c r="AA108" s="2"/>
      <c r="AB108" s="78"/>
      <c r="AC108" s="77"/>
    </row>
    <row r="109" spans="1:29" s="58" customFormat="1" ht="15">
      <c r="A109" s="179" t="s">
        <v>147</v>
      </c>
      <c r="B109" s="190">
        <f>'Open Int.'!E109</f>
        <v>118000</v>
      </c>
      <c r="C109" s="191">
        <f>'Open Int.'!F109</f>
        <v>-59000</v>
      </c>
      <c r="D109" s="192">
        <f>'Open Int.'!H109</f>
        <v>64900</v>
      </c>
      <c r="E109" s="333">
        <f>'Open Int.'!I109</f>
        <v>64900</v>
      </c>
      <c r="F109" s="193">
        <f>IF('Open Int.'!E109=0,0,'Open Int.'!H109/'Open Int.'!E109)</f>
        <v>0.55</v>
      </c>
      <c r="G109" s="155">
        <v>0</v>
      </c>
      <c r="H109" s="170">
        <f t="shared" si="2"/>
        <v>0</v>
      </c>
      <c r="I109" s="187">
        <f>IF(Volume!D109=0,0,Volume!F109/Volume!D109)</f>
        <v>0</v>
      </c>
      <c r="J109" s="178">
        <v>0</v>
      </c>
      <c r="K109" s="170">
        <f t="shared" si="3"/>
        <v>0</v>
      </c>
      <c r="L109" s="60"/>
      <c r="M109" s="6"/>
      <c r="N109" s="59"/>
      <c r="O109" s="3"/>
      <c r="P109" s="3"/>
      <c r="Q109" s="3"/>
      <c r="R109" s="3"/>
      <c r="S109" s="3"/>
      <c r="T109" s="3"/>
      <c r="U109" s="61"/>
      <c r="V109" s="3"/>
      <c r="W109" s="3"/>
      <c r="X109" s="3"/>
      <c r="Y109" s="3"/>
      <c r="Z109" s="3"/>
      <c r="AA109" s="2"/>
      <c r="AB109" s="78"/>
      <c r="AC109" s="77"/>
    </row>
    <row r="110" spans="1:29" s="58" customFormat="1" ht="15">
      <c r="A110" s="179" t="s">
        <v>148</v>
      </c>
      <c r="B110" s="190">
        <f>'Open Int.'!E110</f>
        <v>1045</v>
      </c>
      <c r="C110" s="191">
        <f>'Open Int.'!F110</f>
        <v>0</v>
      </c>
      <c r="D110" s="192">
        <f>'Open Int.'!H110</f>
        <v>0</v>
      </c>
      <c r="E110" s="333">
        <f>'Open Int.'!I110</f>
        <v>0</v>
      </c>
      <c r="F110" s="193">
        <f>IF('Open Int.'!E110=0,0,'Open Int.'!H110/'Open Int.'!E110)</f>
        <v>0</v>
      </c>
      <c r="G110" s="155">
        <v>0</v>
      </c>
      <c r="H110" s="170">
        <f t="shared" si="2"/>
        <v>0</v>
      </c>
      <c r="I110" s="187">
        <f>IF(Volume!D110=0,0,Volume!F110/Volume!D110)</f>
        <v>0</v>
      </c>
      <c r="J110" s="178">
        <v>0</v>
      </c>
      <c r="K110" s="170">
        <f t="shared" si="3"/>
        <v>0</v>
      </c>
      <c r="L110" s="60"/>
      <c r="M110" s="6"/>
      <c r="N110" s="59"/>
      <c r="O110" s="3"/>
      <c r="P110" s="3"/>
      <c r="Q110" s="3"/>
      <c r="R110" s="3"/>
      <c r="S110" s="3"/>
      <c r="T110" s="3"/>
      <c r="U110" s="61"/>
      <c r="V110" s="3"/>
      <c r="W110" s="3"/>
      <c r="X110" s="3"/>
      <c r="Y110" s="3"/>
      <c r="Z110" s="3"/>
      <c r="AA110" s="2"/>
      <c r="AB110" s="78"/>
      <c r="AC110" s="77"/>
    </row>
    <row r="111" spans="1:29" s="58" customFormat="1" ht="15">
      <c r="A111" s="179" t="s">
        <v>122</v>
      </c>
      <c r="B111" s="190">
        <f>'Open Int.'!E111</f>
        <v>2067000</v>
      </c>
      <c r="C111" s="191">
        <f>'Open Int.'!F111</f>
        <v>-1625</v>
      </c>
      <c r="D111" s="192">
        <f>'Open Int.'!H111</f>
        <v>455000</v>
      </c>
      <c r="E111" s="333">
        <f>'Open Int.'!I111</f>
        <v>-6500</v>
      </c>
      <c r="F111" s="193">
        <f>IF('Open Int.'!E111=0,0,'Open Int.'!H111/'Open Int.'!E111)</f>
        <v>0.22012578616352202</v>
      </c>
      <c r="G111" s="155">
        <v>0.22309505106048705</v>
      </c>
      <c r="H111" s="170">
        <f t="shared" si="2"/>
        <v>-0.013309416245903106</v>
      </c>
      <c r="I111" s="187">
        <f>IF(Volume!D111=0,0,Volume!F111/Volume!D111)</f>
        <v>0.18518518518518517</v>
      </c>
      <c r="J111" s="178">
        <v>0.2647058823529412</v>
      </c>
      <c r="K111" s="170">
        <f t="shared" si="3"/>
        <v>-0.3004115226337449</v>
      </c>
      <c r="L111" s="60"/>
      <c r="M111" s="6"/>
      <c r="N111" s="59"/>
      <c r="O111" s="3"/>
      <c r="P111" s="3"/>
      <c r="Q111" s="3"/>
      <c r="R111" s="3"/>
      <c r="S111" s="3"/>
      <c r="T111" s="3"/>
      <c r="U111" s="61"/>
      <c r="V111" s="3"/>
      <c r="W111" s="3"/>
      <c r="X111" s="3"/>
      <c r="Y111" s="3"/>
      <c r="Z111" s="3"/>
      <c r="AA111" s="2"/>
      <c r="AB111" s="78"/>
      <c r="AC111" s="77"/>
    </row>
    <row r="112" spans="1:29" s="58" customFormat="1" ht="15">
      <c r="A112" s="179" t="s">
        <v>36</v>
      </c>
      <c r="B112" s="190">
        <f>'Open Int.'!E112</f>
        <v>183825</v>
      </c>
      <c r="C112" s="191">
        <f>'Open Int.'!F112</f>
        <v>-43200</v>
      </c>
      <c r="D112" s="192">
        <f>'Open Int.'!H112</f>
        <v>30375</v>
      </c>
      <c r="E112" s="333">
        <f>'Open Int.'!I112</f>
        <v>450</v>
      </c>
      <c r="F112" s="193">
        <f>IF('Open Int.'!E112=0,0,'Open Int.'!H112/'Open Int.'!E112)</f>
        <v>0.16523867809057527</v>
      </c>
      <c r="G112" s="155">
        <v>0.13181367690782952</v>
      </c>
      <c r="H112" s="170">
        <f t="shared" si="2"/>
        <v>0.253577640551808</v>
      </c>
      <c r="I112" s="187">
        <f>IF(Volume!D112=0,0,Volume!F112/Volume!D112)</f>
        <v>0.11022044088176353</v>
      </c>
      <c r="J112" s="178">
        <v>0.11009174311926606</v>
      </c>
      <c r="K112" s="170">
        <f t="shared" si="3"/>
        <v>0.0011690046760186403</v>
      </c>
      <c r="L112" s="60"/>
      <c r="M112" s="6"/>
      <c r="N112" s="59"/>
      <c r="O112" s="3"/>
      <c r="P112" s="3"/>
      <c r="Q112" s="3"/>
      <c r="R112" s="3"/>
      <c r="S112" s="3"/>
      <c r="T112" s="3"/>
      <c r="U112" s="61"/>
      <c r="V112" s="3"/>
      <c r="W112" s="3"/>
      <c r="X112" s="3"/>
      <c r="Y112" s="3"/>
      <c r="Z112" s="3"/>
      <c r="AA112" s="2"/>
      <c r="AB112" s="78"/>
      <c r="AC112" s="77"/>
    </row>
    <row r="113" spans="1:29" s="58" customFormat="1" ht="15">
      <c r="A113" s="179" t="s">
        <v>172</v>
      </c>
      <c r="B113" s="190">
        <f>'Open Int.'!E113</f>
        <v>90300</v>
      </c>
      <c r="C113" s="191">
        <f>'Open Int.'!F113</f>
        <v>6300</v>
      </c>
      <c r="D113" s="192">
        <f>'Open Int.'!H113</f>
        <v>34650</v>
      </c>
      <c r="E113" s="333">
        <f>'Open Int.'!I113</f>
        <v>0</v>
      </c>
      <c r="F113" s="193">
        <f>IF('Open Int.'!E113=0,0,'Open Int.'!H113/'Open Int.'!E113)</f>
        <v>0.38372093023255816</v>
      </c>
      <c r="G113" s="155">
        <v>0.4125</v>
      </c>
      <c r="H113" s="170">
        <f t="shared" si="2"/>
        <v>-0.06976744186046503</v>
      </c>
      <c r="I113" s="187">
        <f>IF(Volume!D113=0,0,Volume!F113/Volume!D113)</f>
        <v>0</v>
      </c>
      <c r="J113" s="178">
        <v>1.4054054054054055</v>
      </c>
      <c r="K113" s="170">
        <f t="shared" si="3"/>
        <v>-1</v>
      </c>
      <c r="L113" s="60"/>
      <c r="M113" s="6"/>
      <c r="N113" s="59"/>
      <c r="O113" s="3"/>
      <c r="P113" s="3"/>
      <c r="Q113" s="3"/>
      <c r="R113" s="3"/>
      <c r="S113" s="3"/>
      <c r="T113" s="3"/>
      <c r="U113" s="61"/>
      <c r="V113" s="3"/>
      <c r="W113" s="3"/>
      <c r="X113" s="3"/>
      <c r="Y113" s="3"/>
      <c r="Z113" s="3"/>
      <c r="AA113" s="2"/>
      <c r="AB113" s="78"/>
      <c r="AC113" s="77"/>
    </row>
    <row r="114" spans="1:29" s="58" customFormat="1" ht="15">
      <c r="A114" s="179" t="s">
        <v>80</v>
      </c>
      <c r="B114" s="190">
        <f>'Open Int.'!E114</f>
        <v>44400</v>
      </c>
      <c r="C114" s="191">
        <f>'Open Int.'!F114</f>
        <v>4800</v>
      </c>
      <c r="D114" s="192">
        <f>'Open Int.'!H114</f>
        <v>3600</v>
      </c>
      <c r="E114" s="333">
        <f>'Open Int.'!I114</f>
        <v>0</v>
      </c>
      <c r="F114" s="193">
        <f>IF('Open Int.'!E114=0,0,'Open Int.'!H114/'Open Int.'!E114)</f>
        <v>0.08108108108108109</v>
      </c>
      <c r="G114" s="155">
        <v>0.09090909090909091</v>
      </c>
      <c r="H114" s="170">
        <f t="shared" si="2"/>
        <v>-0.10810810810810809</v>
      </c>
      <c r="I114" s="187">
        <f>IF(Volume!D114=0,0,Volume!F114/Volume!D114)</f>
        <v>0</v>
      </c>
      <c r="J114" s="178">
        <v>0</v>
      </c>
      <c r="K114" s="170">
        <f t="shared" si="3"/>
        <v>0</v>
      </c>
      <c r="L114" s="60"/>
      <c r="M114" s="6"/>
      <c r="N114" s="59"/>
      <c r="O114" s="3"/>
      <c r="P114" s="3"/>
      <c r="Q114" s="3"/>
      <c r="R114" s="3"/>
      <c r="S114" s="3"/>
      <c r="T114" s="3"/>
      <c r="U114" s="61"/>
      <c r="V114" s="3"/>
      <c r="W114" s="3"/>
      <c r="X114" s="3"/>
      <c r="Y114" s="3"/>
      <c r="Z114" s="3"/>
      <c r="AA114" s="2"/>
      <c r="AB114" s="78"/>
      <c r="AC114" s="77"/>
    </row>
    <row r="115" spans="1:29" s="58" customFormat="1" ht="15">
      <c r="A115" s="179" t="s">
        <v>274</v>
      </c>
      <c r="B115" s="190">
        <f>'Open Int.'!E115</f>
        <v>247800</v>
      </c>
      <c r="C115" s="191">
        <f>'Open Int.'!F115</f>
        <v>-1400</v>
      </c>
      <c r="D115" s="192">
        <f>'Open Int.'!H115</f>
        <v>27300</v>
      </c>
      <c r="E115" s="333">
        <f>'Open Int.'!I115</f>
        <v>2100</v>
      </c>
      <c r="F115" s="193">
        <f>IF('Open Int.'!E115=0,0,'Open Int.'!H115/'Open Int.'!E115)</f>
        <v>0.11016949152542373</v>
      </c>
      <c r="G115" s="155">
        <v>0.10112359550561797</v>
      </c>
      <c r="H115" s="170">
        <f t="shared" si="2"/>
        <v>0.08945386064030132</v>
      </c>
      <c r="I115" s="187">
        <f>IF(Volume!D115=0,0,Volume!F115/Volume!D115)</f>
        <v>0.09302325581395349</v>
      </c>
      <c r="J115" s="178">
        <v>0</v>
      </c>
      <c r="K115" s="170">
        <f t="shared" si="3"/>
        <v>0</v>
      </c>
      <c r="L115" s="60"/>
      <c r="M115" s="6"/>
      <c r="N115" s="59"/>
      <c r="O115" s="3"/>
      <c r="P115" s="3"/>
      <c r="Q115" s="3"/>
      <c r="R115" s="3"/>
      <c r="S115" s="3"/>
      <c r="T115" s="3"/>
      <c r="U115" s="61"/>
      <c r="V115" s="3"/>
      <c r="W115" s="3"/>
      <c r="X115" s="3"/>
      <c r="Y115" s="3"/>
      <c r="Z115" s="3"/>
      <c r="AA115" s="2"/>
      <c r="AB115" s="78"/>
      <c r="AC115" s="77"/>
    </row>
    <row r="116" spans="1:29" s="58" customFormat="1" ht="15">
      <c r="A116" s="179" t="s">
        <v>224</v>
      </c>
      <c r="B116" s="190">
        <f>'Open Int.'!E116</f>
        <v>650</v>
      </c>
      <c r="C116" s="191">
        <f>'Open Int.'!F116</f>
        <v>0</v>
      </c>
      <c r="D116" s="192">
        <f>'Open Int.'!H116</f>
        <v>0</v>
      </c>
      <c r="E116" s="333">
        <f>'Open Int.'!I116</f>
        <v>0</v>
      </c>
      <c r="F116" s="193">
        <f>IF('Open Int.'!E116=0,0,'Open Int.'!H116/'Open Int.'!E116)</f>
        <v>0</v>
      </c>
      <c r="G116" s="155">
        <v>0</v>
      </c>
      <c r="H116" s="170">
        <f t="shared" si="2"/>
        <v>0</v>
      </c>
      <c r="I116" s="187">
        <f>IF(Volume!D116=0,0,Volume!F116/Volume!D116)</f>
        <v>0</v>
      </c>
      <c r="J116" s="178">
        <v>0</v>
      </c>
      <c r="K116" s="170">
        <f t="shared" si="3"/>
        <v>0</v>
      </c>
      <c r="L116" s="60"/>
      <c r="M116" s="6"/>
      <c r="N116" s="59"/>
      <c r="O116" s="3"/>
      <c r="P116" s="3"/>
      <c r="Q116" s="3"/>
      <c r="R116" s="3"/>
      <c r="S116" s="3"/>
      <c r="T116" s="3"/>
      <c r="U116" s="61"/>
      <c r="V116" s="3"/>
      <c r="W116" s="3"/>
      <c r="X116" s="3"/>
      <c r="Y116" s="3"/>
      <c r="Z116" s="3"/>
      <c r="AA116" s="2"/>
      <c r="AB116" s="78"/>
      <c r="AC116" s="77"/>
    </row>
    <row r="117" spans="1:29" s="58" customFormat="1" ht="15">
      <c r="A117" s="179" t="s">
        <v>396</v>
      </c>
      <c r="B117" s="190">
        <f>'Open Int.'!E117</f>
        <v>1202400</v>
      </c>
      <c r="C117" s="191">
        <f>'Open Int.'!F117</f>
        <v>0</v>
      </c>
      <c r="D117" s="192">
        <f>'Open Int.'!H117</f>
        <v>300000</v>
      </c>
      <c r="E117" s="333">
        <f>'Open Int.'!I117</f>
        <v>0</v>
      </c>
      <c r="F117" s="193">
        <f>IF('Open Int.'!E117=0,0,'Open Int.'!H117/'Open Int.'!E117)</f>
        <v>0.249500998003992</v>
      </c>
      <c r="G117" s="155">
        <v>0.249500998003992</v>
      </c>
      <c r="H117" s="170">
        <f t="shared" si="2"/>
        <v>0</v>
      </c>
      <c r="I117" s="187">
        <f>IF(Volume!D117=0,0,Volume!F117/Volume!D117)</f>
        <v>0</v>
      </c>
      <c r="J117" s="178">
        <v>0.16666666666666666</v>
      </c>
      <c r="K117" s="170">
        <f t="shared" si="3"/>
        <v>-1</v>
      </c>
      <c r="L117" s="60"/>
      <c r="M117" s="6"/>
      <c r="N117" s="59"/>
      <c r="O117" s="3"/>
      <c r="P117" s="3"/>
      <c r="Q117" s="3"/>
      <c r="R117" s="3"/>
      <c r="S117" s="3"/>
      <c r="T117" s="3"/>
      <c r="U117" s="61"/>
      <c r="V117" s="3"/>
      <c r="W117" s="3"/>
      <c r="X117" s="3"/>
      <c r="Y117" s="3"/>
      <c r="Z117" s="3"/>
      <c r="AA117" s="2"/>
      <c r="AB117" s="78"/>
      <c r="AC117" s="77"/>
    </row>
    <row r="118" spans="1:29" s="58" customFormat="1" ht="15">
      <c r="A118" s="179" t="s">
        <v>81</v>
      </c>
      <c r="B118" s="190">
        <f>'Open Int.'!E118</f>
        <v>21000</v>
      </c>
      <c r="C118" s="191">
        <f>'Open Int.'!F118</f>
        <v>1200</v>
      </c>
      <c r="D118" s="192">
        <f>'Open Int.'!H118</f>
        <v>3000</v>
      </c>
      <c r="E118" s="333">
        <f>'Open Int.'!I118</f>
        <v>0</v>
      </c>
      <c r="F118" s="193">
        <f>IF('Open Int.'!E118=0,0,'Open Int.'!H118/'Open Int.'!E118)</f>
        <v>0.14285714285714285</v>
      </c>
      <c r="G118" s="155">
        <v>0.15151515151515152</v>
      </c>
      <c r="H118" s="170">
        <f t="shared" si="2"/>
        <v>-0.057142857142857224</v>
      </c>
      <c r="I118" s="187">
        <f>IF(Volume!D118=0,0,Volume!F118/Volume!D118)</f>
        <v>0</v>
      </c>
      <c r="J118" s="178">
        <v>0</v>
      </c>
      <c r="K118" s="170">
        <f t="shared" si="3"/>
        <v>0</v>
      </c>
      <c r="L118" s="60"/>
      <c r="M118" s="6"/>
      <c r="N118" s="59"/>
      <c r="O118" s="3"/>
      <c r="P118" s="3"/>
      <c r="Q118" s="3"/>
      <c r="R118" s="3"/>
      <c r="S118" s="3"/>
      <c r="T118" s="3"/>
      <c r="U118" s="61"/>
      <c r="V118" s="3"/>
      <c r="W118" s="3"/>
      <c r="X118" s="3"/>
      <c r="Y118" s="3"/>
      <c r="Z118" s="3"/>
      <c r="AA118" s="2"/>
      <c r="AB118" s="78"/>
      <c r="AC118" s="77"/>
    </row>
    <row r="119" spans="1:29" s="58" customFormat="1" ht="15">
      <c r="A119" s="179" t="s">
        <v>225</v>
      </c>
      <c r="B119" s="190">
        <f>'Open Int.'!E119</f>
        <v>478800</v>
      </c>
      <c r="C119" s="191">
        <f>'Open Int.'!F119</f>
        <v>-15400</v>
      </c>
      <c r="D119" s="192">
        <f>'Open Int.'!H119</f>
        <v>82600</v>
      </c>
      <c r="E119" s="333">
        <f>'Open Int.'!I119</f>
        <v>14000</v>
      </c>
      <c r="F119" s="193">
        <f>IF('Open Int.'!E119=0,0,'Open Int.'!H119/'Open Int.'!E119)</f>
        <v>0.17251461988304093</v>
      </c>
      <c r="G119" s="155">
        <v>0.1388101983002833</v>
      </c>
      <c r="H119" s="170">
        <f t="shared" si="2"/>
        <v>0.24280940446353966</v>
      </c>
      <c r="I119" s="187">
        <f>IF(Volume!D119=0,0,Volume!F119/Volume!D119)</f>
        <v>0.18333333333333332</v>
      </c>
      <c r="J119" s="178">
        <v>0.5510204081632653</v>
      </c>
      <c r="K119" s="170">
        <f t="shared" si="3"/>
        <v>-0.6672839506172838</v>
      </c>
      <c r="L119" s="60"/>
      <c r="M119" s="6"/>
      <c r="N119" s="59"/>
      <c r="O119" s="3"/>
      <c r="P119" s="3"/>
      <c r="Q119" s="3"/>
      <c r="R119" s="3"/>
      <c r="S119" s="3"/>
      <c r="T119" s="3"/>
      <c r="U119" s="61"/>
      <c r="V119" s="3"/>
      <c r="W119" s="3"/>
      <c r="X119" s="3"/>
      <c r="Y119" s="3"/>
      <c r="Z119" s="3"/>
      <c r="AA119" s="2"/>
      <c r="AB119" s="78"/>
      <c r="AC119" s="77"/>
    </row>
    <row r="120" spans="1:27" s="7" customFormat="1" ht="15">
      <c r="A120" s="179" t="s">
        <v>299</v>
      </c>
      <c r="B120" s="190">
        <f>'Open Int.'!E120</f>
        <v>115500</v>
      </c>
      <c r="C120" s="191">
        <f>'Open Int.'!F120</f>
        <v>11000</v>
      </c>
      <c r="D120" s="192">
        <f>'Open Int.'!H120</f>
        <v>7700</v>
      </c>
      <c r="E120" s="333">
        <f>'Open Int.'!I120</f>
        <v>2200</v>
      </c>
      <c r="F120" s="193">
        <f>IF('Open Int.'!E120=0,0,'Open Int.'!H120/'Open Int.'!E120)</f>
        <v>0.06666666666666667</v>
      </c>
      <c r="G120" s="155">
        <v>0.05263157894736842</v>
      </c>
      <c r="H120" s="170">
        <f t="shared" si="2"/>
        <v>0.2666666666666667</v>
      </c>
      <c r="I120" s="187">
        <f>IF(Volume!D120=0,0,Volume!F120/Volume!D120)</f>
        <v>0.07142857142857142</v>
      </c>
      <c r="J120" s="178">
        <v>0.1</v>
      </c>
      <c r="K120" s="170">
        <f t="shared" si="3"/>
        <v>-0.2857142857142858</v>
      </c>
      <c r="L120" s="60"/>
      <c r="M120" s="6"/>
      <c r="N120" s="59"/>
      <c r="O120" s="3"/>
      <c r="P120" s="3"/>
      <c r="Q120" s="3"/>
      <c r="R120" s="3"/>
      <c r="S120" s="3"/>
      <c r="T120" s="3"/>
      <c r="U120" s="61"/>
      <c r="V120" s="3"/>
      <c r="W120" s="3"/>
      <c r="X120" s="3"/>
      <c r="Y120" s="3"/>
      <c r="Z120" s="3"/>
      <c r="AA120" s="2"/>
    </row>
    <row r="121" spans="1:27" s="7" customFormat="1" ht="15">
      <c r="A121" s="179" t="s">
        <v>226</v>
      </c>
      <c r="B121" s="190">
        <f>'Open Int.'!E121</f>
        <v>11100</v>
      </c>
      <c r="C121" s="191">
        <f>'Open Int.'!F121</f>
        <v>-1500</v>
      </c>
      <c r="D121" s="192">
        <f>'Open Int.'!H121</f>
        <v>0</v>
      </c>
      <c r="E121" s="333">
        <f>'Open Int.'!I121</f>
        <v>0</v>
      </c>
      <c r="F121" s="193">
        <f>IF('Open Int.'!E121=0,0,'Open Int.'!H121/'Open Int.'!E121)</f>
        <v>0</v>
      </c>
      <c r="G121" s="155">
        <v>0</v>
      </c>
      <c r="H121" s="170">
        <f t="shared" si="2"/>
        <v>0</v>
      </c>
      <c r="I121" s="187">
        <f>IF(Volume!D121=0,0,Volume!F121/Volume!D121)</f>
        <v>0</v>
      </c>
      <c r="J121" s="178">
        <v>0</v>
      </c>
      <c r="K121" s="170">
        <f t="shared" si="3"/>
        <v>0</v>
      </c>
      <c r="L121" s="60"/>
      <c r="M121" s="6"/>
      <c r="N121" s="59"/>
      <c r="O121" s="3"/>
      <c r="P121" s="3"/>
      <c r="Q121" s="3"/>
      <c r="R121" s="3"/>
      <c r="S121" s="3"/>
      <c r="T121" s="3"/>
      <c r="U121" s="61"/>
      <c r="V121" s="3"/>
      <c r="W121" s="3"/>
      <c r="X121" s="3"/>
      <c r="Y121" s="3"/>
      <c r="Z121" s="3"/>
      <c r="AA121" s="2"/>
    </row>
    <row r="122" spans="1:27" s="7" customFormat="1" ht="15">
      <c r="A122" s="179" t="s">
        <v>227</v>
      </c>
      <c r="B122" s="190">
        <f>'Open Int.'!E122</f>
        <v>680800</v>
      </c>
      <c r="C122" s="191">
        <f>'Open Int.'!F122</f>
        <v>-12800</v>
      </c>
      <c r="D122" s="192">
        <f>'Open Int.'!H122</f>
        <v>76800</v>
      </c>
      <c r="E122" s="333">
        <f>'Open Int.'!I122</f>
        <v>800</v>
      </c>
      <c r="F122" s="193">
        <f>IF('Open Int.'!E122=0,0,'Open Int.'!H122/'Open Int.'!E122)</f>
        <v>0.1128084606345476</v>
      </c>
      <c r="G122" s="155">
        <v>0.10957324106113034</v>
      </c>
      <c r="H122" s="170">
        <f t="shared" si="2"/>
        <v>0.029525635475292217</v>
      </c>
      <c r="I122" s="187">
        <f>IF(Volume!D122=0,0,Volume!F122/Volume!D122)</f>
        <v>0.056818181818181816</v>
      </c>
      <c r="J122" s="178">
        <v>0.09375</v>
      </c>
      <c r="K122" s="170">
        <f t="shared" si="3"/>
        <v>-0.393939393939394</v>
      </c>
      <c r="L122" s="60"/>
      <c r="M122" s="6"/>
      <c r="N122" s="59"/>
      <c r="O122" s="3"/>
      <c r="P122" s="3"/>
      <c r="Q122" s="3"/>
      <c r="R122" s="3"/>
      <c r="S122" s="3"/>
      <c r="T122" s="3"/>
      <c r="U122" s="61"/>
      <c r="V122" s="3"/>
      <c r="W122" s="3"/>
      <c r="X122" s="3"/>
      <c r="Y122" s="3"/>
      <c r="Z122" s="3"/>
      <c r="AA122" s="2"/>
    </row>
    <row r="123" spans="1:27" s="7" customFormat="1" ht="15">
      <c r="A123" s="179" t="s">
        <v>234</v>
      </c>
      <c r="B123" s="190">
        <f>'Open Int.'!E123</f>
        <v>1654100</v>
      </c>
      <c r="C123" s="191">
        <f>'Open Int.'!F123</f>
        <v>-171500</v>
      </c>
      <c r="D123" s="192">
        <f>'Open Int.'!H123</f>
        <v>566300</v>
      </c>
      <c r="E123" s="333">
        <f>'Open Int.'!I123</f>
        <v>63700</v>
      </c>
      <c r="F123" s="193">
        <f>IF('Open Int.'!E123=0,0,'Open Int.'!H123/'Open Int.'!E123)</f>
        <v>0.34236140499365214</v>
      </c>
      <c r="G123" s="155">
        <v>0.2753067484662577</v>
      </c>
      <c r="H123" s="170">
        <f t="shared" si="2"/>
        <v>0.243563432066079</v>
      </c>
      <c r="I123" s="187">
        <f>IF(Volume!D123=0,0,Volume!F123/Volume!D123)</f>
        <v>0.2958041958041958</v>
      </c>
      <c r="J123" s="178">
        <v>0.361198738170347</v>
      </c>
      <c r="K123" s="170">
        <f t="shared" si="3"/>
        <v>-0.18104864567746656</v>
      </c>
      <c r="L123" s="60"/>
      <c r="M123" s="6"/>
      <c r="N123" s="59"/>
      <c r="O123" s="3"/>
      <c r="P123" s="3"/>
      <c r="Q123" s="3"/>
      <c r="R123" s="3"/>
      <c r="S123" s="3"/>
      <c r="T123" s="3"/>
      <c r="U123" s="61"/>
      <c r="V123" s="3"/>
      <c r="W123" s="3"/>
      <c r="X123" s="3"/>
      <c r="Y123" s="3"/>
      <c r="Z123" s="3"/>
      <c r="AA123" s="2"/>
    </row>
    <row r="124" spans="1:27" s="7" customFormat="1" ht="15">
      <c r="A124" s="179" t="s">
        <v>98</v>
      </c>
      <c r="B124" s="190">
        <f>'Open Int.'!E124</f>
        <v>103950</v>
      </c>
      <c r="C124" s="191">
        <f>'Open Int.'!F124</f>
        <v>-2750</v>
      </c>
      <c r="D124" s="192">
        <f>'Open Int.'!H124</f>
        <v>6600</v>
      </c>
      <c r="E124" s="333">
        <f>'Open Int.'!I124</f>
        <v>0</v>
      </c>
      <c r="F124" s="193">
        <f>IF('Open Int.'!E124=0,0,'Open Int.'!H124/'Open Int.'!E124)</f>
        <v>0.06349206349206349</v>
      </c>
      <c r="G124" s="155">
        <v>0.061855670103092786</v>
      </c>
      <c r="H124" s="170">
        <f t="shared" si="2"/>
        <v>0.02645502645502636</v>
      </c>
      <c r="I124" s="187">
        <f>IF(Volume!D124=0,0,Volume!F124/Volume!D124)</f>
        <v>0</v>
      </c>
      <c r="J124" s="178">
        <v>0</v>
      </c>
      <c r="K124" s="170">
        <f t="shared" si="3"/>
        <v>0</v>
      </c>
      <c r="L124" s="60"/>
      <c r="M124" s="6"/>
      <c r="N124" s="59"/>
      <c r="O124" s="3"/>
      <c r="P124" s="3"/>
      <c r="Q124" s="3"/>
      <c r="R124" s="3"/>
      <c r="S124" s="3"/>
      <c r="T124" s="3"/>
      <c r="U124" s="61"/>
      <c r="V124" s="3"/>
      <c r="W124" s="3"/>
      <c r="X124" s="3"/>
      <c r="Y124" s="3"/>
      <c r="Z124" s="3"/>
      <c r="AA124" s="2"/>
    </row>
    <row r="125" spans="1:27" s="7" customFormat="1" ht="15">
      <c r="A125" s="179" t="s">
        <v>149</v>
      </c>
      <c r="B125" s="190">
        <f>'Open Int.'!E125</f>
        <v>75900</v>
      </c>
      <c r="C125" s="191">
        <f>'Open Int.'!F125</f>
        <v>-1650</v>
      </c>
      <c r="D125" s="192">
        <f>'Open Int.'!H125</f>
        <v>40150</v>
      </c>
      <c r="E125" s="333">
        <f>'Open Int.'!I125</f>
        <v>2750</v>
      </c>
      <c r="F125" s="193">
        <f>IF('Open Int.'!E125=0,0,'Open Int.'!H125/'Open Int.'!E125)</f>
        <v>0.5289855072463768</v>
      </c>
      <c r="G125" s="155">
        <v>0.48226950354609927</v>
      </c>
      <c r="H125" s="170">
        <f t="shared" si="2"/>
        <v>0.09686700767263437</v>
      </c>
      <c r="I125" s="187">
        <f>IF(Volume!D125=0,0,Volume!F125/Volume!D125)</f>
        <v>0.38235294117647056</v>
      </c>
      <c r="J125" s="178">
        <v>0.24</v>
      </c>
      <c r="K125" s="170">
        <f t="shared" si="3"/>
        <v>0.5931372549019608</v>
      </c>
      <c r="L125" s="60"/>
      <c r="M125" s="6"/>
      <c r="N125" s="59"/>
      <c r="O125" s="3"/>
      <c r="P125" s="3"/>
      <c r="Q125" s="3"/>
      <c r="R125" s="3"/>
      <c r="S125" s="3"/>
      <c r="T125" s="3"/>
      <c r="U125" s="61"/>
      <c r="V125" s="3"/>
      <c r="W125" s="3"/>
      <c r="X125" s="3"/>
      <c r="Y125" s="3"/>
      <c r="Z125" s="3"/>
      <c r="AA125" s="2"/>
    </row>
    <row r="126" spans="1:29" s="58" customFormat="1" ht="15">
      <c r="A126" s="179" t="s">
        <v>203</v>
      </c>
      <c r="B126" s="190">
        <f>'Open Int.'!E126</f>
        <v>2865150</v>
      </c>
      <c r="C126" s="191">
        <f>'Open Int.'!F126</f>
        <v>-202500</v>
      </c>
      <c r="D126" s="192">
        <f>'Open Int.'!H126</f>
        <v>1285050</v>
      </c>
      <c r="E126" s="333">
        <f>'Open Int.'!I126</f>
        <v>102900</v>
      </c>
      <c r="F126" s="193">
        <f>IF('Open Int.'!E126=0,0,'Open Int.'!H126/'Open Int.'!E126)</f>
        <v>0.4485105491859065</v>
      </c>
      <c r="G126" s="155">
        <v>0.3853601290890421</v>
      </c>
      <c r="H126" s="170">
        <f t="shared" si="2"/>
        <v>0.16387377761717722</v>
      </c>
      <c r="I126" s="187">
        <f>IF(Volume!D126=0,0,Volume!F126/Volume!D126)</f>
        <v>0.4922596414991852</v>
      </c>
      <c r="J126" s="178">
        <v>0.6961290322580646</v>
      </c>
      <c r="K126" s="170">
        <f t="shared" si="3"/>
        <v>-0.2928614973830055</v>
      </c>
      <c r="L126" s="60"/>
      <c r="M126" s="6"/>
      <c r="N126" s="59"/>
      <c r="O126" s="3"/>
      <c r="P126" s="3"/>
      <c r="Q126" s="3"/>
      <c r="R126" s="3"/>
      <c r="S126" s="3"/>
      <c r="T126" s="3"/>
      <c r="U126" s="61"/>
      <c r="V126" s="3"/>
      <c r="W126" s="3"/>
      <c r="X126" s="3"/>
      <c r="Y126" s="3"/>
      <c r="Z126" s="3"/>
      <c r="AA126" s="2"/>
      <c r="AB126" s="78"/>
      <c r="AC126" s="77"/>
    </row>
    <row r="127" spans="1:27" s="7" customFormat="1" ht="15">
      <c r="A127" s="179" t="s">
        <v>300</v>
      </c>
      <c r="B127" s="190">
        <f>'Open Int.'!E127</f>
        <v>5000</v>
      </c>
      <c r="C127" s="191">
        <f>'Open Int.'!F127</f>
        <v>0</v>
      </c>
      <c r="D127" s="192">
        <f>'Open Int.'!H127</f>
        <v>1000</v>
      </c>
      <c r="E127" s="333">
        <f>'Open Int.'!I127</f>
        <v>0</v>
      </c>
      <c r="F127" s="193">
        <f>IF('Open Int.'!E127=0,0,'Open Int.'!H127/'Open Int.'!E127)</f>
        <v>0.2</v>
      </c>
      <c r="G127" s="155">
        <v>0.2</v>
      </c>
      <c r="H127" s="170">
        <f t="shared" si="2"/>
        <v>0</v>
      </c>
      <c r="I127" s="187">
        <f>IF(Volume!D127=0,0,Volume!F127/Volume!D127)</f>
        <v>0</v>
      </c>
      <c r="J127" s="178">
        <v>0</v>
      </c>
      <c r="K127" s="170">
        <f t="shared" si="3"/>
        <v>0</v>
      </c>
      <c r="L127" s="60"/>
      <c r="M127" s="6"/>
      <c r="N127" s="59"/>
      <c r="O127" s="3"/>
      <c r="P127" s="3"/>
      <c r="Q127" s="3"/>
      <c r="R127" s="3"/>
      <c r="S127" s="3"/>
      <c r="T127" s="3"/>
      <c r="U127" s="61"/>
      <c r="V127" s="3"/>
      <c r="W127" s="3"/>
      <c r="X127" s="3"/>
      <c r="Y127" s="3"/>
      <c r="Z127" s="3"/>
      <c r="AA127" s="2"/>
    </row>
    <row r="128" spans="1:29" s="58" customFormat="1" ht="15">
      <c r="A128" s="179" t="s">
        <v>216</v>
      </c>
      <c r="B128" s="190">
        <f>'Open Int.'!E128</f>
        <v>6368350</v>
      </c>
      <c r="C128" s="191">
        <f>'Open Int.'!F128</f>
        <v>20100</v>
      </c>
      <c r="D128" s="192">
        <f>'Open Int.'!H128</f>
        <v>1644850</v>
      </c>
      <c r="E128" s="333">
        <f>'Open Int.'!I128</f>
        <v>110550</v>
      </c>
      <c r="F128" s="193">
        <f>IF('Open Int.'!E128=0,0,'Open Int.'!H128/'Open Int.'!E128)</f>
        <v>0.25828511309836927</v>
      </c>
      <c r="G128" s="155">
        <v>0.24168865435356202</v>
      </c>
      <c r="H128" s="170">
        <f t="shared" si="2"/>
        <v>0.06866875397687716</v>
      </c>
      <c r="I128" s="187">
        <f>IF(Volume!D128=0,0,Volume!F128/Volume!D128)</f>
        <v>0.07189157336476135</v>
      </c>
      <c r="J128" s="178">
        <v>0.05063291139240506</v>
      </c>
      <c r="K128" s="170">
        <f t="shared" si="3"/>
        <v>0.41985857395403664</v>
      </c>
      <c r="L128" s="60"/>
      <c r="M128" s="6"/>
      <c r="N128" s="59"/>
      <c r="O128" s="3"/>
      <c r="P128" s="3"/>
      <c r="Q128" s="3"/>
      <c r="R128" s="3"/>
      <c r="S128" s="3"/>
      <c r="T128" s="3"/>
      <c r="U128" s="61"/>
      <c r="V128" s="3"/>
      <c r="W128" s="3"/>
      <c r="X128" s="3"/>
      <c r="Y128" s="3"/>
      <c r="Z128" s="3"/>
      <c r="AA128" s="2"/>
      <c r="AB128" s="78"/>
      <c r="AC128" s="77"/>
    </row>
    <row r="129" spans="1:29" s="58" customFormat="1" ht="15">
      <c r="A129" s="179" t="s">
        <v>235</v>
      </c>
      <c r="B129" s="190">
        <f>'Open Int.'!E129</f>
        <v>6990300</v>
      </c>
      <c r="C129" s="191">
        <f>'Open Int.'!F129</f>
        <v>-367200</v>
      </c>
      <c r="D129" s="192">
        <f>'Open Int.'!H129</f>
        <v>3458700</v>
      </c>
      <c r="E129" s="333">
        <f>'Open Int.'!I129</f>
        <v>723600</v>
      </c>
      <c r="F129" s="193">
        <f>IF('Open Int.'!E129=0,0,'Open Int.'!H129/'Open Int.'!E129)</f>
        <v>0.4947856315179606</v>
      </c>
      <c r="G129" s="155">
        <v>0.371743119266055</v>
      </c>
      <c r="H129" s="170">
        <f t="shared" si="2"/>
        <v>0.33098800186223376</v>
      </c>
      <c r="I129" s="187">
        <f>IF(Volume!D129=0,0,Volume!F129/Volume!D129)</f>
        <v>0.3806179775280899</v>
      </c>
      <c r="J129" s="178">
        <v>0.31957773512476007</v>
      </c>
      <c r="K129" s="170">
        <f t="shared" si="3"/>
        <v>0.19100280055336244</v>
      </c>
      <c r="L129" s="60"/>
      <c r="M129" s="6"/>
      <c r="N129" s="59"/>
      <c r="O129" s="3"/>
      <c r="P129" s="3"/>
      <c r="Q129" s="3"/>
      <c r="R129" s="3"/>
      <c r="S129" s="3"/>
      <c r="T129" s="3"/>
      <c r="U129" s="61"/>
      <c r="V129" s="3"/>
      <c r="W129" s="3"/>
      <c r="X129" s="3"/>
      <c r="Y129" s="3"/>
      <c r="Z129" s="3"/>
      <c r="AA129" s="2"/>
      <c r="AB129" s="78"/>
      <c r="AC129" s="77"/>
    </row>
    <row r="130" spans="1:29" s="58" customFormat="1" ht="15">
      <c r="A130" s="179" t="s">
        <v>204</v>
      </c>
      <c r="B130" s="190">
        <f>'Open Int.'!E130</f>
        <v>756600</v>
      </c>
      <c r="C130" s="191">
        <f>'Open Int.'!F130</f>
        <v>-36000</v>
      </c>
      <c r="D130" s="192">
        <f>'Open Int.'!H130</f>
        <v>391200</v>
      </c>
      <c r="E130" s="333">
        <f>'Open Int.'!I130</f>
        <v>37200</v>
      </c>
      <c r="F130" s="193">
        <f>IF('Open Int.'!E130=0,0,'Open Int.'!H130/'Open Int.'!E130)</f>
        <v>0.5170499603489295</v>
      </c>
      <c r="G130" s="155">
        <v>0.4466313398940197</v>
      </c>
      <c r="H130" s="170">
        <f t="shared" si="2"/>
        <v>0.15766609766260303</v>
      </c>
      <c r="I130" s="187">
        <f>IF(Volume!D130=0,0,Volume!F130/Volume!D130)</f>
        <v>0.5101404056162246</v>
      </c>
      <c r="J130" s="178">
        <v>0.6067073170731707</v>
      </c>
      <c r="K130" s="170">
        <f t="shared" si="3"/>
        <v>-0.15916556260240358</v>
      </c>
      <c r="L130" s="60"/>
      <c r="M130" s="6"/>
      <c r="N130" s="59"/>
      <c r="O130" s="3"/>
      <c r="P130" s="3"/>
      <c r="Q130" s="3"/>
      <c r="R130" s="3"/>
      <c r="S130" s="3"/>
      <c r="T130" s="3"/>
      <c r="U130" s="61"/>
      <c r="V130" s="3"/>
      <c r="W130" s="3"/>
      <c r="X130" s="3"/>
      <c r="Y130" s="3"/>
      <c r="Z130" s="3"/>
      <c r="AA130" s="2"/>
      <c r="AB130" s="78"/>
      <c r="AC130" s="77"/>
    </row>
    <row r="131" spans="1:27" s="7" customFormat="1" ht="15">
      <c r="A131" s="179" t="s">
        <v>205</v>
      </c>
      <c r="B131" s="190">
        <f>'Open Int.'!E131</f>
        <v>759500</v>
      </c>
      <c r="C131" s="191">
        <f>'Open Int.'!F131</f>
        <v>-39250</v>
      </c>
      <c r="D131" s="192">
        <f>'Open Int.'!H131</f>
        <v>245500</v>
      </c>
      <c r="E131" s="333">
        <f>'Open Int.'!I131</f>
        <v>14250</v>
      </c>
      <c r="F131" s="193">
        <f>IF('Open Int.'!E131=0,0,'Open Int.'!H131/'Open Int.'!E131)</f>
        <v>0.32323897300855825</v>
      </c>
      <c r="G131" s="155">
        <v>0.2895148669796557</v>
      </c>
      <c r="H131" s="170">
        <f t="shared" si="2"/>
        <v>0.11648488514847952</v>
      </c>
      <c r="I131" s="187">
        <f>IF(Volume!D131=0,0,Volume!F131/Volume!D131)</f>
        <v>0.3713128976286871</v>
      </c>
      <c r="J131" s="178">
        <v>0.6600234466588512</v>
      </c>
      <c r="K131" s="170">
        <f t="shared" si="3"/>
        <v>-0.4374246861860212</v>
      </c>
      <c r="L131" s="60"/>
      <c r="M131" s="6"/>
      <c r="N131" s="59"/>
      <c r="O131" s="3"/>
      <c r="P131" s="3"/>
      <c r="Q131" s="3"/>
      <c r="R131" s="3"/>
      <c r="S131" s="3"/>
      <c r="T131" s="3"/>
      <c r="U131" s="61"/>
      <c r="V131" s="3"/>
      <c r="W131" s="3"/>
      <c r="X131" s="3"/>
      <c r="Y131" s="3"/>
      <c r="Z131" s="3"/>
      <c r="AA131" s="2"/>
    </row>
    <row r="132" spans="1:27" s="7" customFormat="1" ht="15">
      <c r="A132" s="179" t="s">
        <v>37</v>
      </c>
      <c r="B132" s="190">
        <f>'Open Int.'!E132</f>
        <v>88000</v>
      </c>
      <c r="C132" s="191">
        <f>'Open Int.'!F132</f>
        <v>4800</v>
      </c>
      <c r="D132" s="192">
        <f>'Open Int.'!H132</f>
        <v>6400</v>
      </c>
      <c r="E132" s="333">
        <f>'Open Int.'!I132</f>
        <v>0</v>
      </c>
      <c r="F132" s="193">
        <f>IF('Open Int.'!E132=0,0,'Open Int.'!H132/'Open Int.'!E132)</f>
        <v>0.07272727272727272</v>
      </c>
      <c r="G132" s="155">
        <v>0.07692307692307693</v>
      </c>
      <c r="H132" s="170">
        <f t="shared" si="2"/>
        <v>-0.05454545454545465</v>
      </c>
      <c r="I132" s="187">
        <f>IF(Volume!D132=0,0,Volume!F132/Volume!D132)</f>
        <v>0</v>
      </c>
      <c r="J132" s="178">
        <v>0</v>
      </c>
      <c r="K132" s="170">
        <f t="shared" si="3"/>
        <v>0</v>
      </c>
      <c r="L132" s="60"/>
      <c r="M132" s="6"/>
      <c r="N132" s="59"/>
      <c r="O132" s="3"/>
      <c r="P132" s="3"/>
      <c r="Q132" s="3"/>
      <c r="R132" s="3"/>
      <c r="S132" s="3"/>
      <c r="T132" s="3"/>
      <c r="U132" s="61"/>
      <c r="V132" s="3"/>
      <c r="W132" s="3"/>
      <c r="X132" s="3"/>
      <c r="Y132" s="3"/>
      <c r="Z132" s="3"/>
      <c r="AA132" s="2"/>
    </row>
    <row r="133" spans="1:29" s="58" customFormat="1" ht="15">
      <c r="A133" s="179" t="s">
        <v>301</v>
      </c>
      <c r="B133" s="190">
        <f>'Open Int.'!E133</f>
        <v>69900</v>
      </c>
      <c r="C133" s="191">
        <f>'Open Int.'!F133</f>
        <v>17100</v>
      </c>
      <c r="D133" s="192">
        <f>'Open Int.'!H133</f>
        <v>14850</v>
      </c>
      <c r="E133" s="333">
        <f>'Open Int.'!I133</f>
        <v>0</v>
      </c>
      <c r="F133" s="193">
        <f>IF('Open Int.'!E133=0,0,'Open Int.'!H133/'Open Int.'!E133)</f>
        <v>0.21244635193133046</v>
      </c>
      <c r="G133" s="155">
        <v>0.28125</v>
      </c>
      <c r="H133" s="170">
        <f aca="true" t="shared" si="4" ref="H133:H161">IF(G133=0,0,(F133-G133)/G133)</f>
        <v>-0.24463519313304724</v>
      </c>
      <c r="I133" s="187">
        <f>IF(Volume!D133=0,0,Volume!F133/Volume!D133)</f>
        <v>0</v>
      </c>
      <c r="J133" s="178">
        <v>0.2346368715083799</v>
      </c>
      <c r="K133" s="170">
        <f aca="true" t="shared" si="5" ref="K133:K161">IF(J133=0,0,(I133-J133)/J133)</f>
        <v>-1</v>
      </c>
      <c r="L133" s="60"/>
      <c r="M133" s="6"/>
      <c r="N133" s="59"/>
      <c r="O133" s="3"/>
      <c r="P133" s="3"/>
      <c r="Q133" s="3"/>
      <c r="R133" s="3"/>
      <c r="S133" s="3"/>
      <c r="T133" s="3"/>
      <c r="U133" s="61"/>
      <c r="V133" s="3"/>
      <c r="W133" s="3"/>
      <c r="X133" s="3"/>
      <c r="Y133" s="3"/>
      <c r="Z133" s="3"/>
      <c r="AA133" s="2"/>
      <c r="AB133" s="78"/>
      <c r="AC133" s="77"/>
    </row>
    <row r="134" spans="1:27" s="7" customFormat="1" ht="15">
      <c r="A134" s="179" t="s">
        <v>228</v>
      </c>
      <c r="B134" s="190">
        <f>'Open Int.'!E134</f>
        <v>38250</v>
      </c>
      <c r="C134" s="191">
        <f>'Open Int.'!F134</f>
        <v>3000</v>
      </c>
      <c r="D134" s="192">
        <f>'Open Int.'!H134</f>
        <v>5250</v>
      </c>
      <c r="E134" s="333">
        <f>'Open Int.'!I134</f>
        <v>0</v>
      </c>
      <c r="F134" s="193">
        <f>IF('Open Int.'!E134=0,0,'Open Int.'!H134/'Open Int.'!E134)</f>
        <v>0.13725490196078433</v>
      </c>
      <c r="G134" s="155">
        <v>0.14893617021276595</v>
      </c>
      <c r="H134" s="170">
        <f t="shared" si="4"/>
        <v>-0.07843137254901948</v>
      </c>
      <c r="I134" s="187">
        <f>IF(Volume!D134=0,0,Volume!F134/Volume!D134)</f>
        <v>0.05263157894736842</v>
      </c>
      <c r="J134" s="178">
        <v>0</v>
      </c>
      <c r="K134" s="170">
        <f t="shared" si="5"/>
        <v>0</v>
      </c>
      <c r="L134" s="60"/>
      <c r="M134" s="6"/>
      <c r="N134" s="59"/>
      <c r="O134" s="3"/>
      <c r="P134" s="3"/>
      <c r="Q134" s="3"/>
      <c r="R134" s="3"/>
      <c r="S134" s="3"/>
      <c r="T134" s="3"/>
      <c r="U134" s="61"/>
      <c r="V134" s="3"/>
      <c r="W134" s="3"/>
      <c r="X134" s="3"/>
      <c r="Y134" s="3"/>
      <c r="Z134" s="3"/>
      <c r="AA134" s="2"/>
    </row>
    <row r="135" spans="1:29" s="58" customFormat="1" ht="15">
      <c r="A135" s="179" t="s">
        <v>276</v>
      </c>
      <c r="B135" s="190">
        <f>'Open Int.'!E135</f>
        <v>3500</v>
      </c>
      <c r="C135" s="191">
        <f>'Open Int.'!F135</f>
        <v>0</v>
      </c>
      <c r="D135" s="192">
        <f>'Open Int.'!H135</f>
        <v>3150</v>
      </c>
      <c r="E135" s="333">
        <f>'Open Int.'!I135</f>
        <v>0</v>
      </c>
      <c r="F135" s="193">
        <f>IF('Open Int.'!E135=0,0,'Open Int.'!H135/'Open Int.'!E135)</f>
        <v>0.9</v>
      </c>
      <c r="G135" s="155">
        <v>0.9</v>
      </c>
      <c r="H135" s="170">
        <f t="shared" si="4"/>
        <v>0</v>
      </c>
      <c r="I135" s="187">
        <f>IF(Volume!D135=0,0,Volume!F135/Volume!D135)</f>
        <v>0</v>
      </c>
      <c r="J135" s="178">
        <v>0</v>
      </c>
      <c r="K135" s="170">
        <f t="shared" si="5"/>
        <v>0</v>
      </c>
      <c r="L135" s="60"/>
      <c r="M135" s="6"/>
      <c r="N135" s="59"/>
      <c r="O135" s="3"/>
      <c r="P135" s="3"/>
      <c r="Q135" s="3"/>
      <c r="R135" s="3"/>
      <c r="S135" s="3"/>
      <c r="T135" s="3"/>
      <c r="U135" s="61"/>
      <c r="V135" s="3"/>
      <c r="W135" s="3"/>
      <c r="X135" s="3"/>
      <c r="Y135" s="3"/>
      <c r="Z135" s="3"/>
      <c r="AA135" s="2"/>
      <c r="AB135" s="78"/>
      <c r="AC135" s="77"/>
    </row>
    <row r="136" spans="1:27" s="7" customFormat="1" ht="15">
      <c r="A136" s="179" t="s">
        <v>180</v>
      </c>
      <c r="B136" s="190">
        <f>'Open Int.'!E136</f>
        <v>331500</v>
      </c>
      <c r="C136" s="191">
        <f>'Open Int.'!F136</f>
        <v>-10500</v>
      </c>
      <c r="D136" s="192">
        <f>'Open Int.'!H136</f>
        <v>87000</v>
      </c>
      <c r="E136" s="333">
        <f>'Open Int.'!I136</f>
        <v>0</v>
      </c>
      <c r="F136" s="193">
        <f>IF('Open Int.'!E136=0,0,'Open Int.'!H136/'Open Int.'!E136)</f>
        <v>0.26244343891402716</v>
      </c>
      <c r="G136" s="155">
        <v>0.2543859649122807</v>
      </c>
      <c r="H136" s="170">
        <f t="shared" si="4"/>
        <v>0.03167420814479637</v>
      </c>
      <c r="I136" s="187">
        <f>IF(Volume!D136=0,0,Volume!F136/Volume!D136)</f>
        <v>0.1111111111111111</v>
      </c>
      <c r="J136" s="178">
        <v>0</v>
      </c>
      <c r="K136" s="170">
        <f t="shared" si="5"/>
        <v>0</v>
      </c>
      <c r="L136" s="60"/>
      <c r="M136" s="6"/>
      <c r="N136" s="59"/>
      <c r="O136" s="3"/>
      <c r="P136" s="3"/>
      <c r="Q136" s="3"/>
      <c r="R136" s="3"/>
      <c r="S136" s="3"/>
      <c r="T136" s="3"/>
      <c r="U136" s="61"/>
      <c r="V136" s="3"/>
      <c r="W136" s="3"/>
      <c r="X136" s="3"/>
      <c r="Y136" s="3"/>
      <c r="Z136" s="3"/>
      <c r="AA136" s="2"/>
    </row>
    <row r="137" spans="1:27" s="7" customFormat="1" ht="15">
      <c r="A137" s="179" t="s">
        <v>181</v>
      </c>
      <c r="B137" s="190">
        <f>'Open Int.'!E137</f>
        <v>168300</v>
      </c>
      <c r="C137" s="191">
        <f>'Open Int.'!F137</f>
        <v>-51000</v>
      </c>
      <c r="D137" s="192">
        <f>'Open Int.'!H137</f>
        <v>110500</v>
      </c>
      <c r="E137" s="333">
        <f>'Open Int.'!I137</f>
        <v>25500</v>
      </c>
      <c r="F137" s="193">
        <f>IF('Open Int.'!E137=0,0,'Open Int.'!H137/'Open Int.'!E137)</f>
        <v>0.6565656565656566</v>
      </c>
      <c r="G137" s="155">
        <v>0.3875968992248062</v>
      </c>
      <c r="H137" s="170">
        <f t="shared" si="4"/>
        <v>0.6939393939393939</v>
      </c>
      <c r="I137" s="187">
        <f>IF(Volume!D137=0,0,Volume!F137/Volume!D137)</f>
        <v>0.5</v>
      </c>
      <c r="J137" s="178">
        <v>0.1</v>
      </c>
      <c r="K137" s="170">
        <f t="shared" si="5"/>
        <v>4</v>
      </c>
      <c r="L137" s="60"/>
      <c r="M137" s="6"/>
      <c r="N137" s="59"/>
      <c r="O137" s="3"/>
      <c r="P137" s="3"/>
      <c r="Q137" s="3"/>
      <c r="R137" s="3"/>
      <c r="S137" s="3"/>
      <c r="T137" s="3"/>
      <c r="U137" s="61"/>
      <c r="V137" s="3"/>
      <c r="W137" s="3"/>
      <c r="X137" s="3"/>
      <c r="Y137" s="3"/>
      <c r="Z137" s="3"/>
      <c r="AA137" s="2"/>
    </row>
    <row r="138" spans="1:27" s="7" customFormat="1" ht="15">
      <c r="A138" s="179" t="s">
        <v>150</v>
      </c>
      <c r="B138" s="190">
        <f>'Open Int.'!E138</f>
        <v>86625</v>
      </c>
      <c r="C138" s="191">
        <f>'Open Int.'!F138</f>
        <v>-18375</v>
      </c>
      <c r="D138" s="192">
        <f>'Open Int.'!H138</f>
        <v>12250</v>
      </c>
      <c r="E138" s="333">
        <f>'Open Int.'!I138</f>
        <v>0</v>
      </c>
      <c r="F138" s="193">
        <f>IF('Open Int.'!E138=0,0,'Open Int.'!H138/'Open Int.'!E138)</f>
        <v>0.1414141414141414</v>
      </c>
      <c r="G138" s="155">
        <v>0.11666666666666667</v>
      </c>
      <c r="H138" s="170">
        <f t="shared" si="4"/>
        <v>0.21212121212121204</v>
      </c>
      <c r="I138" s="187">
        <f>IF(Volume!D138=0,0,Volume!F138/Volume!D138)</f>
        <v>0</v>
      </c>
      <c r="J138" s="178">
        <v>0</v>
      </c>
      <c r="K138" s="170">
        <f t="shared" si="5"/>
        <v>0</v>
      </c>
      <c r="L138" s="60"/>
      <c r="M138" s="6"/>
      <c r="N138" s="59"/>
      <c r="O138" s="3"/>
      <c r="P138" s="3"/>
      <c r="Q138" s="3"/>
      <c r="R138" s="3"/>
      <c r="S138" s="3"/>
      <c r="T138" s="3"/>
      <c r="U138" s="61"/>
      <c r="V138" s="3"/>
      <c r="W138" s="3"/>
      <c r="X138" s="3"/>
      <c r="Y138" s="3"/>
      <c r="Z138" s="3"/>
      <c r="AA138" s="2"/>
    </row>
    <row r="139" spans="1:27" s="7" customFormat="1" ht="15">
      <c r="A139" s="179" t="s">
        <v>151</v>
      </c>
      <c r="B139" s="190">
        <f>'Open Int.'!E139</f>
        <v>225</v>
      </c>
      <c r="C139" s="191">
        <f>'Open Int.'!F139</f>
        <v>0</v>
      </c>
      <c r="D139" s="192">
        <f>'Open Int.'!H139</f>
        <v>0</v>
      </c>
      <c r="E139" s="333">
        <f>'Open Int.'!I139</f>
        <v>0</v>
      </c>
      <c r="F139" s="193">
        <f>IF('Open Int.'!E139=0,0,'Open Int.'!H139/'Open Int.'!E139)</f>
        <v>0</v>
      </c>
      <c r="G139" s="155">
        <v>0</v>
      </c>
      <c r="H139" s="170">
        <f t="shared" si="4"/>
        <v>0</v>
      </c>
      <c r="I139" s="187">
        <f>IF(Volume!D139=0,0,Volume!F139/Volume!D139)</f>
        <v>0</v>
      </c>
      <c r="J139" s="178">
        <v>0</v>
      </c>
      <c r="K139" s="170">
        <f t="shared" si="5"/>
        <v>0</v>
      </c>
      <c r="L139" s="60"/>
      <c r="M139" s="6"/>
      <c r="N139" s="59"/>
      <c r="O139" s="3"/>
      <c r="P139" s="3"/>
      <c r="Q139" s="3"/>
      <c r="R139" s="3"/>
      <c r="S139" s="3"/>
      <c r="T139" s="3"/>
      <c r="U139" s="61"/>
      <c r="V139" s="3"/>
      <c r="W139" s="3"/>
      <c r="X139" s="3"/>
      <c r="Y139" s="3"/>
      <c r="Z139" s="3"/>
      <c r="AA139" s="2"/>
    </row>
    <row r="140" spans="1:27" s="7" customFormat="1" ht="15">
      <c r="A140" s="179" t="s">
        <v>214</v>
      </c>
      <c r="B140" s="190">
        <f>'Open Int.'!E140</f>
        <v>750</v>
      </c>
      <c r="C140" s="191">
        <f>'Open Int.'!F140</f>
        <v>0</v>
      </c>
      <c r="D140" s="192">
        <f>'Open Int.'!H140</f>
        <v>0</v>
      </c>
      <c r="E140" s="333">
        <f>'Open Int.'!I140</f>
        <v>0</v>
      </c>
      <c r="F140" s="193">
        <f>IF('Open Int.'!E140=0,0,'Open Int.'!H140/'Open Int.'!E140)</f>
        <v>0</v>
      </c>
      <c r="G140" s="155">
        <v>0</v>
      </c>
      <c r="H140" s="170">
        <f t="shared" si="4"/>
        <v>0</v>
      </c>
      <c r="I140" s="187">
        <f>IF(Volume!D140=0,0,Volume!F140/Volume!D140)</f>
        <v>0</v>
      </c>
      <c r="J140" s="178">
        <v>0</v>
      </c>
      <c r="K140" s="170">
        <f t="shared" si="5"/>
        <v>0</v>
      </c>
      <c r="L140" s="60"/>
      <c r="M140" s="6"/>
      <c r="N140" s="59"/>
      <c r="O140" s="3"/>
      <c r="P140" s="3"/>
      <c r="Q140" s="3"/>
      <c r="R140" s="3"/>
      <c r="S140" s="3"/>
      <c r="T140" s="3"/>
      <c r="U140" s="61"/>
      <c r="V140" s="3"/>
      <c r="W140" s="3"/>
      <c r="X140" s="3"/>
      <c r="Y140" s="3"/>
      <c r="Z140" s="3"/>
      <c r="AA140" s="2"/>
    </row>
    <row r="141" spans="1:29" s="58" customFormat="1" ht="15">
      <c r="A141" s="179" t="s">
        <v>229</v>
      </c>
      <c r="B141" s="190">
        <f>'Open Int.'!E141</f>
        <v>16600</v>
      </c>
      <c r="C141" s="191">
        <f>'Open Int.'!F141</f>
        <v>1400</v>
      </c>
      <c r="D141" s="192">
        <f>'Open Int.'!H141</f>
        <v>4000</v>
      </c>
      <c r="E141" s="333">
        <f>'Open Int.'!I141</f>
        <v>0</v>
      </c>
      <c r="F141" s="193">
        <f>IF('Open Int.'!E141=0,0,'Open Int.'!H141/'Open Int.'!E141)</f>
        <v>0.24096385542168675</v>
      </c>
      <c r="G141" s="155">
        <v>0.2631578947368421</v>
      </c>
      <c r="H141" s="170">
        <f t="shared" si="4"/>
        <v>-0.08433734939759031</v>
      </c>
      <c r="I141" s="187">
        <f>IF(Volume!D141=0,0,Volume!F141/Volume!D141)</f>
        <v>0</v>
      </c>
      <c r="J141" s="178">
        <v>5</v>
      </c>
      <c r="K141" s="170">
        <f t="shared" si="5"/>
        <v>-1</v>
      </c>
      <c r="L141" s="60"/>
      <c r="M141" s="6"/>
      <c r="N141" s="59"/>
      <c r="O141" s="3"/>
      <c r="P141" s="3"/>
      <c r="Q141" s="3"/>
      <c r="R141" s="3"/>
      <c r="S141" s="3"/>
      <c r="T141" s="3"/>
      <c r="U141" s="61"/>
      <c r="V141" s="3"/>
      <c r="W141" s="3"/>
      <c r="X141" s="3"/>
      <c r="Y141" s="3"/>
      <c r="Z141" s="3"/>
      <c r="AA141" s="2"/>
      <c r="AB141" s="78"/>
      <c r="AC141" s="77"/>
    </row>
    <row r="142" spans="1:27" s="7" customFormat="1" ht="15">
      <c r="A142" s="179" t="s">
        <v>91</v>
      </c>
      <c r="B142" s="190">
        <f>'Open Int.'!E142</f>
        <v>942400</v>
      </c>
      <c r="C142" s="191">
        <f>'Open Int.'!F142</f>
        <v>19000</v>
      </c>
      <c r="D142" s="192">
        <f>'Open Int.'!H142</f>
        <v>95000</v>
      </c>
      <c r="E142" s="333">
        <f>'Open Int.'!I142</f>
        <v>0</v>
      </c>
      <c r="F142" s="193">
        <f>IF('Open Int.'!E142=0,0,'Open Int.'!H142/'Open Int.'!E142)</f>
        <v>0.10080645161290322</v>
      </c>
      <c r="G142" s="155">
        <v>0.102880658436214</v>
      </c>
      <c r="H142" s="170">
        <f t="shared" si="4"/>
        <v>-0.02016129032258074</v>
      </c>
      <c r="I142" s="187">
        <f>IF(Volume!D142=0,0,Volume!F142/Volume!D142)</f>
        <v>0.109375</v>
      </c>
      <c r="J142" s="178">
        <v>0.09333333333333334</v>
      </c>
      <c r="K142" s="170">
        <f t="shared" si="5"/>
        <v>0.17187499999999994</v>
      </c>
      <c r="L142" s="60"/>
      <c r="M142" s="6"/>
      <c r="N142" s="59"/>
      <c r="O142" s="3"/>
      <c r="P142" s="3"/>
      <c r="Q142" s="3"/>
      <c r="R142" s="3"/>
      <c r="S142" s="3"/>
      <c r="T142" s="3"/>
      <c r="U142" s="61"/>
      <c r="V142" s="3"/>
      <c r="W142" s="3"/>
      <c r="X142" s="3"/>
      <c r="Y142" s="3"/>
      <c r="Z142" s="3"/>
      <c r="AA142" s="2"/>
    </row>
    <row r="143" spans="1:27" s="7" customFormat="1" ht="15">
      <c r="A143" s="179" t="s">
        <v>152</v>
      </c>
      <c r="B143" s="190">
        <f>'Open Int.'!E143</f>
        <v>75600</v>
      </c>
      <c r="C143" s="191">
        <f>'Open Int.'!F143</f>
        <v>10800</v>
      </c>
      <c r="D143" s="192">
        <f>'Open Int.'!H143</f>
        <v>21600</v>
      </c>
      <c r="E143" s="333">
        <f>'Open Int.'!I143</f>
        <v>20250</v>
      </c>
      <c r="F143" s="193">
        <f>IF('Open Int.'!E143=0,0,'Open Int.'!H143/'Open Int.'!E143)</f>
        <v>0.2857142857142857</v>
      </c>
      <c r="G143" s="155">
        <v>0.020833333333333332</v>
      </c>
      <c r="H143" s="170">
        <f t="shared" si="4"/>
        <v>12.714285714285715</v>
      </c>
      <c r="I143" s="187">
        <f>IF(Volume!D143=0,0,Volume!F143/Volume!D143)</f>
        <v>1.0714285714285714</v>
      </c>
      <c r="J143" s="178">
        <v>0</v>
      </c>
      <c r="K143" s="170">
        <f t="shared" si="5"/>
        <v>0</v>
      </c>
      <c r="L143" s="60"/>
      <c r="M143" s="6"/>
      <c r="N143" s="59"/>
      <c r="O143" s="3"/>
      <c r="P143" s="3"/>
      <c r="Q143" s="3"/>
      <c r="R143" s="3"/>
      <c r="S143" s="3"/>
      <c r="T143" s="3"/>
      <c r="U143" s="61"/>
      <c r="V143" s="3"/>
      <c r="W143" s="3"/>
      <c r="X143" s="3"/>
      <c r="Y143" s="3"/>
      <c r="Z143" s="3"/>
      <c r="AA143" s="2"/>
    </row>
    <row r="144" spans="1:29" s="58" customFormat="1" ht="15">
      <c r="A144" s="179" t="s">
        <v>208</v>
      </c>
      <c r="B144" s="190">
        <f>'Open Int.'!E144</f>
        <v>104236</v>
      </c>
      <c r="C144" s="191">
        <f>'Open Int.'!F144</f>
        <v>8652</v>
      </c>
      <c r="D144" s="192">
        <f>'Open Int.'!H144</f>
        <v>28016</v>
      </c>
      <c r="E144" s="333">
        <f>'Open Int.'!I144</f>
        <v>1236</v>
      </c>
      <c r="F144" s="193">
        <f>IF('Open Int.'!E144=0,0,'Open Int.'!H144/'Open Int.'!E144)</f>
        <v>0.26877470355731226</v>
      </c>
      <c r="G144" s="155">
        <v>0.2801724137931034</v>
      </c>
      <c r="H144" s="170">
        <f t="shared" si="4"/>
        <v>-0.04068105807236233</v>
      </c>
      <c r="I144" s="187">
        <f>IF(Volume!D144=0,0,Volume!F144/Volume!D144)</f>
        <v>0.175</v>
      </c>
      <c r="J144" s="178">
        <v>0.5714285714285714</v>
      </c>
      <c r="K144" s="170">
        <f t="shared" si="5"/>
        <v>-0.69375</v>
      </c>
      <c r="L144" s="60"/>
      <c r="M144" s="6"/>
      <c r="N144" s="59"/>
      <c r="O144" s="3"/>
      <c r="P144" s="3"/>
      <c r="Q144" s="3"/>
      <c r="R144" s="3"/>
      <c r="S144" s="3"/>
      <c r="T144" s="3"/>
      <c r="U144" s="61"/>
      <c r="V144" s="3"/>
      <c r="W144" s="3"/>
      <c r="X144" s="3"/>
      <c r="Y144" s="3"/>
      <c r="Z144" s="3"/>
      <c r="AA144" s="2"/>
      <c r="AB144" s="78"/>
      <c r="AC144" s="77"/>
    </row>
    <row r="145" spans="1:27" s="7" customFormat="1" ht="15">
      <c r="A145" s="179" t="s">
        <v>230</v>
      </c>
      <c r="B145" s="190">
        <f>'Open Int.'!E145</f>
        <v>15600</v>
      </c>
      <c r="C145" s="191">
        <f>'Open Int.'!F145</f>
        <v>0</v>
      </c>
      <c r="D145" s="192">
        <f>'Open Int.'!H145</f>
        <v>800</v>
      </c>
      <c r="E145" s="333">
        <f>'Open Int.'!I145</f>
        <v>-400</v>
      </c>
      <c r="F145" s="193">
        <f>IF('Open Int.'!E145=0,0,'Open Int.'!H145/'Open Int.'!E145)</f>
        <v>0.05128205128205128</v>
      </c>
      <c r="G145" s="155">
        <v>0.07692307692307693</v>
      </c>
      <c r="H145" s="170">
        <f t="shared" si="4"/>
        <v>-0.33333333333333337</v>
      </c>
      <c r="I145" s="187">
        <f>IF(Volume!D145=0,0,Volume!F145/Volume!D145)</f>
        <v>0</v>
      </c>
      <c r="J145" s="178">
        <v>0</v>
      </c>
      <c r="K145" s="170">
        <f t="shared" si="5"/>
        <v>0</v>
      </c>
      <c r="L145" s="60"/>
      <c r="M145" s="6"/>
      <c r="N145" s="59"/>
      <c r="O145" s="3"/>
      <c r="P145" s="3"/>
      <c r="Q145" s="3"/>
      <c r="R145" s="3"/>
      <c r="S145" s="3"/>
      <c r="T145" s="3"/>
      <c r="U145" s="61"/>
      <c r="V145" s="3"/>
      <c r="W145" s="3"/>
      <c r="X145" s="3"/>
      <c r="Y145" s="3"/>
      <c r="Z145" s="3"/>
      <c r="AA145" s="2"/>
    </row>
    <row r="146" spans="1:27" s="7" customFormat="1" ht="15">
      <c r="A146" s="179" t="s">
        <v>185</v>
      </c>
      <c r="B146" s="190">
        <f>'Open Int.'!E146</f>
        <v>3232575</v>
      </c>
      <c r="C146" s="191">
        <f>'Open Int.'!F146</f>
        <v>-2700</v>
      </c>
      <c r="D146" s="192">
        <f>'Open Int.'!H146</f>
        <v>863325</v>
      </c>
      <c r="E146" s="333">
        <f>'Open Int.'!I146</f>
        <v>45225</v>
      </c>
      <c r="F146" s="193">
        <f>IF('Open Int.'!E146=0,0,'Open Int.'!H146/'Open Int.'!E146)</f>
        <v>0.2670703695969931</v>
      </c>
      <c r="G146" s="155">
        <v>0.2528687669518047</v>
      </c>
      <c r="H146" s="170">
        <f t="shared" si="4"/>
        <v>0.056161948414511484</v>
      </c>
      <c r="I146" s="187">
        <f>IF(Volume!D146=0,0,Volume!F146/Volume!D146)</f>
        <v>0.2455968688845401</v>
      </c>
      <c r="J146" s="178">
        <v>0.3244929797191888</v>
      </c>
      <c r="K146" s="170">
        <f t="shared" si="5"/>
        <v>-0.24313657233177788</v>
      </c>
      <c r="L146" s="60"/>
      <c r="M146" s="6"/>
      <c r="N146" s="59"/>
      <c r="O146" s="3"/>
      <c r="P146" s="3"/>
      <c r="Q146" s="3"/>
      <c r="R146" s="3"/>
      <c r="S146" s="3"/>
      <c r="T146" s="3"/>
      <c r="U146" s="61"/>
      <c r="V146" s="3"/>
      <c r="W146" s="3"/>
      <c r="X146" s="3"/>
      <c r="Y146" s="3"/>
      <c r="Z146" s="3"/>
      <c r="AA146" s="2"/>
    </row>
    <row r="147" spans="1:29" s="58" customFormat="1" ht="15">
      <c r="A147" s="179" t="s">
        <v>206</v>
      </c>
      <c r="B147" s="190">
        <f>'Open Int.'!E147</f>
        <v>6325</v>
      </c>
      <c r="C147" s="191">
        <f>'Open Int.'!F147</f>
        <v>-1375</v>
      </c>
      <c r="D147" s="192">
        <f>'Open Int.'!H147</f>
        <v>0</v>
      </c>
      <c r="E147" s="333">
        <f>'Open Int.'!I147</f>
        <v>0</v>
      </c>
      <c r="F147" s="193">
        <f>IF('Open Int.'!E147=0,0,'Open Int.'!H147/'Open Int.'!E147)</f>
        <v>0</v>
      </c>
      <c r="G147" s="155">
        <v>0</v>
      </c>
      <c r="H147" s="170">
        <f t="shared" si="4"/>
        <v>0</v>
      </c>
      <c r="I147" s="187">
        <f>IF(Volume!D147=0,0,Volume!F147/Volume!D147)</f>
        <v>0</v>
      </c>
      <c r="J147" s="178">
        <v>0</v>
      </c>
      <c r="K147" s="170">
        <f t="shared" si="5"/>
        <v>0</v>
      </c>
      <c r="L147" s="60"/>
      <c r="M147" s="6"/>
      <c r="N147" s="59"/>
      <c r="O147" s="3"/>
      <c r="P147" s="3"/>
      <c r="Q147" s="3"/>
      <c r="R147" s="3"/>
      <c r="S147" s="3"/>
      <c r="T147" s="3"/>
      <c r="U147" s="61"/>
      <c r="V147" s="3"/>
      <c r="W147" s="3"/>
      <c r="X147" s="3"/>
      <c r="Y147" s="3"/>
      <c r="Z147" s="3"/>
      <c r="AA147" s="2"/>
      <c r="AB147" s="78"/>
      <c r="AC147" s="77"/>
    </row>
    <row r="148" spans="1:27" s="7" customFormat="1" ht="15">
      <c r="A148" s="179" t="s">
        <v>118</v>
      </c>
      <c r="B148" s="190">
        <f>'Open Int.'!E148</f>
        <v>165750</v>
      </c>
      <c r="C148" s="191">
        <f>'Open Int.'!F148</f>
        <v>-5250</v>
      </c>
      <c r="D148" s="192">
        <f>'Open Int.'!H148</f>
        <v>41250</v>
      </c>
      <c r="E148" s="333">
        <f>'Open Int.'!I148</f>
        <v>4250</v>
      </c>
      <c r="F148" s="193">
        <f>IF('Open Int.'!E148=0,0,'Open Int.'!H148/'Open Int.'!E148)</f>
        <v>0.248868778280543</v>
      </c>
      <c r="G148" s="155">
        <v>0.21637426900584794</v>
      </c>
      <c r="H148" s="170">
        <f t="shared" si="4"/>
        <v>0.15017732664791497</v>
      </c>
      <c r="I148" s="187">
        <f>IF(Volume!D148=0,0,Volume!F148/Volume!D148)</f>
        <v>0.22171945701357465</v>
      </c>
      <c r="J148" s="178">
        <v>0.22807017543859648</v>
      </c>
      <c r="K148" s="170">
        <f t="shared" si="5"/>
        <v>-0.027845457709711096</v>
      </c>
      <c r="L148" s="60"/>
      <c r="M148" s="6"/>
      <c r="N148" s="59"/>
      <c r="O148" s="3"/>
      <c r="P148" s="3"/>
      <c r="Q148" s="3"/>
      <c r="R148" s="3"/>
      <c r="S148" s="3"/>
      <c r="T148" s="3"/>
      <c r="U148" s="61"/>
      <c r="V148" s="3"/>
      <c r="W148" s="3"/>
      <c r="X148" s="3"/>
      <c r="Y148" s="3"/>
      <c r="Z148" s="3"/>
      <c r="AA148" s="2"/>
    </row>
    <row r="149" spans="1:29" s="58" customFormat="1" ht="15">
      <c r="A149" s="179" t="s">
        <v>231</v>
      </c>
      <c r="B149" s="190">
        <f>'Open Int.'!E149</f>
        <v>18084</v>
      </c>
      <c r="C149" s="191">
        <f>'Open Int.'!F149</f>
        <v>0</v>
      </c>
      <c r="D149" s="192">
        <f>'Open Int.'!H149</f>
        <v>13152</v>
      </c>
      <c r="E149" s="333">
        <f>'Open Int.'!I149</f>
        <v>12330</v>
      </c>
      <c r="F149" s="193">
        <f>IF('Open Int.'!E149=0,0,'Open Int.'!H149/'Open Int.'!E149)</f>
        <v>0.7272727272727273</v>
      </c>
      <c r="G149" s="155">
        <v>0.045454545454545456</v>
      </c>
      <c r="H149" s="170">
        <f t="shared" si="4"/>
        <v>15.000000000000002</v>
      </c>
      <c r="I149" s="187">
        <f>IF(Volume!D149=0,0,Volume!F149/Volume!D149)</f>
        <v>0</v>
      </c>
      <c r="J149" s="178">
        <v>0</v>
      </c>
      <c r="K149" s="170">
        <f t="shared" si="5"/>
        <v>0</v>
      </c>
      <c r="L149" s="60"/>
      <c r="M149" s="6"/>
      <c r="N149" s="59"/>
      <c r="O149" s="3"/>
      <c r="P149" s="3"/>
      <c r="Q149" s="3"/>
      <c r="R149" s="3"/>
      <c r="S149" s="3"/>
      <c r="T149" s="3"/>
      <c r="U149" s="61"/>
      <c r="V149" s="3"/>
      <c r="W149" s="3"/>
      <c r="X149" s="3"/>
      <c r="Y149" s="3"/>
      <c r="Z149" s="3"/>
      <c r="AA149" s="2"/>
      <c r="AB149" s="78"/>
      <c r="AC149" s="77"/>
    </row>
    <row r="150" spans="1:27" s="7" customFormat="1" ht="15">
      <c r="A150" s="179" t="s">
        <v>302</v>
      </c>
      <c r="B150" s="190">
        <f>'Open Int.'!E150</f>
        <v>130900</v>
      </c>
      <c r="C150" s="191">
        <f>'Open Int.'!F150</f>
        <v>-3850</v>
      </c>
      <c r="D150" s="192">
        <f>'Open Int.'!H150</f>
        <v>15400</v>
      </c>
      <c r="E150" s="333">
        <f>'Open Int.'!I150</f>
        <v>0</v>
      </c>
      <c r="F150" s="193">
        <f>IF('Open Int.'!E150=0,0,'Open Int.'!H150/'Open Int.'!E150)</f>
        <v>0.11764705882352941</v>
      </c>
      <c r="G150" s="155">
        <v>0.11428571428571428</v>
      </c>
      <c r="H150" s="170">
        <f t="shared" si="4"/>
        <v>0.02941176470588237</v>
      </c>
      <c r="I150" s="187">
        <f>IF(Volume!D150=0,0,Volume!F150/Volume!D150)</f>
        <v>0</v>
      </c>
      <c r="J150" s="178">
        <v>0.25</v>
      </c>
      <c r="K150" s="170">
        <f t="shared" si="5"/>
        <v>-1</v>
      </c>
      <c r="L150" s="60"/>
      <c r="M150" s="6"/>
      <c r="N150" s="59"/>
      <c r="O150" s="3"/>
      <c r="P150" s="3"/>
      <c r="Q150" s="3"/>
      <c r="R150" s="3"/>
      <c r="S150" s="3"/>
      <c r="T150" s="3"/>
      <c r="U150" s="61"/>
      <c r="V150" s="3"/>
      <c r="W150" s="3"/>
      <c r="X150" s="3"/>
      <c r="Y150" s="3"/>
      <c r="Z150" s="3"/>
      <c r="AA150" s="2"/>
    </row>
    <row r="151" spans="1:27" s="7" customFormat="1" ht="15">
      <c r="A151" s="179" t="s">
        <v>303</v>
      </c>
      <c r="B151" s="190">
        <f>'Open Int.'!E151</f>
        <v>10575400</v>
      </c>
      <c r="C151" s="191">
        <f>'Open Int.'!F151</f>
        <v>-73150</v>
      </c>
      <c r="D151" s="192">
        <f>'Open Int.'!H151</f>
        <v>1306250</v>
      </c>
      <c r="E151" s="333">
        <f>'Open Int.'!I151</f>
        <v>0</v>
      </c>
      <c r="F151" s="193">
        <f>IF('Open Int.'!E151=0,0,'Open Int.'!H151/'Open Int.'!E151)</f>
        <v>0.12351778656126482</v>
      </c>
      <c r="G151" s="155">
        <v>0.12266928361138371</v>
      </c>
      <c r="H151" s="170">
        <f t="shared" si="4"/>
        <v>0.00691699604743077</v>
      </c>
      <c r="I151" s="187">
        <f>IF(Volume!D151=0,0,Volume!F151/Volume!D151)</f>
        <v>0.06329113924050633</v>
      </c>
      <c r="J151" s="178">
        <v>0.08196721311475409</v>
      </c>
      <c r="K151" s="170">
        <f t="shared" si="5"/>
        <v>-0.22784810126582267</v>
      </c>
      <c r="L151" s="60"/>
      <c r="M151" s="6"/>
      <c r="N151" s="59"/>
      <c r="O151" s="3"/>
      <c r="P151" s="3"/>
      <c r="Q151" s="3"/>
      <c r="R151" s="3"/>
      <c r="S151" s="3"/>
      <c r="T151" s="3"/>
      <c r="U151" s="61"/>
      <c r="V151" s="3"/>
      <c r="W151" s="3"/>
      <c r="X151" s="3"/>
      <c r="Y151" s="3"/>
      <c r="Z151" s="3"/>
      <c r="AA151" s="2"/>
    </row>
    <row r="152" spans="1:27" s="7" customFormat="1" ht="15">
      <c r="A152" s="179" t="s">
        <v>173</v>
      </c>
      <c r="B152" s="190">
        <f>'Open Int.'!E152</f>
        <v>454300</v>
      </c>
      <c r="C152" s="191">
        <f>'Open Int.'!F152</f>
        <v>2950</v>
      </c>
      <c r="D152" s="192">
        <f>'Open Int.'!H152</f>
        <v>23600</v>
      </c>
      <c r="E152" s="333">
        <f>'Open Int.'!I152</f>
        <v>0</v>
      </c>
      <c r="F152" s="193">
        <f>IF('Open Int.'!E152=0,0,'Open Int.'!H152/'Open Int.'!E152)</f>
        <v>0.05194805194805195</v>
      </c>
      <c r="G152" s="155">
        <v>0.05228758169934641</v>
      </c>
      <c r="H152" s="170">
        <f t="shared" si="4"/>
        <v>-0.006493506493506458</v>
      </c>
      <c r="I152" s="187">
        <f>IF(Volume!D152=0,0,Volume!F152/Volume!D152)</f>
        <v>0</v>
      </c>
      <c r="J152" s="178">
        <v>0</v>
      </c>
      <c r="K152" s="170">
        <f t="shared" si="5"/>
        <v>0</v>
      </c>
      <c r="L152" s="60"/>
      <c r="M152" s="6"/>
      <c r="N152" s="59"/>
      <c r="O152" s="3"/>
      <c r="P152" s="3"/>
      <c r="Q152" s="3"/>
      <c r="R152" s="3"/>
      <c r="S152" s="3"/>
      <c r="T152" s="3"/>
      <c r="U152" s="61"/>
      <c r="V152" s="3"/>
      <c r="W152" s="3"/>
      <c r="X152" s="3"/>
      <c r="Y152" s="3"/>
      <c r="Z152" s="3"/>
      <c r="AA152" s="2"/>
    </row>
    <row r="153" spans="1:29" s="58" customFormat="1" ht="15">
      <c r="A153" s="179" t="s">
        <v>304</v>
      </c>
      <c r="B153" s="190">
        <f>'Open Int.'!E153</f>
        <v>46600</v>
      </c>
      <c r="C153" s="191">
        <f>'Open Int.'!F153</f>
        <v>21000</v>
      </c>
      <c r="D153" s="192">
        <f>'Open Int.'!H153</f>
        <v>0</v>
      </c>
      <c r="E153" s="333">
        <f>'Open Int.'!I153</f>
        <v>0</v>
      </c>
      <c r="F153" s="193">
        <f>IF('Open Int.'!E153=0,0,'Open Int.'!H153/'Open Int.'!E153)</f>
        <v>0</v>
      </c>
      <c r="G153" s="155">
        <v>0</v>
      </c>
      <c r="H153" s="170">
        <f t="shared" si="4"/>
        <v>0</v>
      </c>
      <c r="I153" s="187">
        <f>IF(Volume!D153=0,0,Volume!F153/Volume!D153)</f>
        <v>0</v>
      </c>
      <c r="J153" s="178">
        <v>0</v>
      </c>
      <c r="K153" s="170">
        <f t="shared" si="5"/>
        <v>0</v>
      </c>
      <c r="L153" s="60"/>
      <c r="M153" s="6"/>
      <c r="N153" s="59"/>
      <c r="O153" s="3"/>
      <c r="P153" s="3"/>
      <c r="Q153" s="3"/>
      <c r="R153" s="3"/>
      <c r="S153" s="3"/>
      <c r="T153" s="3"/>
      <c r="U153" s="61"/>
      <c r="V153" s="3"/>
      <c r="W153" s="3"/>
      <c r="X153" s="3"/>
      <c r="Y153" s="3"/>
      <c r="Z153" s="3"/>
      <c r="AA153" s="2"/>
      <c r="AB153" s="78"/>
      <c r="AC153" s="77"/>
    </row>
    <row r="154" spans="1:29" s="58" customFormat="1" ht="15">
      <c r="A154" s="179" t="s">
        <v>82</v>
      </c>
      <c r="B154" s="190">
        <f>'Open Int.'!E154</f>
        <v>138600</v>
      </c>
      <c r="C154" s="191">
        <f>'Open Int.'!F154</f>
        <v>-8400</v>
      </c>
      <c r="D154" s="192">
        <f>'Open Int.'!H154</f>
        <v>14700</v>
      </c>
      <c r="E154" s="333">
        <f>'Open Int.'!I154</f>
        <v>0</v>
      </c>
      <c r="F154" s="193">
        <f>IF('Open Int.'!E154=0,0,'Open Int.'!H154/'Open Int.'!E154)</f>
        <v>0.10606060606060606</v>
      </c>
      <c r="G154" s="155">
        <v>0.1</v>
      </c>
      <c r="H154" s="170">
        <f t="shared" si="4"/>
        <v>0.06060606060606058</v>
      </c>
      <c r="I154" s="187">
        <f>IF(Volume!D154=0,0,Volume!F154/Volume!D154)</f>
        <v>0</v>
      </c>
      <c r="J154" s="178">
        <v>0.23076923076923078</v>
      </c>
      <c r="K154" s="170">
        <f t="shared" si="5"/>
        <v>-1</v>
      </c>
      <c r="L154" s="60"/>
      <c r="M154" s="6"/>
      <c r="N154" s="59"/>
      <c r="O154" s="3"/>
      <c r="P154" s="3"/>
      <c r="Q154" s="3"/>
      <c r="R154" s="3"/>
      <c r="S154" s="3"/>
      <c r="T154" s="3"/>
      <c r="U154" s="61"/>
      <c r="V154" s="3"/>
      <c r="W154" s="3"/>
      <c r="X154" s="3"/>
      <c r="Y154" s="3"/>
      <c r="Z154" s="3"/>
      <c r="AA154" s="2"/>
      <c r="AB154" s="78"/>
      <c r="AC154" s="77"/>
    </row>
    <row r="155" spans="1:27" s="7" customFormat="1" ht="15">
      <c r="A155" s="179" t="s">
        <v>153</v>
      </c>
      <c r="B155" s="190">
        <f>'Open Int.'!E155</f>
        <v>0</v>
      </c>
      <c r="C155" s="191">
        <f>'Open Int.'!F155</f>
        <v>-4050</v>
      </c>
      <c r="D155" s="192">
        <f>'Open Int.'!H155</f>
        <v>18000</v>
      </c>
      <c r="E155" s="333">
        <f>'Open Int.'!I155</f>
        <v>0</v>
      </c>
      <c r="F155" s="193">
        <f>IF('Open Int.'!E155=0,0,'Open Int.'!H155/'Open Int.'!E155)</f>
        <v>0</v>
      </c>
      <c r="G155" s="155">
        <v>4.444444444444445</v>
      </c>
      <c r="H155" s="170">
        <f t="shared" si="4"/>
        <v>-1</v>
      </c>
      <c r="I155" s="187">
        <f>IF(Volume!D155=0,0,Volume!F155/Volume!D155)</f>
        <v>0</v>
      </c>
      <c r="J155" s="178">
        <v>0</v>
      </c>
      <c r="K155" s="170">
        <f t="shared" si="5"/>
        <v>0</v>
      </c>
      <c r="L155" s="60"/>
      <c r="M155" s="6"/>
      <c r="N155" s="59"/>
      <c r="O155" s="3"/>
      <c r="P155" s="3"/>
      <c r="Q155" s="3"/>
      <c r="R155" s="3"/>
      <c r="S155" s="3"/>
      <c r="T155" s="3"/>
      <c r="U155" s="61"/>
      <c r="V155" s="3"/>
      <c r="W155" s="3"/>
      <c r="X155" s="3"/>
      <c r="Y155" s="3"/>
      <c r="Z155" s="3"/>
      <c r="AA155" s="2"/>
    </row>
    <row r="156" spans="1:29" s="58" customFormat="1" ht="15">
      <c r="A156" s="179" t="s">
        <v>154</v>
      </c>
      <c r="B156" s="190">
        <f>'Open Int.'!E156</f>
        <v>138000</v>
      </c>
      <c r="C156" s="191">
        <f>'Open Int.'!F156</f>
        <v>6900</v>
      </c>
      <c r="D156" s="192">
        <f>'Open Int.'!H156</f>
        <v>20700</v>
      </c>
      <c r="E156" s="333">
        <f>'Open Int.'!I156</f>
        <v>20700</v>
      </c>
      <c r="F156" s="193">
        <f>IF('Open Int.'!E156=0,0,'Open Int.'!H156/'Open Int.'!E156)</f>
        <v>0.15</v>
      </c>
      <c r="G156" s="155">
        <v>0</v>
      </c>
      <c r="H156" s="170">
        <f t="shared" si="4"/>
        <v>0</v>
      </c>
      <c r="I156" s="187">
        <f>IF(Volume!D156=0,0,Volume!F156/Volume!D156)</f>
        <v>1.3333333333333333</v>
      </c>
      <c r="J156" s="178">
        <v>0</v>
      </c>
      <c r="K156" s="170">
        <f t="shared" si="5"/>
        <v>0</v>
      </c>
      <c r="L156" s="60"/>
      <c r="M156" s="6"/>
      <c r="N156" s="59"/>
      <c r="O156" s="3"/>
      <c r="P156" s="3"/>
      <c r="Q156" s="3"/>
      <c r="R156" s="3"/>
      <c r="S156" s="3"/>
      <c r="T156" s="3"/>
      <c r="U156" s="61"/>
      <c r="V156" s="3"/>
      <c r="W156" s="3"/>
      <c r="X156" s="3"/>
      <c r="Y156" s="3"/>
      <c r="Z156" s="3"/>
      <c r="AA156" s="2"/>
      <c r="AB156" s="78"/>
      <c r="AC156" s="77"/>
    </row>
    <row r="157" spans="1:29" s="58" customFormat="1" ht="15">
      <c r="A157" s="179" t="s">
        <v>305</v>
      </c>
      <c r="B157" s="190">
        <f>'Open Int.'!E157</f>
        <v>122400</v>
      </c>
      <c r="C157" s="191">
        <f>'Open Int.'!F157</f>
        <v>0</v>
      </c>
      <c r="D157" s="192">
        <f>'Open Int.'!H157</f>
        <v>75600</v>
      </c>
      <c r="E157" s="333">
        <f>'Open Int.'!I157</f>
        <v>-39600</v>
      </c>
      <c r="F157" s="193">
        <f>IF('Open Int.'!E157=0,0,'Open Int.'!H157/'Open Int.'!E157)</f>
        <v>0.6176470588235294</v>
      </c>
      <c r="G157" s="155">
        <v>0.9411764705882353</v>
      </c>
      <c r="H157" s="170">
        <f t="shared" si="4"/>
        <v>-0.34374999999999994</v>
      </c>
      <c r="I157" s="187">
        <f>IF(Volume!D157=0,0,Volume!F157/Volume!D157)</f>
        <v>3.8</v>
      </c>
      <c r="J157" s="178">
        <v>0</v>
      </c>
      <c r="K157" s="170">
        <f t="shared" si="5"/>
        <v>0</v>
      </c>
      <c r="L157" s="60"/>
      <c r="M157" s="6"/>
      <c r="N157" s="59"/>
      <c r="O157" s="3"/>
      <c r="P157" s="3"/>
      <c r="Q157" s="3"/>
      <c r="R157" s="3"/>
      <c r="S157" s="3"/>
      <c r="T157" s="3"/>
      <c r="U157" s="61"/>
      <c r="V157" s="3"/>
      <c r="W157" s="3"/>
      <c r="X157" s="3"/>
      <c r="Y157" s="3"/>
      <c r="Z157" s="3"/>
      <c r="AA157" s="2"/>
      <c r="AB157" s="78"/>
      <c r="AC157" s="77"/>
    </row>
    <row r="158" spans="1:27" s="7" customFormat="1" ht="15">
      <c r="A158" s="179" t="s">
        <v>155</v>
      </c>
      <c r="B158" s="190">
        <f>'Open Int.'!E158</f>
        <v>50925</v>
      </c>
      <c r="C158" s="191">
        <f>'Open Int.'!F158</f>
        <v>4200</v>
      </c>
      <c r="D158" s="192">
        <f>'Open Int.'!H158</f>
        <v>4200</v>
      </c>
      <c r="E158" s="333">
        <f>'Open Int.'!I158</f>
        <v>-1050</v>
      </c>
      <c r="F158" s="193">
        <f>IF('Open Int.'!E158=0,0,'Open Int.'!H158/'Open Int.'!E158)</f>
        <v>0.08247422680412371</v>
      </c>
      <c r="G158" s="155">
        <v>0.11235955056179775</v>
      </c>
      <c r="H158" s="170">
        <f t="shared" si="4"/>
        <v>-0.26597938144329897</v>
      </c>
      <c r="I158" s="187">
        <f>IF(Volume!D158=0,0,Volume!F158/Volume!D158)</f>
        <v>0.046511627906976744</v>
      </c>
      <c r="J158" s="178">
        <v>0</v>
      </c>
      <c r="K158" s="170">
        <f t="shared" si="5"/>
        <v>0</v>
      </c>
      <c r="L158" s="60"/>
      <c r="M158" s="6"/>
      <c r="N158" s="59"/>
      <c r="O158" s="3"/>
      <c r="P158" s="3"/>
      <c r="Q158" s="3"/>
      <c r="R158" s="3"/>
      <c r="S158" s="3"/>
      <c r="T158" s="3"/>
      <c r="U158" s="61"/>
      <c r="V158" s="3"/>
      <c r="W158" s="3"/>
      <c r="X158" s="3"/>
      <c r="Y158" s="3"/>
      <c r="Z158" s="3"/>
      <c r="AA158" s="2"/>
    </row>
    <row r="159" spans="1:29" s="58" customFormat="1" ht="15">
      <c r="A159" s="179" t="s">
        <v>38</v>
      </c>
      <c r="B159" s="190">
        <f>'Open Int.'!E159</f>
        <v>78000</v>
      </c>
      <c r="C159" s="191">
        <f>'Open Int.'!F159</f>
        <v>3600</v>
      </c>
      <c r="D159" s="192">
        <f>'Open Int.'!H159</f>
        <v>6600</v>
      </c>
      <c r="E159" s="333">
        <f>'Open Int.'!I159</f>
        <v>600</v>
      </c>
      <c r="F159" s="193">
        <f>IF('Open Int.'!E159=0,0,'Open Int.'!H159/'Open Int.'!E159)</f>
        <v>0.08461538461538462</v>
      </c>
      <c r="G159" s="155">
        <v>0.08064516129032258</v>
      </c>
      <c r="H159" s="170">
        <f t="shared" si="4"/>
        <v>0.04923076923076932</v>
      </c>
      <c r="I159" s="187">
        <f>IF(Volume!D159=0,0,Volume!F159/Volume!D159)</f>
        <v>0.1111111111111111</v>
      </c>
      <c r="J159" s="178">
        <v>0</v>
      </c>
      <c r="K159" s="170">
        <f t="shared" si="5"/>
        <v>0</v>
      </c>
      <c r="L159" s="60"/>
      <c r="M159" s="6"/>
      <c r="N159" s="59"/>
      <c r="O159" s="3"/>
      <c r="P159" s="3"/>
      <c r="Q159" s="3"/>
      <c r="R159" s="3"/>
      <c r="S159" s="3"/>
      <c r="T159" s="3"/>
      <c r="U159" s="61"/>
      <c r="V159" s="3"/>
      <c r="W159" s="3"/>
      <c r="X159" s="3"/>
      <c r="Y159" s="3"/>
      <c r="Z159" s="3"/>
      <c r="AA159" s="2"/>
      <c r="AB159" s="78"/>
      <c r="AC159" s="77"/>
    </row>
    <row r="160" spans="1:29" s="58" customFormat="1" ht="15">
      <c r="A160" s="179" t="s">
        <v>156</v>
      </c>
      <c r="B160" s="190">
        <f>'Open Int.'!E160</f>
        <v>7200</v>
      </c>
      <c r="C160" s="191">
        <f>'Open Int.'!F160</f>
        <v>-600</v>
      </c>
      <c r="D160" s="192">
        <f>'Open Int.'!H160</f>
        <v>0</v>
      </c>
      <c r="E160" s="333">
        <f>'Open Int.'!I160</f>
        <v>0</v>
      </c>
      <c r="F160" s="193">
        <f>IF('Open Int.'!E160=0,0,'Open Int.'!H160/'Open Int.'!E160)</f>
        <v>0</v>
      </c>
      <c r="G160" s="155">
        <v>0</v>
      </c>
      <c r="H160" s="170">
        <f t="shared" si="4"/>
        <v>0</v>
      </c>
      <c r="I160" s="187">
        <f>IF(Volume!D160=0,0,Volume!F160/Volume!D160)</f>
        <v>0</v>
      </c>
      <c r="J160" s="178">
        <v>0</v>
      </c>
      <c r="K160" s="170">
        <f t="shared" si="5"/>
        <v>0</v>
      </c>
      <c r="L160" s="60"/>
      <c r="M160" s="6"/>
      <c r="N160" s="59"/>
      <c r="O160" s="3"/>
      <c r="P160" s="3"/>
      <c r="Q160" s="3"/>
      <c r="R160" s="3"/>
      <c r="S160" s="3"/>
      <c r="T160" s="3"/>
      <c r="U160" s="61"/>
      <c r="V160" s="3"/>
      <c r="W160" s="3"/>
      <c r="X160" s="3"/>
      <c r="Y160" s="3"/>
      <c r="Z160" s="3"/>
      <c r="AA160" s="2"/>
      <c r="AB160" s="78"/>
      <c r="AC160" s="77"/>
    </row>
    <row r="161" spans="1:29" s="58" customFormat="1" ht="15">
      <c r="A161" s="179" t="s">
        <v>398</v>
      </c>
      <c r="B161" s="190">
        <f>'Open Int.'!E161</f>
        <v>23800</v>
      </c>
      <c r="C161" s="191">
        <f>'Open Int.'!F161</f>
        <v>-700</v>
      </c>
      <c r="D161" s="192">
        <f>'Open Int.'!H161</f>
        <v>8400</v>
      </c>
      <c r="E161" s="333">
        <f>'Open Int.'!I161</f>
        <v>7700</v>
      </c>
      <c r="F161" s="193">
        <f>IF('Open Int.'!E161=0,0,'Open Int.'!H161/'Open Int.'!E161)</f>
        <v>0.35294117647058826</v>
      </c>
      <c r="G161" s="155">
        <v>0.02857142857142857</v>
      </c>
      <c r="H161" s="170">
        <f t="shared" si="4"/>
        <v>11.352941176470589</v>
      </c>
      <c r="I161" s="187">
        <f>IF(Volume!D161=0,0,Volume!F161/Volume!D161)</f>
        <v>5.5</v>
      </c>
      <c r="J161" s="178">
        <v>0</v>
      </c>
      <c r="K161" s="170">
        <f t="shared" si="5"/>
        <v>0</v>
      </c>
      <c r="L161" s="60"/>
      <c r="M161" s="6"/>
      <c r="N161" s="59"/>
      <c r="O161" s="3"/>
      <c r="P161" s="3"/>
      <c r="Q161" s="3"/>
      <c r="R161" s="3"/>
      <c r="S161" s="3"/>
      <c r="T161" s="3"/>
      <c r="U161" s="61"/>
      <c r="V161" s="3"/>
      <c r="W161" s="3"/>
      <c r="X161" s="3"/>
      <c r="Y161" s="3"/>
      <c r="Z161" s="3"/>
      <c r="AA161" s="2"/>
      <c r="AB161" s="78"/>
      <c r="AC161" s="77"/>
    </row>
    <row r="162" spans="1:28" s="2" customFormat="1" ht="15" customHeight="1" hidden="1">
      <c r="A162" s="72"/>
      <c r="B162" s="140">
        <f>SUM(B4:B161)</f>
        <v>166649057</v>
      </c>
      <c r="C162" s="141">
        <f>SUM(C4:C161)</f>
        <v>-3794802</v>
      </c>
      <c r="D162" s="142"/>
      <c r="E162" s="143"/>
      <c r="F162" s="60"/>
      <c r="G162" s="6"/>
      <c r="H162" s="59"/>
      <c r="I162" s="6"/>
      <c r="J162" s="6"/>
      <c r="K162" s="59"/>
      <c r="L162" s="60"/>
      <c r="M162" s="6"/>
      <c r="N162" s="59"/>
      <c r="O162" s="3"/>
      <c r="P162" s="3"/>
      <c r="Q162" s="3"/>
      <c r="R162" s="3"/>
      <c r="S162" s="3"/>
      <c r="T162" s="3"/>
      <c r="U162" s="61"/>
      <c r="V162" s="3"/>
      <c r="W162" s="3"/>
      <c r="X162" s="3"/>
      <c r="Y162" s="3"/>
      <c r="Z162" s="3"/>
      <c r="AB162" s="75"/>
    </row>
    <row r="163" spans="2:28" s="2" customFormat="1" ht="15" customHeight="1">
      <c r="B163" s="5"/>
      <c r="C163" s="5"/>
      <c r="D163" s="143"/>
      <c r="E163" s="143"/>
      <c r="F163" s="60"/>
      <c r="G163" s="6"/>
      <c r="H163" s="59"/>
      <c r="I163" s="6"/>
      <c r="J163" s="6"/>
      <c r="K163" s="59"/>
      <c r="L163" s="60"/>
      <c r="M163" s="6"/>
      <c r="N163" s="59"/>
      <c r="O163" s="3"/>
      <c r="P163" s="3"/>
      <c r="Q163" s="3"/>
      <c r="R163" s="3"/>
      <c r="S163" s="3"/>
      <c r="T163" s="3"/>
      <c r="U163" s="61"/>
      <c r="V163" s="3"/>
      <c r="W163" s="3"/>
      <c r="X163" s="3"/>
      <c r="Y163" s="3"/>
      <c r="Z163" s="3"/>
      <c r="AB163" s="1"/>
    </row>
    <row r="164" spans="1:5" ht="12.75">
      <c r="A164" s="2"/>
      <c r="B164" s="5"/>
      <c r="C164" s="5"/>
      <c r="D164" s="143"/>
      <c r="E164" s="143"/>
    </row>
    <row r="165" spans="1:5" ht="12.75">
      <c r="A165" s="137"/>
      <c r="B165" s="144"/>
      <c r="C165" s="145"/>
      <c r="D165" s="146"/>
      <c r="E165" s="146"/>
    </row>
    <row r="166" spans="1:5" ht="12.75">
      <c r="A166" s="138"/>
      <c r="B166" s="147"/>
      <c r="C166" s="148"/>
      <c r="D166" s="148"/>
      <c r="E166" s="148"/>
    </row>
    <row r="167" spans="1:5" ht="12.75">
      <c r="A167" s="139"/>
      <c r="B167" s="149"/>
      <c r="C167" s="150"/>
      <c r="D167" s="151"/>
      <c r="E167" s="151"/>
    </row>
    <row r="168" spans="1:5" ht="12.75">
      <c r="A168" s="137"/>
      <c r="B168" s="149"/>
      <c r="C168" s="150"/>
      <c r="D168" s="151"/>
      <c r="E168" s="151"/>
    </row>
    <row r="169" spans="1:5" ht="12.75">
      <c r="A169" s="139"/>
      <c r="B169" s="149"/>
      <c r="C169" s="150"/>
      <c r="D169" s="151"/>
      <c r="E169" s="151"/>
    </row>
    <row r="170" spans="1:5" ht="12.75">
      <c r="A170" s="137"/>
      <c r="B170" s="149"/>
      <c r="C170" s="150"/>
      <c r="D170" s="151"/>
      <c r="E170" s="151"/>
    </row>
    <row r="171" spans="1:5" ht="12.75">
      <c r="A171" s="4"/>
      <c r="B171" s="152"/>
      <c r="C171" s="152"/>
      <c r="D171" s="153"/>
      <c r="E171" s="153"/>
    </row>
    <row r="172" spans="1:5" ht="12.75">
      <c r="A172" s="4"/>
      <c r="B172" s="152"/>
      <c r="C172" s="152"/>
      <c r="D172" s="153"/>
      <c r="E172" s="153"/>
    </row>
    <row r="173" spans="1:5" ht="12.75">
      <c r="A173" s="4"/>
      <c r="B173" s="152"/>
      <c r="C173" s="152"/>
      <c r="D173" s="153"/>
      <c r="E173" s="153"/>
    </row>
    <row r="204" ht="12.75">
      <c r="B204" s="122"/>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61"/>
  <sheetViews>
    <sheetView workbookViewId="0" topLeftCell="A1">
      <selection activeCell="E219" sqref="E219"/>
    </sheetView>
  </sheetViews>
  <sheetFormatPr defaultColWidth="9.140625" defaultRowHeight="12.75"/>
  <cols>
    <col min="1" max="1" width="14.57421875" style="70" customWidth="1"/>
    <col min="2" max="2" width="13.00390625" style="70" customWidth="1"/>
    <col min="3" max="3" width="11.7109375" style="70" customWidth="1"/>
    <col min="4" max="4" width="9.140625" style="70" customWidth="1"/>
    <col min="5" max="5" width="10.421875" style="70" customWidth="1"/>
    <col min="6" max="6" width="11.7109375" style="70" customWidth="1"/>
    <col min="7" max="7" width="10.28125" style="70" customWidth="1"/>
    <col min="8" max="16384" width="9.140625" style="70" customWidth="1"/>
  </cols>
  <sheetData>
    <row r="1" spans="1:7" s="133" customFormat="1" ht="19.5" customHeight="1" thickBot="1">
      <c r="A1" s="417" t="s">
        <v>126</v>
      </c>
      <c r="B1" s="418"/>
      <c r="C1" s="418"/>
      <c r="D1" s="418"/>
      <c r="E1" s="418"/>
      <c r="F1" s="418"/>
      <c r="G1" s="418"/>
    </row>
    <row r="2" spans="1:7" s="69" customFormat="1" ht="14.25" thickBot="1">
      <c r="A2" s="134" t="s">
        <v>113</v>
      </c>
      <c r="B2" s="33" t="s">
        <v>99</v>
      </c>
      <c r="C2" s="270" t="s">
        <v>123</v>
      </c>
      <c r="D2" s="99" t="s">
        <v>124</v>
      </c>
      <c r="E2" s="130" t="s">
        <v>119</v>
      </c>
      <c r="F2" s="337" t="s">
        <v>190</v>
      </c>
      <c r="G2" s="338" t="s">
        <v>70</v>
      </c>
    </row>
    <row r="3" spans="1:7" s="69" customFormat="1" ht="13.5">
      <c r="A3" s="101" t="s">
        <v>182</v>
      </c>
      <c r="B3" s="272">
        <f>Volume!J4</f>
        <v>5554.75</v>
      </c>
      <c r="C3" s="271">
        <v>5276.95</v>
      </c>
      <c r="D3" s="265">
        <v>5558.25</v>
      </c>
      <c r="E3" s="336">
        <f>D3/B3</f>
        <v>1.0006300913632478</v>
      </c>
      <c r="F3" s="265">
        <v>-11.449999999999818</v>
      </c>
      <c r="G3" s="160">
        <f aca="true" t="shared" si="0" ref="G3:G68">D3-F3</f>
        <v>5569.7</v>
      </c>
    </row>
    <row r="4" spans="1:7" s="69" customFormat="1" ht="13.5">
      <c r="A4" s="195" t="s">
        <v>74</v>
      </c>
      <c r="B4" s="274">
        <f>Volume!J5</f>
        <v>5393</v>
      </c>
      <c r="C4" s="2">
        <v>5271.15</v>
      </c>
      <c r="D4" s="266">
        <v>5390.9</v>
      </c>
      <c r="E4" s="335">
        <f aca="true" t="shared" si="1" ref="E4:E67">D4/B4</f>
        <v>0.9996106063415539</v>
      </c>
      <c r="F4" s="266">
        <v>-19.900000000000546</v>
      </c>
      <c r="G4" s="159">
        <f t="shared" si="0"/>
        <v>5410.8</v>
      </c>
    </row>
    <row r="5" spans="1:7" s="69" customFormat="1" ht="13.5">
      <c r="A5" s="195" t="s">
        <v>9</v>
      </c>
      <c r="B5" s="274">
        <f>Volume!J6</f>
        <v>3875.9</v>
      </c>
      <c r="C5" s="2">
        <v>3757</v>
      </c>
      <c r="D5" s="266">
        <v>3878.95</v>
      </c>
      <c r="E5" s="335">
        <f t="shared" si="1"/>
        <v>1.0007869140070693</v>
      </c>
      <c r="F5" s="266">
        <v>-7.550000000000182</v>
      </c>
      <c r="G5" s="159">
        <f t="shared" si="0"/>
        <v>3886.5</v>
      </c>
    </row>
    <row r="6" spans="1:7" s="69" customFormat="1" ht="13.5">
      <c r="A6" s="195" t="s">
        <v>280</v>
      </c>
      <c r="B6" s="274">
        <f>Volume!J7</f>
        <v>1834.05</v>
      </c>
      <c r="C6" s="70">
        <v>1817.9</v>
      </c>
      <c r="D6" s="266">
        <v>1842.55</v>
      </c>
      <c r="E6" s="335">
        <f t="shared" si="1"/>
        <v>1.004634551947875</v>
      </c>
      <c r="F6" s="266">
        <v>3.400000000000091</v>
      </c>
      <c r="G6" s="159">
        <f t="shared" si="0"/>
        <v>1839.1499999999999</v>
      </c>
    </row>
    <row r="7" spans="1:10" s="69" customFormat="1" ht="13.5">
      <c r="A7" s="195" t="s">
        <v>134</v>
      </c>
      <c r="B7" s="274">
        <f>Volume!J8</f>
        <v>3594.35</v>
      </c>
      <c r="C7" s="70">
        <v>3502.05</v>
      </c>
      <c r="D7" s="266">
        <v>3603.9</v>
      </c>
      <c r="E7" s="335">
        <f t="shared" si="1"/>
        <v>1.0026569477096</v>
      </c>
      <c r="F7" s="266">
        <v>3.700000000000273</v>
      </c>
      <c r="G7" s="159">
        <f t="shared" si="0"/>
        <v>3600.2</v>
      </c>
      <c r="H7" s="135"/>
      <c r="I7" s="136"/>
      <c r="J7" s="78"/>
    </row>
    <row r="8" spans="1:7" s="69" customFormat="1" ht="13.5">
      <c r="A8" s="195" t="s">
        <v>0</v>
      </c>
      <c r="B8" s="274">
        <f>Volume!J9</f>
        <v>753.7</v>
      </c>
      <c r="C8" s="70">
        <v>754.8</v>
      </c>
      <c r="D8" s="266">
        <v>755.8</v>
      </c>
      <c r="E8" s="335">
        <f t="shared" si="1"/>
        <v>1.002786254477909</v>
      </c>
      <c r="F8" s="266">
        <v>2.0499999999999545</v>
      </c>
      <c r="G8" s="159">
        <f t="shared" si="0"/>
        <v>753.75</v>
      </c>
    </row>
    <row r="9" spans="1:8" s="25" customFormat="1" ht="13.5">
      <c r="A9" s="195" t="s">
        <v>135</v>
      </c>
      <c r="B9" s="274">
        <f>Volume!J10</f>
        <v>77.35</v>
      </c>
      <c r="C9" s="70">
        <v>76.2</v>
      </c>
      <c r="D9" s="266">
        <v>77.95</v>
      </c>
      <c r="E9" s="335">
        <f t="shared" si="1"/>
        <v>1.0077569489334197</v>
      </c>
      <c r="F9" s="266">
        <v>0.4000000000000057</v>
      </c>
      <c r="G9" s="159">
        <f t="shared" si="0"/>
        <v>77.55</v>
      </c>
      <c r="H9" s="69"/>
    </row>
    <row r="10" spans="1:7" s="69" customFormat="1" ht="13.5">
      <c r="A10" s="195" t="s">
        <v>174</v>
      </c>
      <c r="B10" s="274">
        <f>Volume!J11</f>
        <v>57.75</v>
      </c>
      <c r="C10" s="70">
        <v>56.8</v>
      </c>
      <c r="D10" s="266">
        <v>58</v>
      </c>
      <c r="E10" s="335">
        <f t="shared" si="1"/>
        <v>1.0043290043290043</v>
      </c>
      <c r="F10" s="266">
        <v>0.19999999999999574</v>
      </c>
      <c r="G10" s="159">
        <f t="shared" si="0"/>
        <v>57.800000000000004</v>
      </c>
    </row>
    <row r="11" spans="1:7" s="69" customFormat="1" ht="13.5">
      <c r="A11" s="195" t="s">
        <v>281</v>
      </c>
      <c r="B11" s="274">
        <f>Volume!J12</f>
        <v>374.15</v>
      </c>
      <c r="C11" s="70">
        <v>373.8</v>
      </c>
      <c r="D11" s="266">
        <v>376.05</v>
      </c>
      <c r="E11" s="335">
        <f t="shared" si="1"/>
        <v>1.0050781772016573</v>
      </c>
      <c r="F11" s="266">
        <v>2.150000000000034</v>
      </c>
      <c r="G11" s="159">
        <f t="shared" si="0"/>
        <v>373.9</v>
      </c>
    </row>
    <row r="12" spans="1:7" s="69" customFormat="1" ht="13.5">
      <c r="A12" s="195" t="s">
        <v>75</v>
      </c>
      <c r="B12" s="274">
        <f>Volume!J13</f>
        <v>79.2</v>
      </c>
      <c r="C12" s="70">
        <v>77.05</v>
      </c>
      <c r="D12" s="266">
        <v>79.9</v>
      </c>
      <c r="E12" s="335">
        <f t="shared" si="1"/>
        <v>1.0088383838383839</v>
      </c>
      <c r="F12" s="266">
        <v>-1.45</v>
      </c>
      <c r="G12" s="159">
        <f t="shared" si="0"/>
        <v>81.35000000000001</v>
      </c>
    </row>
    <row r="13" spans="1:7" s="69" customFormat="1" ht="13.5">
      <c r="A13" s="195" t="s">
        <v>88</v>
      </c>
      <c r="B13" s="274">
        <f>Volume!J14</f>
        <v>45.6</v>
      </c>
      <c r="C13" s="70">
        <v>45.35</v>
      </c>
      <c r="D13" s="266">
        <v>45.65</v>
      </c>
      <c r="E13" s="335">
        <f t="shared" si="1"/>
        <v>1.0010964912280702</v>
      </c>
      <c r="F13" s="266">
        <v>0.05000000000000426</v>
      </c>
      <c r="G13" s="159">
        <f t="shared" si="0"/>
        <v>45.599999999999994</v>
      </c>
    </row>
    <row r="14" spans="1:7" s="69" customFormat="1" ht="13.5">
      <c r="A14" s="195" t="s">
        <v>136</v>
      </c>
      <c r="B14" s="274">
        <f>Volume!J15</f>
        <v>41.45</v>
      </c>
      <c r="C14" s="70">
        <v>39.5</v>
      </c>
      <c r="D14" s="266">
        <v>40.15</v>
      </c>
      <c r="E14" s="335">
        <f t="shared" si="1"/>
        <v>0.9686369119420988</v>
      </c>
      <c r="F14" s="266">
        <v>-1.35</v>
      </c>
      <c r="G14" s="159">
        <f t="shared" si="0"/>
        <v>41.5</v>
      </c>
    </row>
    <row r="15" spans="1:7" s="69" customFormat="1" ht="13.5">
      <c r="A15" s="195" t="s">
        <v>157</v>
      </c>
      <c r="B15" s="274">
        <f>Volume!J16</f>
        <v>610.1</v>
      </c>
      <c r="C15" s="70">
        <v>605.5</v>
      </c>
      <c r="D15" s="266">
        <v>609.1</v>
      </c>
      <c r="E15" s="335">
        <f t="shared" si="1"/>
        <v>0.9983609244386166</v>
      </c>
      <c r="F15" s="266">
        <v>-2.75</v>
      </c>
      <c r="G15" s="159">
        <f t="shared" si="0"/>
        <v>611.85</v>
      </c>
    </row>
    <row r="16" spans="1:7" s="69" customFormat="1" ht="13.5">
      <c r="A16" s="195" t="s">
        <v>193</v>
      </c>
      <c r="B16" s="274">
        <f>Volume!J17</f>
        <v>2567.45</v>
      </c>
      <c r="C16" s="70">
        <v>2510.2</v>
      </c>
      <c r="D16" s="266">
        <v>2581.2</v>
      </c>
      <c r="E16" s="335">
        <f t="shared" si="1"/>
        <v>1.005355508383805</v>
      </c>
      <c r="F16" s="266">
        <v>11.349999999999909</v>
      </c>
      <c r="G16" s="159">
        <f t="shared" si="0"/>
        <v>2569.85</v>
      </c>
    </row>
    <row r="17" spans="1:7" s="69" customFormat="1" ht="13.5">
      <c r="A17" s="195" t="s">
        <v>282</v>
      </c>
      <c r="B17" s="274">
        <f>Volume!J18</f>
        <v>169.75</v>
      </c>
      <c r="C17" s="70">
        <v>165.25</v>
      </c>
      <c r="D17" s="266">
        <v>170.1</v>
      </c>
      <c r="E17" s="335">
        <f t="shared" si="1"/>
        <v>1.002061855670103</v>
      </c>
      <c r="F17" s="266">
        <v>0.6999999999999886</v>
      </c>
      <c r="G17" s="159">
        <f t="shared" si="0"/>
        <v>169.4</v>
      </c>
    </row>
    <row r="18" spans="1:7" s="14" customFormat="1" ht="13.5">
      <c r="A18" s="195" t="s">
        <v>283</v>
      </c>
      <c r="B18" s="274">
        <f>Volume!J19</f>
        <v>61.2</v>
      </c>
      <c r="C18" s="70">
        <v>60.1</v>
      </c>
      <c r="D18" s="266">
        <v>61.4</v>
      </c>
      <c r="E18" s="335">
        <f t="shared" si="1"/>
        <v>1.0032679738562091</v>
      </c>
      <c r="F18" s="266">
        <v>0.30000000000000426</v>
      </c>
      <c r="G18" s="159">
        <f t="shared" si="0"/>
        <v>61.099999999999994</v>
      </c>
    </row>
    <row r="19" spans="1:7" s="14" customFormat="1" ht="13.5">
      <c r="A19" s="195" t="s">
        <v>76</v>
      </c>
      <c r="B19" s="274">
        <f>Volume!J20</f>
        <v>226.75</v>
      </c>
      <c r="C19" s="70">
        <v>210.55</v>
      </c>
      <c r="D19" s="266">
        <v>228.05</v>
      </c>
      <c r="E19" s="335">
        <f t="shared" si="1"/>
        <v>1.0057331863285557</v>
      </c>
      <c r="F19" s="266">
        <v>-2.3499999999999943</v>
      </c>
      <c r="G19" s="159">
        <f t="shared" si="0"/>
        <v>230.4</v>
      </c>
    </row>
    <row r="20" spans="1:7" s="69" customFormat="1" ht="13.5">
      <c r="A20" s="195" t="s">
        <v>77</v>
      </c>
      <c r="B20" s="274">
        <f>Volume!J21</f>
        <v>176.5</v>
      </c>
      <c r="C20" s="70">
        <v>156.25</v>
      </c>
      <c r="D20" s="266">
        <v>176.95</v>
      </c>
      <c r="E20" s="335">
        <f t="shared" si="1"/>
        <v>1.0025495750708215</v>
      </c>
      <c r="F20" s="266">
        <v>-0.30000000000001137</v>
      </c>
      <c r="G20" s="159">
        <f t="shared" si="0"/>
        <v>177.25</v>
      </c>
    </row>
    <row r="21" spans="1:7" s="69" customFormat="1" ht="13.5">
      <c r="A21" s="195" t="s">
        <v>284</v>
      </c>
      <c r="B21" s="274">
        <f>Volume!J22</f>
        <v>141.2</v>
      </c>
      <c r="C21" s="70">
        <v>136.95</v>
      </c>
      <c r="D21" s="266">
        <v>141.4</v>
      </c>
      <c r="E21" s="335">
        <f t="shared" si="1"/>
        <v>1.001416430594901</v>
      </c>
      <c r="F21" s="266">
        <v>0.8499999999999943</v>
      </c>
      <c r="G21" s="159">
        <f t="shared" si="0"/>
        <v>140.55</v>
      </c>
    </row>
    <row r="22" spans="1:7" s="69" customFormat="1" ht="13.5">
      <c r="A22" s="195" t="s">
        <v>34</v>
      </c>
      <c r="B22" s="274">
        <f>Volume!J23</f>
        <v>1514</v>
      </c>
      <c r="C22" s="70">
        <v>1508.6</v>
      </c>
      <c r="D22" s="266">
        <v>1521.6</v>
      </c>
      <c r="E22" s="335">
        <f t="shared" si="1"/>
        <v>1.0050198150594452</v>
      </c>
      <c r="F22" s="266">
        <v>5.349999999999909</v>
      </c>
      <c r="G22" s="159">
        <f t="shared" si="0"/>
        <v>1516.25</v>
      </c>
    </row>
    <row r="23" spans="1:7" s="69" customFormat="1" ht="13.5">
      <c r="A23" s="195" t="s">
        <v>285</v>
      </c>
      <c r="B23" s="274">
        <f>Volume!J24</f>
        <v>1064.75</v>
      </c>
      <c r="C23" s="70">
        <v>1054.45</v>
      </c>
      <c r="D23" s="266">
        <v>1070.2</v>
      </c>
      <c r="E23" s="335">
        <f t="shared" si="1"/>
        <v>1.005118572434844</v>
      </c>
      <c r="F23" s="266">
        <v>1.2999999999999545</v>
      </c>
      <c r="G23" s="159">
        <f t="shared" si="0"/>
        <v>1068.9</v>
      </c>
    </row>
    <row r="24" spans="1:7" s="69" customFormat="1" ht="13.5">
      <c r="A24" s="195" t="s">
        <v>137</v>
      </c>
      <c r="B24" s="274">
        <f>Volume!J25</f>
        <v>320.25</v>
      </c>
      <c r="C24" s="70">
        <v>311.95</v>
      </c>
      <c r="D24" s="266">
        <v>321.35</v>
      </c>
      <c r="E24" s="335">
        <f t="shared" si="1"/>
        <v>1.0034348165495708</v>
      </c>
      <c r="F24" s="266">
        <v>0.6499999999999773</v>
      </c>
      <c r="G24" s="159">
        <f t="shared" si="0"/>
        <v>320.70000000000005</v>
      </c>
    </row>
    <row r="25" spans="1:7" s="69" customFormat="1" ht="13.5">
      <c r="A25" s="195" t="s">
        <v>232</v>
      </c>
      <c r="B25" s="274">
        <f>Volume!J26</f>
        <v>780.4</v>
      </c>
      <c r="C25" s="70">
        <v>761.5</v>
      </c>
      <c r="D25" s="266">
        <v>780.8</v>
      </c>
      <c r="E25" s="335">
        <f t="shared" si="1"/>
        <v>1.000512557662737</v>
      </c>
      <c r="F25" s="266">
        <v>-0.10000000000002274</v>
      </c>
      <c r="G25" s="159">
        <f t="shared" si="0"/>
        <v>780.9</v>
      </c>
    </row>
    <row r="26" spans="1:7" s="69" customFormat="1" ht="13.5">
      <c r="A26" s="195" t="s">
        <v>1</v>
      </c>
      <c r="B26" s="274">
        <f>Volume!J27</f>
        <v>2231.4</v>
      </c>
      <c r="C26" s="70">
        <v>2093.9</v>
      </c>
      <c r="D26" s="266">
        <v>2231.2</v>
      </c>
      <c r="E26" s="335">
        <f t="shared" si="1"/>
        <v>0.9999103701711929</v>
      </c>
      <c r="F26" s="266">
        <v>-14.25</v>
      </c>
      <c r="G26" s="159">
        <f t="shared" si="0"/>
        <v>2245.45</v>
      </c>
    </row>
    <row r="27" spans="1:7" s="69" customFormat="1" ht="13.5">
      <c r="A27" s="195" t="s">
        <v>158</v>
      </c>
      <c r="B27" s="274">
        <f>Volume!J28</f>
        <v>107.6</v>
      </c>
      <c r="C27" s="70">
        <v>108.05</v>
      </c>
      <c r="D27" s="266">
        <v>108.65</v>
      </c>
      <c r="E27" s="335">
        <f t="shared" si="1"/>
        <v>1.0097583643122678</v>
      </c>
      <c r="F27" s="266">
        <v>0.9500000000000028</v>
      </c>
      <c r="G27" s="159">
        <f t="shared" si="0"/>
        <v>107.7</v>
      </c>
    </row>
    <row r="28" spans="1:7" s="69" customFormat="1" ht="13.5">
      <c r="A28" s="195" t="s">
        <v>286</v>
      </c>
      <c r="B28" s="274">
        <f>Volume!J29</f>
        <v>566.05</v>
      </c>
      <c r="C28" s="70">
        <v>562.35</v>
      </c>
      <c r="D28" s="266">
        <v>568.1</v>
      </c>
      <c r="E28" s="335">
        <f t="shared" si="1"/>
        <v>1.0036215881989226</v>
      </c>
      <c r="F28" s="266">
        <v>2.050000000000068</v>
      </c>
      <c r="G28" s="159">
        <f t="shared" si="0"/>
        <v>566.05</v>
      </c>
    </row>
    <row r="29" spans="1:7" s="69" customFormat="1" ht="13.5">
      <c r="A29" s="195" t="s">
        <v>159</v>
      </c>
      <c r="B29" s="274">
        <f>Volume!J30</f>
        <v>42.05</v>
      </c>
      <c r="C29" s="70">
        <v>42.2</v>
      </c>
      <c r="D29" s="266">
        <v>42.2</v>
      </c>
      <c r="E29" s="335">
        <f t="shared" si="1"/>
        <v>1.0035671819262784</v>
      </c>
      <c r="F29" s="266">
        <v>0.10000000000000142</v>
      </c>
      <c r="G29" s="159">
        <f t="shared" si="0"/>
        <v>42.1</v>
      </c>
    </row>
    <row r="30" spans="1:7" s="69" customFormat="1" ht="13.5">
      <c r="A30" s="195" t="s">
        <v>2</v>
      </c>
      <c r="B30" s="274">
        <f>Volume!J31</f>
        <v>313.85</v>
      </c>
      <c r="C30" s="70">
        <v>313.2</v>
      </c>
      <c r="D30" s="266">
        <v>315.75</v>
      </c>
      <c r="E30" s="335">
        <f t="shared" si="1"/>
        <v>1.0060538473793212</v>
      </c>
      <c r="F30" s="266">
        <v>1.1999999999999886</v>
      </c>
      <c r="G30" s="159">
        <f t="shared" si="0"/>
        <v>314.55</v>
      </c>
    </row>
    <row r="31" spans="1:7" s="69" customFormat="1" ht="13.5">
      <c r="A31" s="195" t="s">
        <v>393</v>
      </c>
      <c r="B31" s="274">
        <f>Volume!J32</f>
        <v>126.25</v>
      </c>
      <c r="C31" s="70">
        <v>127.6</v>
      </c>
      <c r="D31" s="266">
        <v>126.9</v>
      </c>
      <c r="E31" s="335">
        <f t="shared" si="1"/>
        <v>1.0051485148514852</v>
      </c>
      <c r="F31" s="266">
        <v>0.44999999999998863</v>
      </c>
      <c r="G31" s="159">
        <f t="shared" si="0"/>
        <v>126.45000000000002</v>
      </c>
    </row>
    <row r="32" spans="1:7" s="69" customFormat="1" ht="13.5">
      <c r="A32" s="195" t="s">
        <v>78</v>
      </c>
      <c r="B32" s="274">
        <f>Volume!J33</f>
        <v>208.1</v>
      </c>
      <c r="C32" s="70">
        <v>193.6</v>
      </c>
      <c r="D32" s="266">
        <v>208.75</v>
      </c>
      <c r="E32" s="335">
        <f t="shared" si="1"/>
        <v>1.0031234983181163</v>
      </c>
      <c r="F32" s="266">
        <v>0.6999999999999886</v>
      </c>
      <c r="G32" s="159">
        <f t="shared" si="0"/>
        <v>208.05</v>
      </c>
    </row>
    <row r="33" spans="1:7" s="69" customFormat="1" ht="13.5">
      <c r="A33" s="195" t="s">
        <v>138</v>
      </c>
      <c r="B33" s="274">
        <f>Volume!J34</f>
        <v>529.6</v>
      </c>
      <c r="C33" s="70">
        <v>529</v>
      </c>
      <c r="D33" s="266">
        <v>530.65</v>
      </c>
      <c r="E33" s="335">
        <f t="shared" si="1"/>
        <v>1.0019826283987914</v>
      </c>
      <c r="F33" s="266">
        <v>1.1000000000000227</v>
      </c>
      <c r="G33" s="159">
        <f t="shared" si="0"/>
        <v>529.55</v>
      </c>
    </row>
    <row r="34" spans="1:7" s="69" customFormat="1" ht="13.5">
      <c r="A34" s="195" t="s">
        <v>160</v>
      </c>
      <c r="B34" s="274">
        <f>Volume!J35</f>
        <v>359.8</v>
      </c>
      <c r="C34" s="70">
        <v>355.85</v>
      </c>
      <c r="D34" s="266">
        <v>361.45</v>
      </c>
      <c r="E34" s="335">
        <f t="shared" si="1"/>
        <v>1.004585881045025</v>
      </c>
      <c r="F34" s="266">
        <v>2.6000000000000227</v>
      </c>
      <c r="G34" s="159">
        <f t="shared" si="0"/>
        <v>358.84999999999997</v>
      </c>
    </row>
    <row r="35" spans="1:7" s="69" customFormat="1" ht="13.5">
      <c r="A35" s="195" t="s">
        <v>161</v>
      </c>
      <c r="B35" s="274">
        <f>Volume!J36</f>
        <v>31.85</v>
      </c>
      <c r="C35" s="70">
        <v>31.45</v>
      </c>
      <c r="D35" s="266">
        <v>32.05</v>
      </c>
      <c r="E35" s="335">
        <f t="shared" si="1"/>
        <v>1.0062794348508632</v>
      </c>
      <c r="F35" s="266">
        <v>0.09999999999999787</v>
      </c>
      <c r="G35" s="159">
        <f t="shared" si="0"/>
        <v>31.95</v>
      </c>
    </row>
    <row r="36" spans="1:7" s="69" customFormat="1" ht="13.5">
      <c r="A36" s="195" t="s">
        <v>395</v>
      </c>
      <c r="B36" s="274">
        <f>Volume!J37</f>
        <v>176.95</v>
      </c>
      <c r="C36" s="70">
        <v>176.75</v>
      </c>
      <c r="D36" s="266">
        <v>176.25</v>
      </c>
      <c r="E36" s="335">
        <f t="shared" si="1"/>
        <v>0.9960440802486579</v>
      </c>
      <c r="F36" s="266">
        <v>0.6999999999999886</v>
      </c>
      <c r="G36" s="159">
        <f t="shared" si="0"/>
        <v>175.55</v>
      </c>
    </row>
    <row r="37" spans="1:8" s="25" customFormat="1" ht="13.5">
      <c r="A37" s="195" t="s">
        <v>3</v>
      </c>
      <c r="B37" s="274">
        <f>Volume!J38</f>
        <v>235.3</v>
      </c>
      <c r="C37" s="70">
        <v>232.35</v>
      </c>
      <c r="D37" s="266">
        <v>235.65</v>
      </c>
      <c r="E37" s="335">
        <f t="shared" si="1"/>
        <v>1.0014874628134296</v>
      </c>
      <c r="F37" s="266">
        <v>-0.15000000000000568</v>
      </c>
      <c r="G37" s="159">
        <f t="shared" si="0"/>
        <v>235.8</v>
      </c>
      <c r="H37" s="69"/>
    </row>
    <row r="38" spans="1:7" s="69" customFormat="1" ht="13.5">
      <c r="A38" s="195" t="s">
        <v>218</v>
      </c>
      <c r="B38" s="274">
        <f>Volume!J39</f>
        <v>324.55</v>
      </c>
      <c r="C38" s="70">
        <v>315.05</v>
      </c>
      <c r="D38" s="266">
        <v>323.25</v>
      </c>
      <c r="E38" s="335">
        <f t="shared" si="1"/>
        <v>0.9959944538591896</v>
      </c>
      <c r="F38" s="266">
        <v>-0.5500000000000114</v>
      </c>
      <c r="G38" s="159">
        <f t="shared" si="0"/>
        <v>323.8</v>
      </c>
    </row>
    <row r="39" spans="1:7" s="69" customFormat="1" ht="13.5">
      <c r="A39" s="195" t="s">
        <v>162</v>
      </c>
      <c r="B39" s="274">
        <f>Volume!J40</f>
        <v>274.4</v>
      </c>
      <c r="C39" s="70">
        <v>261.45</v>
      </c>
      <c r="D39" s="266">
        <v>274.4</v>
      </c>
      <c r="E39" s="335">
        <f t="shared" si="1"/>
        <v>1</v>
      </c>
      <c r="F39" s="266">
        <v>-1.8000000000000114</v>
      </c>
      <c r="G39" s="159">
        <f t="shared" si="0"/>
        <v>276.2</v>
      </c>
    </row>
    <row r="40" spans="1:7" s="69" customFormat="1" ht="13.5">
      <c r="A40" s="195" t="s">
        <v>287</v>
      </c>
      <c r="B40" s="274">
        <f>Volume!J41</f>
        <v>191.6</v>
      </c>
      <c r="C40" s="70">
        <v>184.5</v>
      </c>
      <c r="D40" s="266">
        <v>191.1</v>
      </c>
      <c r="E40" s="335">
        <f t="shared" si="1"/>
        <v>0.9973903966597077</v>
      </c>
      <c r="F40" s="266">
        <v>-0.6500000000000057</v>
      </c>
      <c r="G40" s="159">
        <f t="shared" si="0"/>
        <v>191.75</v>
      </c>
    </row>
    <row r="41" spans="1:7" s="69" customFormat="1" ht="13.5">
      <c r="A41" s="195" t="s">
        <v>183</v>
      </c>
      <c r="B41" s="274">
        <f>Volume!J42</f>
        <v>265.05</v>
      </c>
      <c r="C41" s="70">
        <v>261.55</v>
      </c>
      <c r="D41" s="266">
        <v>265.45</v>
      </c>
      <c r="E41" s="335">
        <f t="shared" si="1"/>
        <v>1.0015091492171289</v>
      </c>
      <c r="F41" s="266">
        <v>0.5500000000000114</v>
      </c>
      <c r="G41" s="159">
        <f t="shared" si="0"/>
        <v>264.9</v>
      </c>
    </row>
    <row r="42" spans="1:7" s="69" customFormat="1" ht="13.5">
      <c r="A42" s="195" t="s">
        <v>219</v>
      </c>
      <c r="B42" s="274">
        <f>Volume!J43</f>
        <v>90.7</v>
      </c>
      <c r="C42" s="70">
        <v>86.1</v>
      </c>
      <c r="D42" s="266">
        <v>90.7</v>
      </c>
      <c r="E42" s="335">
        <f t="shared" si="1"/>
        <v>1</v>
      </c>
      <c r="F42" s="266">
        <v>-1.2</v>
      </c>
      <c r="G42" s="159">
        <f t="shared" si="0"/>
        <v>91.9</v>
      </c>
    </row>
    <row r="43" spans="1:7" s="69" customFormat="1" ht="13.5">
      <c r="A43" s="195" t="s">
        <v>163</v>
      </c>
      <c r="B43" s="274">
        <f>Volume!J44</f>
        <v>3001.15</v>
      </c>
      <c r="C43" s="70">
        <v>2950.75</v>
      </c>
      <c r="D43" s="266">
        <v>2999.05</v>
      </c>
      <c r="E43" s="335">
        <f t="shared" si="1"/>
        <v>0.9993002682305117</v>
      </c>
      <c r="F43" s="266">
        <v>0.4499999999998181</v>
      </c>
      <c r="G43" s="159">
        <f t="shared" si="0"/>
        <v>2998.6000000000004</v>
      </c>
    </row>
    <row r="44" spans="1:7" s="69" customFormat="1" ht="13.5">
      <c r="A44" s="195" t="s">
        <v>194</v>
      </c>
      <c r="B44" s="274">
        <f>Volume!J45</f>
        <v>682</v>
      </c>
      <c r="C44" s="70">
        <v>680.2</v>
      </c>
      <c r="D44" s="266">
        <v>685.4</v>
      </c>
      <c r="E44" s="335">
        <f t="shared" si="1"/>
        <v>1.0049853372434017</v>
      </c>
      <c r="F44" s="266">
        <v>1</v>
      </c>
      <c r="G44" s="159">
        <f t="shared" si="0"/>
        <v>684.4</v>
      </c>
    </row>
    <row r="45" spans="1:7" s="69" customFormat="1" ht="13.5">
      <c r="A45" s="195" t="s">
        <v>220</v>
      </c>
      <c r="B45" s="274">
        <f>Volume!J46</f>
        <v>117.7</v>
      </c>
      <c r="C45" s="70">
        <v>115</v>
      </c>
      <c r="D45" s="266">
        <v>118.55</v>
      </c>
      <c r="E45" s="335">
        <f t="shared" si="1"/>
        <v>1.0072217502124043</v>
      </c>
      <c r="F45" s="266">
        <v>0.3499999999999943</v>
      </c>
      <c r="G45" s="159">
        <f t="shared" si="0"/>
        <v>118.2</v>
      </c>
    </row>
    <row r="46" spans="1:7" s="69" customFormat="1" ht="13.5">
      <c r="A46" s="195" t="s">
        <v>164</v>
      </c>
      <c r="B46" s="274">
        <f>Volume!J47</f>
        <v>53.2</v>
      </c>
      <c r="C46" s="70">
        <v>53.25</v>
      </c>
      <c r="D46" s="266">
        <v>53.5</v>
      </c>
      <c r="E46" s="335">
        <f t="shared" si="1"/>
        <v>1.0056390977443608</v>
      </c>
      <c r="F46" s="266">
        <v>0.3999999999999986</v>
      </c>
      <c r="G46" s="159">
        <f t="shared" si="0"/>
        <v>53.1</v>
      </c>
    </row>
    <row r="47" spans="1:7" s="69" customFormat="1" ht="13.5">
      <c r="A47" s="195" t="s">
        <v>165</v>
      </c>
      <c r="B47" s="274">
        <f>Volume!J48</f>
        <v>224.85</v>
      </c>
      <c r="C47" s="70">
        <v>217.65</v>
      </c>
      <c r="D47" s="266">
        <v>225.3</v>
      </c>
      <c r="E47" s="335">
        <f t="shared" si="1"/>
        <v>1.0020013342228153</v>
      </c>
      <c r="F47" s="266">
        <v>-0.04999999999998295</v>
      </c>
      <c r="G47" s="159">
        <f t="shared" si="0"/>
        <v>225.35</v>
      </c>
    </row>
    <row r="48" spans="1:7" s="69" customFormat="1" ht="13.5">
      <c r="A48" s="195" t="s">
        <v>89</v>
      </c>
      <c r="B48" s="274">
        <f>Volume!J49</f>
        <v>276.75</v>
      </c>
      <c r="C48" s="70">
        <v>275.25</v>
      </c>
      <c r="D48" s="266">
        <v>276.35</v>
      </c>
      <c r="E48" s="335">
        <f t="shared" si="1"/>
        <v>0.9985546522131888</v>
      </c>
      <c r="F48" s="266">
        <v>-4.149999999999977</v>
      </c>
      <c r="G48" s="159">
        <f t="shared" si="0"/>
        <v>280.5</v>
      </c>
    </row>
    <row r="49" spans="1:7" s="69" customFormat="1" ht="13.5">
      <c r="A49" s="195" t="s">
        <v>288</v>
      </c>
      <c r="B49" s="274">
        <f>Volume!J50</f>
        <v>161.8</v>
      </c>
      <c r="C49" s="70">
        <v>160.5</v>
      </c>
      <c r="D49" s="266">
        <v>162.55</v>
      </c>
      <c r="E49" s="335">
        <f t="shared" si="1"/>
        <v>1.0046353522867737</v>
      </c>
      <c r="F49" s="266">
        <v>0.5999999999999943</v>
      </c>
      <c r="G49" s="159">
        <f t="shared" si="0"/>
        <v>161.95000000000002</v>
      </c>
    </row>
    <row r="50" spans="1:7" s="69" customFormat="1" ht="13.5">
      <c r="A50" s="195" t="s">
        <v>271</v>
      </c>
      <c r="B50" s="274">
        <f>Volume!J51</f>
        <v>195.3</v>
      </c>
      <c r="C50" s="70">
        <v>193.55</v>
      </c>
      <c r="D50" s="266">
        <v>196</v>
      </c>
      <c r="E50" s="335">
        <f t="shared" si="1"/>
        <v>1.003584229390681</v>
      </c>
      <c r="F50" s="266">
        <v>0.6000000000000227</v>
      </c>
      <c r="G50" s="159">
        <f t="shared" si="0"/>
        <v>195.39999999999998</v>
      </c>
    </row>
    <row r="51" spans="1:7" s="69" customFormat="1" ht="13.5">
      <c r="A51" s="195" t="s">
        <v>221</v>
      </c>
      <c r="B51" s="274">
        <f>Volume!J52</f>
        <v>1142.7</v>
      </c>
      <c r="C51" s="70">
        <v>1139.65</v>
      </c>
      <c r="D51" s="266">
        <v>1139.7</v>
      </c>
      <c r="E51" s="335">
        <f t="shared" si="1"/>
        <v>0.9973746390128643</v>
      </c>
      <c r="F51" s="266">
        <v>-19.3</v>
      </c>
      <c r="G51" s="159">
        <f t="shared" si="0"/>
        <v>1159</v>
      </c>
    </row>
    <row r="52" spans="1:7" s="69" customFormat="1" ht="13.5">
      <c r="A52" s="195" t="s">
        <v>233</v>
      </c>
      <c r="B52" s="274">
        <f>Volume!J53</f>
        <v>376.85</v>
      </c>
      <c r="C52" s="70">
        <v>376.5</v>
      </c>
      <c r="D52" s="266">
        <v>378.35</v>
      </c>
      <c r="E52" s="335">
        <f t="shared" si="1"/>
        <v>1.00398036353987</v>
      </c>
      <c r="F52" s="266">
        <v>1.6499999999999773</v>
      </c>
      <c r="G52" s="159">
        <f t="shared" si="0"/>
        <v>376.70000000000005</v>
      </c>
    </row>
    <row r="53" spans="1:7" s="69" customFormat="1" ht="13.5">
      <c r="A53" s="195" t="s">
        <v>166</v>
      </c>
      <c r="B53" s="274">
        <f>Volume!J54</f>
        <v>93.6</v>
      </c>
      <c r="C53" s="70">
        <v>92.75</v>
      </c>
      <c r="D53" s="266">
        <v>94</v>
      </c>
      <c r="E53" s="335">
        <f t="shared" si="1"/>
        <v>1.0042735042735043</v>
      </c>
      <c r="F53" s="266">
        <v>0.04999999999999716</v>
      </c>
      <c r="G53" s="159">
        <f t="shared" si="0"/>
        <v>93.95</v>
      </c>
    </row>
    <row r="54" spans="1:7" s="69" customFormat="1" ht="13.5">
      <c r="A54" s="195" t="s">
        <v>222</v>
      </c>
      <c r="B54" s="274">
        <f>Volume!J55</f>
        <v>2083.45</v>
      </c>
      <c r="C54" s="70">
        <v>2105.8</v>
      </c>
      <c r="D54" s="266">
        <v>2088.15</v>
      </c>
      <c r="E54" s="335">
        <f t="shared" si="1"/>
        <v>1.0022558736710745</v>
      </c>
      <c r="F54" s="266">
        <v>2.200000000000273</v>
      </c>
      <c r="G54" s="159">
        <f t="shared" si="0"/>
        <v>2085.95</v>
      </c>
    </row>
    <row r="55" spans="1:7" s="69" customFormat="1" ht="13.5">
      <c r="A55" s="195" t="s">
        <v>289</v>
      </c>
      <c r="B55" s="274">
        <f>Volume!J56</f>
        <v>137.95</v>
      </c>
      <c r="C55" s="70">
        <v>138.6</v>
      </c>
      <c r="D55" s="266">
        <v>138.55</v>
      </c>
      <c r="E55" s="335">
        <f t="shared" si="1"/>
        <v>1.004349401957231</v>
      </c>
      <c r="F55" s="266">
        <v>0.4000000000000057</v>
      </c>
      <c r="G55" s="159">
        <f t="shared" si="0"/>
        <v>138.15</v>
      </c>
    </row>
    <row r="56" spans="1:7" s="69" customFormat="1" ht="13.5">
      <c r="A56" s="195" t="s">
        <v>290</v>
      </c>
      <c r="B56" s="274">
        <f>Volume!J57</f>
        <v>117.85</v>
      </c>
      <c r="C56" s="70">
        <v>117.25</v>
      </c>
      <c r="D56" s="266">
        <v>118.2</v>
      </c>
      <c r="E56" s="335">
        <f t="shared" si="1"/>
        <v>1.0029698769622402</v>
      </c>
      <c r="F56" s="266">
        <v>0.45000000000000284</v>
      </c>
      <c r="G56" s="159">
        <f t="shared" si="0"/>
        <v>117.75</v>
      </c>
    </row>
    <row r="57" spans="1:7" s="69" customFormat="1" ht="13.5">
      <c r="A57" s="195" t="s">
        <v>195</v>
      </c>
      <c r="B57" s="274">
        <f>Volume!J58</f>
        <v>108</v>
      </c>
      <c r="C57" s="70">
        <v>106.95</v>
      </c>
      <c r="D57" s="266">
        <v>108.15</v>
      </c>
      <c r="E57" s="335">
        <f t="shared" si="1"/>
        <v>1.0013888888888889</v>
      </c>
      <c r="F57" s="266">
        <v>0.5</v>
      </c>
      <c r="G57" s="159">
        <f t="shared" si="0"/>
        <v>107.65</v>
      </c>
    </row>
    <row r="58" spans="1:8" s="25" customFormat="1" ht="13.5">
      <c r="A58" s="195" t="s">
        <v>291</v>
      </c>
      <c r="B58" s="274">
        <f>Volume!J59</f>
        <v>95.7</v>
      </c>
      <c r="C58" s="70">
        <v>94.45</v>
      </c>
      <c r="D58" s="266">
        <v>96</v>
      </c>
      <c r="E58" s="335">
        <f t="shared" si="1"/>
        <v>1.0031347962382444</v>
      </c>
      <c r="F58" s="266">
        <v>0.45000000000000284</v>
      </c>
      <c r="G58" s="159">
        <f t="shared" si="0"/>
        <v>95.55</v>
      </c>
      <c r="H58" s="69"/>
    </row>
    <row r="59" spans="1:7" s="69" customFormat="1" ht="13.5">
      <c r="A59" s="195" t="s">
        <v>197</v>
      </c>
      <c r="B59" s="274">
        <f>Volume!J60</f>
        <v>296.1</v>
      </c>
      <c r="C59" s="70">
        <v>298.85</v>
      </c>
      <c r="D59" s="266">
        <v>297.8</v>
      </c>
      <c r="E59" s="335">
        <f t="shared" si="1"/>
        <v>1.005741303613644</v>
      </c>
      <c r="F59" s="266">
        <v>1.8000000000000114</v>
      </c>
      <c r="G59" s="159">
        <f t="shared" si="0"/>
        <v>296</v>
      </c>
    </row>
    <row r="60" spans="1:8" s="25" customFormat="1" ht="13.5">
      <c r="A60" s="195" t="s">
        <v>4</v>
      </c>
      <c r="B60" s="274">
        <f>Volume!J61</f>
        <v>1574</v>
      </c>
      <c r="C60" s="70">
        <v>1550.2</v>
      </c>
      <c r="D60" s="266">
        <v>1582.1</v>
      </c>
      <c r="E60" s="335">
        <f t="shared" si="1"/>
        <v>1.005146124523507</v>
      </c>
      <c r="F60" s="266">
        <v>4.7000000000000455</v>
      </c>
      <c r="G60" s="159">
        <f t="shared" si="0"/>
        <v>1577.3999999999999</v>
      </c>
      <c r="H60" s="69"/>
    </row>
    <row r="61" spans="1:7" s="69" customFormat="1" ht="13.5">
      <c r="A61" s="195" t="s">
        <v>79</v>
      </c>
      <c r="B61" s="274">
        <f>Volume!J62</f>
        <v>1025.9</v>
      </c>
      <c r="C61" s="70">
        <v>969.65</v>
      </c>
      <c r="D61" s="266">
        <v>1027.55</v>
      </c>
      <c r="E61" s="335">
        <f t="shared" si="1"/>
        <v>1.0016083438931669</v>
      </c>
      <c r="F61" s="266">
        <v>4.0499999999999545</v>
      </c>
      <c r="G61" s="159">
        <f t="shared" si="0"/>
        <v>1023.5</v>
      </c>
    </row>
    <row r="62" spans="1:7" s="69" customFormat="1" ht="13.5">
      <c r="A62" s="195" t="s">
        <v>196</v>
      </c>
      <c r="B62" s="274">
        <f>Volume!J63</f>
        <v>685.25</v>
      </c>
      <c r="C62" s="70">
        <v>646.6</v>
      </c>
      <c r="D62" s="266">
        <v>677.1</v>
      </c>
      <c r="E62" s="335">
        <f t="shared" si="1"/>
        <v>0.9881065304633346</v>
      </c>
      <c r="F62" s="266">
        <v>-4.5</v>
      </c>
      <c r="G62" s="159">
        <f t="shared" si="0"/>
        <v>681.6</v>
      </c>
    </row>
    <row r="63" spans="1:7" s="69" customFormat="1" ht="13.5">
      <c r="A63" s="195" t="s">
        <v>5</v>
      </c>
      <c r="B63" s="274">
        <f>Volume!J64</f>
        <v>135.8</v>
      </c>
      <c r="C63" s="70">
        <v>134.35</v>
      </c>
      <c r="D63" s="266">
        <v>135.55</v>
      </c>
      <c r="E63" s="335">
        <f t="shared" si="1"/>
        <v>0.998159057437408</v>
      </c>
      <c r="F63" s="266">
        <v>0.4000000000000057</v>
      </c>
      <c r="G63" s="159">
        <f t="shared" si="0"/>
        <v>135.15</v>
      </c>
    </row>
    <row r="64" spans="1:7" s="69" customFormat="1" ht="13.5">
      <c r="A64" s="195" t="s">
        <v>198</v>
      </c>
      <c r="B64" s="274">
        <f>Volume!J65</f>
        <v>196.7</v>
      </c>
      <c r="C64" s="70">
        <v>189.95</v>
      </c>
      <c r="D64" s="266">
        <v>196.65</v>
      </c>
      <c r="E64" s="335">
        <f t="shared" si="1"/>
        <v>0.999745805795628</v>
      </c>
      <c r="F64" s="266">
        <v>-1.0500000000000114</v>
      </c>
      <c r="G64" s="159">
        <f t="shared" si="0"/>
        <v>197.70000000000002</v>
      </c>
    </row>
    <row r="65" spans="1:7" s="69" customFormat="1" ht="13.5">
      <c r="A65" s="195" t="s">
        <v>199</v>
      </c>
      <c r="B65" s="274">
        <f>Volume!J66</f>
        <v>267.6</v>
      </c>
      <c r="C65" s="70">
        <v>264.4</v>
      </c>
      <c r="D65" s="266">
        <v>267.9</v>
      </c>
      <c r="E65" s="335">
        <f t="shared" si="1"/>
        <v>1.0011210762331837</v>
      </c>
      <c r="F65" s="266">
        <v>-0.9000000000000341</v>
      </c>
      <c r="G65" s="159">
        <f t="shared" si="0"/>
        <v>268.8</v>
      </c>
    </row>
    <row r="66" spans="1:7" s="69" customFormat="1" ht="13.5">
      <c r="A66" s="195" t="s">
        <v>292</v>
      </c>
      <c r="B66" s="274">
        <f>Volume!J67</f>
        <v>576.35</v>
      </c>
      <c r="C66" s="70">
        <v>547.25</v>
      </c>
      <c r="D66" s="266">
        <v>575.05</v>
      </c>
      <c r="E66" s="335">
        <f t="shared" si="1"/>
        <v>0.9977444261299556</v>
      </c>
      <c r="F66" s="266">
        <v>-0.5</v>
      </c>
      <c r="G66" s="159">
        <f t="shared" si="0"/>
        <v>575.55</v>
      </c>
    </row>
    <row r="67" spans="1:8" s="25" customFormat="1" ht="13.5">
      <c r="A67" s="195" t="s">
        <v>43</v>
      </c>
      <c r="B67" s="274">
        <f>Volume!J68</f>
        <v>1954.1</v>
      </c>
      <c r="C67" s="70">
        <v>1977.3</v>
      </c>
      <c r="D67" s="266">
        <v>1962.65</v>
      </c>
      <c r="E67" s="335">
        <f t="shared" si="1"/>
        <v>1.0043754157924365</v>
      </c>
      <c r="F67" s="266">
        <v>9.5</v>
      </c>
      <c r="G67" s="159">
        <f t="shared" si="0"/>
        <v>1953.15</v>
      </c>
      <c r="H67" s="69"/>
    </row>
    <row r="68" spans="1:7" s="69" customFormat="1" ht="13.5">
      <c r="A68" s="195" t="s">
        <v>200</v>
      </c>
      <c r="B68" s="274">
        <f>Volume!J69</f>
        <v>899.6</v>
      </c>
      <c r="C68" s="70">
        <v>861.7</v>
      </c>
      <c r="D68" s="266">
        <v>897.05</v>
      </c>
      <c r="E68" s="335">
        <f aca="true" t="shared" si="2" ref="E68:E131">D68/B68</f>
        <v>0.9971654068474877</v>
      </c>
      <c r="F68" s="266">
        <v>-8.849999999999909</v>
      </c>
      <c r="G68" s="159">
        <f t="shared" si="0"/>
        <v>905.8999999999999</v>
      </c>
    </row>
    <row r="69" spans="1:7" s="69" customFormat="1" ht="13.5">
      <c r="A69" s="195" t="s">
        <v>141</v>
      </c>
      <c r="B69" s="274">
        <f>Volume!J70</f>
        <v>80.2</v>
      </c>
      <c r="C69" s="70">
        <v>78.4</v>
      </c>
      <c r="D69" s="266">
        <v>80.65</v>
      </c>
      <c r="E69" s="335">
        <f t="shared" si="2"/>
        <v>1.0056109725685787</v>
      </c>
      <c r="F69" s="266">
        <v>0.25</v>
      </c>
      <c r="G69" s="159">
        <f aca="true" t="shared" si="3" ref="G69:G132">D69-F69</f>
        <v>80.4</v>
      </c>
    </row>
    <row r="70" spans="1:7" s="69" customFormat="1" ht="13.5">
      <c r="A70" s="195" t="s">
        <v>401</v>
      </c>
      <c r="B70" s="274">
        <f>Volume!J71</f>
        <v>96.45</v>
      </c>
      <c r="C70" s="70">
        <v>93.1</v>
      </c>
      <c r="D70" s="266">
        <v>96.55</v>
      </c>
      <c r="E70" s="335">
        <f t="shared" si="2"/>
        <v>1.0010368066355624</v>
      </c>
      <c r="F70" s="266">
        <v>0.14999999999999147</v>
      </c>
      <c r="G70" s="159">
        <f t="shared" si="3"/>
        <v>96.4</v>
      </c>
    </row>
    <row r="71" spans="1:7" s="69" customFormat="1" ht="13.5">
      <c r="A71" s="195" t="s">
        <v>184</v>
      </c>
      <c r="B71" s="274">
        <f>Volume!J72</f>
        <v>87.85</v>
      </c>
      <c r="C71" s="70">
        <v>86.05</v>
      </c>
      <c r="D71" s="266">
        <v>87.85</v>
      </c>
      <c r="E71" s="335">
        <f t="shared" si="2"/>
        <v>1</v>
      </c>
      <c r="F71" s="266">
        <v>0.20000000000000284</v>
      </c>
      <c r="G71" s="159">
        <f t="shared" si="3"/>
        <v>87.64999999999999</v>
      </c>
    </row>
    <row r="72" spans="1:7" s="69" customFormat="1" ht="13.5">
      <c r="A72" s="195" t="s">
        <v>175</v>
      </c>
      <c r="B72" s="274">
        <f>Volume!J73</f>
        <v>29</v>
      </c>
      <c r="C72" s="70">
        <v>26.9</v>
      </c>
      <c r="D72" s="266">
        <v>29.15</v>
      </c>
      <c r="E72" s="335">
        <f t="shared" si="2"/>
        <v>1.0051724137931033</v>
      </c>
      <c r="F72" s="266">
        <v>0.09999999999999787</v>
      </c>
      <c r="G72" s="159">
        <f t="shared" si="3"/>
        <v>29.05</v>
      </c>
    </row>
    <row r="73" spans="1:7" s="69" customFormat="1" ht="13.5">
      <c r="A73" s="195" t="s">
        <v>142</v>
      </c>
      <c r="B73" s="274">
        <f>Volume!J74</f>
        <v>142.65</v>
      </c>
      <c r="C73" s="70">
        <v>140.85</v>
      </c>
      <c r="D73" s="266">
        <v>142.7</v>
      </c>
      <c r="E73" s="335">
        <f t="shared" si="2"/>
        <v>1.0003505082369435</v>
      </c>
      <c r="F73" s="266">
        <v>0.75</v>
      </c>
      <c r="G73" s="159">
        <f t="shared" si="3"/>
        <v>141.95</v>
      </c>
    </row>
    <row r="74" spans="1:8" s="25" customFormat="1" ht="13.5">
      <c r="A74" s="195" t="s">
        <v>176</v>
      </c>
      <c r="B74" s="274">
        <f>Volume!J75</f>
        <v>165.3</v>
      </c>
      <c r="C74" s="70">
        <v>165.6</v>
      </c>
      <c r="D74" s="266">
        <v>166</v>
      </c>
      <c r="E74" s="335">
        <f t="shared" si="2"/>
        <v>1.0042347247428915</v>
      </c>
      <c r="F74" s="266">
        <v>0.799999999999983</v>
      </c>
      <c r="G74" s="159">
        <f t="shared" si="3"/>
        <v>165.20000000000002</v>
      </c>
      <c r="H74" s="69"/>
    </row>
    <row r="75" spans="1:8" s="25" customFormat="1" ht="13.5">
      <c r="A75" s="195" t="s">
        <v>400</v>
      </c>
      <c r="B75" s="274">
        <f>Volume!J76</f>
        <v>91.8</v>
      </c>
      <c r="C75" s="70">
        <v>87.6</v>
      </c>
      <c r="D75" s="266">
        <v>91.8</v>
      </c>
      <c r="E75" s="335">
        <f t="shared" si="2"/>
        <v>1</v>
      </c>
      <c r="F75" s="266">
        <v>0.5499999999999972</v>
      </c>
      <c r="G75" s="159">
        <f t="shared" si="3"/>
        <v>91.25</v>
      </c>
      <c r="H75" s="69"/>
    </row>
    <row r="76" spans="1:7" s="69" customFormat="1" ht="13.5">
      <c r="A76" s="195" t="s">
        <v>167</v>
      </c>
      <c r="B76" s="274">
        <f>Volume!J77</f>
        <v>42.9</v>
      </c>
      <c r="C76" s="70">
        <v>42.1</v>
      </c>
      <c r="D76" s="266">
        <v>43.05</v>
      </c>
      <c r="E76" s="335">
        <f t="shared" si="2"/>
        <v>1.0034965034965035</v>
      </c>
      <c r="F76" s="266">
        <v>0.14999999999999858</v>
      </c>
      <c r="G76" s="159">
        <f t="shared" si="3"/>
        <v>42.9</v>
      </c>
    </row>
    <row r="77" spans="1:7" s="69" customFormat="1" ht="13.5">
      <c r="A77" s="195" t="s">
        <v>201</v>
      </c>
      <c r="B77" s="274">
        <f>Volume!J78</f>
        <v>2119.05</v>
      </c>
      <c r="C77" s="70">
        <v>2089.7</v>
      </c>
      <c r="D77" s="266">
        <v>2124.9</v>
      </c>
      <c r="E77" s="335">
        <f t="shared" si="2"/>
        <v>1.0027606710554258</v>
      </c>
      <c r="F77" s="266">
        <v>-4.25</v>
      </c>
      <c r="G77" s="159">
        <f t="shared" si="3"/>
        <v>2129.15</v>
      </c>
    </row>
    <row r="78" spans="1:7" s="69" customFormat="1" ht="13.5">
      <c r="A78" s="195" t="s">
        <v>143</v>
      </c>
      <c r="B78" s="274">
        <f>Volume!J79</f>
        <v>106.35</v>
      </c>
      <c r="C78" s="70">
        <v>103.05</v>
      </c>
      <c r="D78" s="266">
        <v>106.75</v>
      </c>
      <c r="E78" s="335">
        <f t="shared" si="2"/>
        <v>1.003761165961448</v>
      </c>
      <c r="F78" s="266">
        <v>0.04999999999999716</v>
      </c>
      <c r="G78" s="159">
        <f t="shared" si="3"/>
        <v>106.7</v>
      </c>
    </row>
    <row r="79" spans="1:7" s="69" customFormat="1" ht="13.5">
      <c r="A79" s="195" t="s">
        <v>90</v>
      </c>
      <c r="B79" s="274">
        <f>Volume!J80</f>
        <v>420.7</v>
      </c>
      <c r="C79" s="70">
        <v>418.8</v>
      </c>
      <c r="D79" s="266">
        <v>418.7</v>
      </c>
      <c r="E79" s="335">
        <f t="shared" si="2"/>
        <v>0.9952460185405277</v>
      </c>
      <c r="F79" s="266">
        <v>-1</v>
      </c>
      <c r="G79" s="159">
        <f t="shared" si="3"/>
        <v>419.7</v>
      </c>
    </row>
    <row r="80" spans="1:7" s="69" customFormat="1" ht="13.5">
      <c r="A80" s="195" t="s">
        <v>35</v>
      </c>
      <c r="B80" s="274">
        <f>Volume!J81</f>
        <v>268</v>
      </c>
      <c r="C80" s="70">
        <v>264.65</v>
      </c>
      <c r="D80" s="266">
        <v>268.95</v>
      </c>
      <c r="E80" s="335">
        <f t="shared" si="2"/>
        <v>1.003544776119403</v>
      </c>
      <c r="F80" s="266">
        <v>-0.05000000000001137</v>
      </c>
      <c r="G80" s="159">
        <f t="shared" si="3"/>
        <v>269</v>
      </c>
    </row>
    <row r="81" spans="1:7" s="69" customFormat="1" ht="13.5">
      <c r="A81" s="195" t="s">
        <v>6</v>
      </c>
      <c r="B81" s="274">
        <f>Volume!J82</f>
        <v>149.35</v>
      </c>
      <c r="C81" s="70">
        <v>145.05</v>
      </c>
      <c r="D81" s="266">
        <v>149.8</v>
      </c>
      <c r="E81" s="335">
        <f t="shared" si="2"/>
        <v>1.003013056578507</v>
      </c>
      <c r="F81" s="266">
        <v>0.45000000000001705</v>
      </c>
      <c r="G81" s="159">
        <f t="shared" si="3"/>
        <v>149.35</v>
      </c>
    </row>
    <row r="82" spans="1:7" s="69" customFormat="1" ht="13.5">
      <c r="A82" s="195" t="s">
        <v>177</v>
      </c>
      <c r="B82" s="274">
        <f>Volume!J83</f>
        <v>301.05</v>
      </c>
      <c r="C82" s="70">
        <v>292.55</v>
      </c>
      <c r="D82" s="266">
        <v>301.1</v>
      </c>
      <c r="E82" s="335">
        <f t="shared" si="2"/>
        <v>1.000166085367879</v>
      </c>
      <c r="F82" s="266">
        <v>-0.0999999999999659</v>
      </c>
      <c r="G82" s="159">
        <f t="shared" si="3"/>
        <v>301.2</v>
      </c>
    </row>
    <row r="83" spans="1:7" s="69" customFormat="1" ht="13.5">
      <c r="A83" s="195" t="s">
        <v>168</v>
      </c>
      <c r="B83" s="274">
        <f>Volume!J84</f>
        <v>660.6</v>
      </c>
      <c r="C83" s="70">
        <v>622.05</v>
      </c>
      <c r="D83" s="266">
        <v>655.45</v>
      </c>
      <c r="E83" s="335">
        <f t="shared" si="2"/>
        <v>0.9922040569179534</v>
      </c>
      <c r="F83" s="266">
        <v>-24.6</v>
      </c>
      <c r="G83" s="159">
        <f t="shared" si="3"/>
        <v>680.0500000000001</v>
      </c>
    </row>
    <row r="84" spans="1:7" s="69" customFormat="1" ht="13.5">
      <c r="A84" s="195" t="s">
        <v>132</v>
      </c>
      <c r="B84" s="274">
        <f>Volume!J85</f>
        <v>665.5</v>
      </c>
      <c r="C84" s="70">
        <v>666.2</v>
      </c>
      <c r="D84" s="266">
        <v>667.1</v>
      </c>
      <c r="E84" s="335">
        <f t="shared" si="2"/>
        <v>1.0024042073628852</v>
      </c>
      <c r="F84" s="266">
        <v>-1.4499999999999318</v>
      </c>
      <c r="G84" s="159">
        <f t="shared" si="3"/>
        <v>668.55</v>
      </c>
    </row>
    <row r="85" spans="1:7" s="69" customFormat="1" ht="13.5">
      <c r="A85" s="195" t="s">
        <v>144</v>
      </c>
      <c r="B85" s="274">
        <f>Volume!J86</f>
        <v>2296.5</v>
      </c>
      <c r="C85" s="70">
        <v>2227.05</v>
      </c>
      <c r="D85" s="266">
        <v>2313.7</v>
      </c>
      <c r="E85" s="335">
        <f t="shared" si="2"/>
        <v>1.0074896581754844</v>
      </c>
      <c r="F85" s="266">
        <v>1.650000000000091</v>
      </c>
      <c r="G85" s="159">
        <f t="shared" si="3"/>
        <v>2312.0499999999997</v>
      </c>
    </row>
    <row r="86" spans="1:8" s="25" customFormat="1" ht="13.5">
      <c r="A86" s="195" t="s">
        <v>293</v>
      </c>
      <c r="B86" s="274">
        <f>Volume!J87</f>
        <v>547.4</v>
      </c>
      <c r="C86" s="70">
        <v>542.95</v>
      </c>
      <c r="D86" s="266">
        <v>550.75</v>
      </c>
      <c r="E86" s="335">
        <f t="shared" si="2"/>
        <v>1.006119839240044</v>
      </c>
      <c r="F86" s="266">
        <v>1.650000000000091</v>
      </c>
      <c r="G86" s="159">
        <f t="shared" si="3"/>
        <v>549.0999999999999</v>
      </c>
      <c r="H86" s="69"/>
    </row>
    <row r="87" spans="1:7" s="69" customFormat="1" ht="13.5">
      <c r="A87" s="195" t="s">
        <v>133</v>
      </c>
      <c r="B87" s="274">
        <f>Volume!J88</f>
        <v>28.75</v>
      </c>
      <c r="C87" s="70">
        <v>28.25</v>
      </c>
      <c r="D87" s="266">
        <v>28.9</v>
      </c>
      <c r="E87" s="335">
        <f t="shared" si="2"/>
        <v>1.0052173913043478</v>
      </c>
      <c r="F87" s="266">
        <v>0.14999999999999858</v>
      </c>
      <c r="G87" s="159">
        <f t="shared" si="3"/>
        <v>28.75</v>
      </c>
    </row>
    <row r="88" spans="1:7" s="69" customFormat="1" ht="13.5">
      <c r="A88" s="195" t="s">
        <v>169</v>
      </c>
      <c r="B88" s="274">
        <f>Volume!J89</f>
        <v>126.15</v>
      </c>
      <c r="C88" s="70">
        <v>124</v>
      </c>
      <c r="D88" s="266">
        <v>125.35</v>
      </c>
      <c r="E88" s="335">
        <f t="shared" si="2"/>
        <v>0.993658343242172</v>
      </c>
      <c r="F88" s="266">
        <v>-0.7999999999999972</v>
      </c>
      <c r="G88" s="159">
        <f t="shared" si="3"/>
        <v>126.14999999999999</v>
      </c>
    </row>
    <row r="89" spans="1:7" s="69" customFormat="1" ht="13.5">
      <c r="A89" s="195" t="s">
        <v>294</v>
      </c>
      <c r="B89" s="274">
        <f>Volume!J90</f>
        <v>461.9</v>
      </c>
      <c r="C89" s="70">
        <v>456.1</v>
      </c>
      <c r="D89" s="266">
        <v>464.4</v>
      </c>
      <c r="E89" s="335">
        <f t="shared" si="2"/>
        <v>1.0054124269322364</v>
      </c>
      <c r="F89" s="266">
        <v>2.0500000000000114</v>
      </c>
      <c r="G89" s="159">
        <f t="shared" si="3"/>
        <v>462.34999999999997</v>
      </c>
    </row>
    <row r="90" spans="1:7" s="69" customFormat="1" ht="13.5">
      <c r="A90" s="195" t="s">
        <v>295</v>
      </c>
      <c r="B90" s="274">
        <f>Volume!J91</f>
        <v>439</v>
      </c>
      <c r="C90" s="70">
        <v>432.3</v>
      </c>
      <c r="D90" s="266">
        <v>441.45</v>
      </c>
      <c r="E90" s="335">
        <f t="shared" si="2"/>
        <v>1.0055808656036447</v>
      </c>
      <c r="F90" s="266">
        <v>2.4499999999999886</v>
      </c>
      <c r="G90" s="159">
        <f t="shared" si="3"/>
        <v>439</v>
      </c>
    </row>
    <row r="91" spans="1:7" s="69" customFormat="1" ht="13.5">
      <c r="A91" s="195" t="s">
        <v>178</v>
      </c>
      <c r="B91" s="274">
        <f>Volume!J92</f>
        <v>172.1</v>
      </c>
      <c r="C91" s="70">
        <v>170.2</v>
      </c>
      <c r="D91" s="266">
        <v>172.75</v>
      </c>
      <c r="E91" s="335">
        <f t="shared" si="2"/>
        <v>1.003776873910517</v>
      </c>
      <c r="F91" s="266">
        <v>0.75</v>
      </c>
      <c r="G91" s="159">
        <f t="shared" si="3"/>
        <v>172</v>
      </c>
    </row>
    <row r="92" spans="1:7" s="69" customFormat="1" ht="13.5">
      <c r="A92" s="195" t="s">
        <v>145</v>
      </c>
      <c r="B92" s="274">
        <f>Volume!J93</f>
        <v>149.55</v>
      </c>
      <c r="C92" s="70">
        <v>139.2</v>
      </c>
      <c r="D92" s="266">
        <v>144.1</v>
      </c>
      <c r="E92" s="335">
        <f t="shared" si="2"/>
        <v>0.9635573386827146</v>
      </c>
      <c r="F92" s="266">
        <v>-5.25</v>
      </c>
      <c r="G92" s="159">
        <f t="shared" si="3"/>
        <v>149.35</v>
      </c>
    </row>
    <row r="93" spans="1:7" s="69" customFormat="1" ht="13.5">
      <c r="A93" s="195" t="s">
        <v>272</v>
      </c>
      <c r="B93" s="274">
        <f>Volume!J94</f>
        <v>176.3</v>
      </c>
      <c r="C93" s="70">
        <v>176.3</v>
      </c>
      <c r="D93" s="266">
        <v>176.8</v>
      </c>
      <c r="E93" s="335">
        <f t="shared" si="2"/>
        <v>1.0028360748723766</v>
      </c>
      <c r="F93" s="266">
        <v>0.8500000000000227</v>
      </c>
      <c r="G93" s="159">
        <f t="shared" si="3"/>
        <v>175.95</v>
      </c>
    </row>
    <row r="94" spans="1:7" s="69" customFormat="1" ht="13.5">
      <c r="A94" s="195" t="s">
        <v>210</v>
      </c>
      <c r="B94" s="274">
        <f>Volume!J95</f>
        <v>1573.8</v>
      </c>
      <c r="C94" s="70">
        <v>1495.3</v>
      </c>
      <c r="D94" s="266">
        <v>1568.4</v>
      </c>
      <c r="E94" s="335">
        <f t="shared" si="2"/>
        <v>0.9965688143347313</v>
      </c>
      <c r="F94" s="266">
        <v>-10.350000000000136</v>
      </c>
      <c r="G94" s="159">
        <f t="shared" si="3"/>
        <v>1578.7500000000002</v>
      </c>
    </row>
    <row r="95" spans="1:7" s="69" customFormat="1" ht="13.5">
      <c r="A95" s="195" t="s">
        <v>296</v>
      </c>
      <c r="B95" s="370">
        <f>Volume!J96</f>
        <v>591.15</v>
      </c>
      <c r="C95" s="70">
        <v>591.15</v>
      </c>
      <c r="D95" s="369">
        <v>593.1</v>
      </c>
      <c r="E95" s="335">
        <f t="shared" si="2"/>
        <v>1.0032986551636642</v>
      </c>
      <c r="F95" s="369">
        <v>1.1000000000000227</v>
      </c>
      <c r="G95" s="159">
        <f t="shared" si="3"/>
        <v>592</v>
      </c>
    </row>
    <row r="96" spans="1:7" s="69" customFormat="1" ht="13.5">
      <c r="A96" s="195" t="s">
        <v>7</v>
      </c>
      <c r="B96" s="274">
        <f>Volume!J97</f>
        <v>781.6</v>
      </c>
      <c r="C96" s="70">
        <v>745.8</v>
      </c>
      <c r="D96" s="266">
        <v>777.8</v>
      </c>
      <c r="E96" s="335">
        <f t="shared" si="2"/>
        <v>0.9951381780962129</v>
      </c>
      <c r="F96" s="266">
        <v>-7.7000000000000455</v>
      </c>
      <c r="G96" s="159">
        <f t="shared" si="3"/>
        <v>785.5</v>
      </c>
    </row>
    <row r="97" spans="1:7" s="69" customFormat="1" ht="13.5">
      <c r="A97" s="195" t="s">
        <v>170</v>
      </c>
      <c r="B97" s="274">
        <f>Volume!J98</f>
        <v>504.75</v>
      </c>
      <c r="C97" s="70">
        <v>477.45</v>
      </c>
      <c r="D97" s="266">
        <v>505.55</v>
      </c>
      <c r="E97" s="335">
        <f t="shared" si="2"/>
        <v>1.0015849430411095</v>
      </c>
      <c r="F97" s="266">
        <v>-2.3000000000000114</v>
      </c>
      <c r="G97" s="159">
        <f t="shared" si="3"/>
        <v>507.85</v>
      </c>
    </row>
    <row r="98" spans="1:7" s="69" customFormat="1" ht="13.5">
      <c r="A98" s="195" t="s">
        <v>223</v>
      </c>
      <c r="B98" s="274">
        <f>Volume!J99</f>
        <v>831.3</v>
      </c>
      <c r="C98" s="70">
        <v>795.5</v>
      </c>
      <c r="D98" s="266">
        <v>828.8</v>
      </c>
      <c r="E98" s="335">
        <f t="shared" si="2"/>
        <v>0.9969926620955131</v>
      </c>
      <c r="F98" s="266">
        <v>3.8500000000000227</v>
      </c>
      <c r="G98" s="159">
        <f t="shared" si="3"/>
        <v>824.9499999999999</v>
      </c>
    </row>
    <row r="99" spans="1:7" s="69" customFormat="1" ht="13.5">
      <c r="A99" s="195" t="s">
        <v>207</v>
      </c>
      <c r="B99" s="274">
        <f>Volume!J100</f>
        <v>169.85</v>
      </c>
      <c r="C99" s="70">
        <v>169.95</v>
      </c>
      <c r="D99" s="266">
        <v>170.3</v>
      </c>
      <c r="E99" s="335">
        <f t="shared" si="2"/>
        <v>1.0026493965263468</v>
      </c>
      <c r="F99" s="266">
        <v>-0.5</v>
      </c>
      <c r="G99" s="159">
        <f t="shared" si="3"/>
        <v>170.8</v>
      </c>
    </row>
    <row r="100" spans="1:7" s="69" customFormat="1" ht="13.5">
      <c r="A100" s="195" t="s">
        <v>297</v>
      </c>
      <c r="B100" s="274">
        <f>Volume!J101</f>
        <v>846</v>
      </c>
      <c r="C100" s="70">
        <v>823.7</v>
      </c>
      <c r="D100" s="266">
        <v>837.25</v>
      </c>
      <c r="E100" s="335">
        <f t="shared" si="2"/>
        <v>0.9896572104018913</v>
      </c>
      <c r="F100" s="266">
        <v>-1.5499999999999545</v>
      </c>
      <c r="G100" s="159">
        <f t="shared" si="3"/>
        <v>838.8</v>
      </c>
    </row>
    <row r="101" spans="1:7" s="69" customFormat="1" ht="13.5">
      <c r="A101" s="195" t="s">
        <v>277</v>
      </c>
      <c r="B101" s="274">
        <f>Volume!J102</f>
        <v>289.35</v>
      </c>
      <c r="C101" s="70">
        <v>288.6</v>
      </c>
      <c r="D101" s="266">
        <v>289.65</v>
      </c>
      <c r="E101" s="335">
        <f t="shared" si="2"/>
        <v>1.0010368066355624</v>
      </c>
      <c r="F101" s="266">
        <v>0.1500000000000341</v>
      </c>
      <c r="G101" s="159">
        <f t="shared" si="3"/>
        <v>289.49999999999994</v>
      </c>
    </row>
    <row r="102" spans="1:7" s="69" customFormat="1" ht="13.5">
      <c r="A102" s="195" t="s">
        <v>146</v>
      </c>
      <c r="B102" s="274">
        <f>Volume!J103</f>
        <v>34.75</v>
      </c>
      <c r="C102" s="70">
        <v>34.35</v>
      </c>
      <c r="D102" s="266">
        <v>34.9</v>
      </c>
      <c r="E102" s="335">
        <f t="shared" si="2"/>
        <v>1.0043165467625899</v>
      </c>
      <c r="F102" s="266">
        <v>0.10000000000000142</v>
      </c>
      <c r="G102" s="159">
        <f t="shared" si="3"/>
        <v>34.8</v>
      </c>
    </row>
    <row r="103" spans="1:7" s="69" customFormat="1" ht="13.5">
      <c r="A103" s="195" t="s">
        <v>8</v>
      </c>
      <c r="B103" s="274">
        <f>Volume!J104</f>
        <v>149.25</v>
      </c>
      <c r="C103" s="70">
        <v>147</v>
      </c>
      <c r="D103" s="266">
        <v>150.2</v>
      </c>
      <c r="E103" s="335">
        <f t="shared" si="2"/>
        <v>1.0063651591289782</v>
      </c>
      <c r="F103" s="266">
        <v>0.44999999999998863</v>
      </c>
      <c r="G103" s="159">
        <f t="shared" si="3"/>
        <v>149.75</v>
      </c>
    </row>
    <row r="104" spans="1:7" s="69" customFormat="1" ht="13.5">
      <c r="A104" s="195" t="s">
        <v>298</v>
      </c>
      <c r="B104" s="274">
        <f>Volume!J105</f>
        <v>167.7</v>
      </c>
      <c r="C104" s="70">
        <v>159.5</v>
      </c>
      <c r="D104" s="266">
        <v>167.45</v>
      </c>
      <c r="E104" s="335">
        <f t="shared" si="2"/>
        <v>0.9985092426952892</v>
      </c>
      <c r="F104" s="266">
        <v>-0.19999999999998863</v>
      </c>
      <c r="G104" s="159">
        <f t="shared" si="3"/>
        <v>167.64999999999998</v>
      </c>
    </row>
    <row r="105" spans="1:10" s="69" customFormat="1" ht="13.5">
      <c r="A105" s="195" t="s">
        <v>179</v>
      </c>
      <c r="B105" s="274">
        <f>Volume!J106</f>
        <v>12.65</v>
      </c>
      <c r="C105" s="70">
        <v>12.35</v>
      </c>
      <c r="D105" s="266">
        <v>12.75</v>
      </c>
      <c r="E105" s="335">
        <f t="shared" si="2"/>
        <v>1.007905138339921</v>
      </c>
      <c r="F105" s="266">
        <v>0.049999999999998934</v>
      </c>
      <c r="G105" s="159">
        <f t="shared" si="3"/>
        <v>12.700000000000001</v>
      </c>
      <c r="J105" s="14"/>
    </row>
    <row r="106" spans="1:10" s="69" customFormat="1" ht="13.5">
      <c r="A106" s="195" t="s">
        <v>202</v>
      </c>
      <c r="B106" s="274">
        <f>Volume!J107</f>
        <v>231.55</v>
      </c>
      <c r="C106" s="70">
        <v>226.6</v>
      </c>
      <c r="D106" s="266">
        <v>230.55</v>
      </c>
      <c r="E106" s="335">
        <f t="shared" si="2"/>
        <v>0.9956812783416109</v>
      </c>
      <c r="F106" s="266">
        <v>-6.75</v>
      </c>
      <c r="G106" s="159">
        <f t="shared" si="3"/>
        <v>237.3</v>
      </c>
      <c r="J106" s="14"/>
    </row>
    <row r="107" spans="1:7" s="69" customFormat="1" ht="13.5">
      <c r="A107" s="195" t="s">
        <v>171</v>
      </c>
      <c r="B107" s="274">
        <f>Volume!J108</f>
        <v>313.5</v>
      </c>
      <c r="C107" s="70">
        <v>311.35</v>
      </c>
      <c r="D107" s="266">
        <v>315.25</v>
      </c>
      <c r="E107" s="335">
        <f t="shared" si="2"/>
        <v>1.0055821371610845</v>
      </c>
      <c r="F107" s="266">
        <v>1</v>
      </c>
      <c r="G107" s="159">
        <f t="shared" si="3"/>
        <v>314.25</v>
      </c>
    </row>
    <row r="108" spans="1:7" s="69" customFormat="1" ht="13.5">
      <c r="A108" s="195" t="s">
        <v>147</v>
      </c>
      <c r="B108" s="274">
        <f>Volume!J109</f>
        <v>51.8</v>
      </c>
      <c r="C108" s="70">
        <v>50.4</v>
      </c>
      <c r="D108" s="266">
        <v>51.75</v>
      </c>
      <c r="E108" s="335">
        <f t="shared" si="2"/>
        <v>0.9990347490347491</v>
      </c>
      <c r="F108" s="266">
        <v>0.14999999999999858</v>
      </c>
      <c r="G108" s="159">
        <f t="shared" si="3"/>
        <v>51.6</v>
      </c>
    </row>
    <row r="109" spans="1:7" s="69" customFormat="1" ht="13.5">
      <c r="A109" s="195" t="s">
        <v>148</v>
      </c>
      <c r="B109" s="274">
        <f>Volume!J110</f>
        <v>246.9</v>
      </c>
      <c r="C109" s="70">
        <v>246.5</v>
      </c>
      <c r="D109" s="266">
        <v>245.1</v>
      </c>
      <c r="E109" s="335">
        <f t="shared" si="2"/>
        <v>0.9927095990279465</v>
      </c>
      <c r="F109" s="266">
        <v>-1.6500000000000057</v>
      </c>
      <c r="G109" s="159">
        <f t="shared" si="3"/>
        <v>246.75</v>
      </c>
    </row>
    <row r="110" spans="1:8" s="25" customFormat="1" ht="13.5">
      <c r="A110" s="195" t="s">
        <v>122</v>
      </c>
      <c r="B110" s="274">
        <f>Volume!J111</f>
        <v>144.2</v>
      </c>
      <c r="C110" s="70">
        <v>143.95</v>
      </c>
      <c r="D110" s="266">
        <v>144.55</v>
      </c>
      <c r="E110" s="335">
        <f t="shared" si="2"/>
        <v>1.0024271844660195</v>
      </c>
      <c r="F110" s="266">
        <v>0.25</v>
      </c>
      <c r="G110" s="159">
        <f t="shared" si="3"/>
        <v>144.3</v>
      </c>
      <c r="H110" s="69"/>
    </row>
    <row r="111" spans="1:8" s="25" customFormat="1" ht="13.5">
      <c r="A111" s="203" t="s">
        <v>36</v>
      </c>
      <c r="B111" s="274">
        <f>Volume!J112</f>
        <v>852.3</v>
      </c>
      <c r="C111" s="70">
        <v>810.35</v>
      </c>
      <c r="D111" s="266">
        <v>851.45</v>
      </c>
      <c r="E111" s="335">
        <f t="shared" si="2"/>
        <v>0.9990026985803122</v>
      </c>
      <c r="F111" s="266">
        <v>-1.2999999999999545</v>
      </c>
      <c r="G111" s="159">
        <f t="shared" si="3"/>
        <v>852.75</v>
      </c>
      <c r="H111" s="69"/>
    </row>
    <row r="112" spans="1:8" s="25" customFormat="1" ht="13.5">
      <c r="A112" s="195" t="s">
        <v>172</v>
      </c>
      <c r="B112" s="274">
        <f>Volume!J113</f>
        <v>249.15</v>
      </c>
      <c r="C112" s="70">
        <v>253.9</v>
      </c>
      <c r="D112" s="266">
        <v>250.6</v>
      </c>
      <c r="E112" s="335">
        <f t="shared" si="2"/>
        <v>1.005819787276741</v>
      </c>
      <c r="F112" s="266">
        <v>1.5500000000000114</v>
      </c>
      <c r="G112" s="159">
        <f t="shared" si="3"/>
        <v>249.04999999999998</v>
      </c>
      <c r="H112" s="69"/>
    </row>
    <row r="113" spans="1:7" s="69" customFormat="1" ht="13.5">
      <c r="A113" s="195" t="s">
        <v>80</v>
      </c>
      <c r="B113" s="274">
        <f>Volume!J114</f>
        <v>189</v>
      </c>
      <c r="C113" s="70">
        <v>177.8</v>
      </c>
      <c r="D113" s="266">
        <v>189.3</v>
      </c>
      <c r="E113" s="335">
        <f t="shared" si="2"/>
        <v>1.0015873015873016</v>
      </c>
      <c r="F113" s="266">
        <v>0.25</v>
      </c>
      <c r="G113" s="159">
        <f t="shared" si="3"/>
        <v>189.05</v>
      </c>
    </row>
    <row r="114" spans="1:7" s="69" customFormat="1" ht="13.5">
      <c r="A114" s="195" t="s">
        <v>274</v>
      </c>
      <c r="B114" s="274">
        <f>Volume!J115</f>
        <v>282.1</v>
      </c>
      <c r="C114" s="70">
        <v>277.35</v>
      </c>
      <c r="D114" s="266">
        <v>282.25</v>
      </c>
      <c r="E114" s="335">
        <f t="shared" si="2"/>
        <v>1.0005317263381779</v>
      </c>
      <c r="F114" s="266">
        <v>1.3000000000000114</v>
      </c>
      <c r="G114" s="159">
        <f t="shared" si="3"/>
        <v>280.95</v>
      </c>
    </row>
    <row r="115" spans="1:7" s="69" customFormat="1" ht="13.5">
      <c r="A115" s="195" t="s">
        <v>224</v>
      </c>
      <c r="B115" s="274">
        <f>Volume!J116</f>
        <v>398.25</v>
      </c>
      <c r="C115" s="70">
        <v>393.35</v>
      </c>
      <c r="D115" s="266">
        <v>398.95</v>
      </c>
      <c r="E115" s="335">
        <f t="shared" si="2"/>
        <v>1.0017576898932832</v>
      </c>
      <c r="F115" s="266">
        <v>1.7000000000000455</v>
      </c>
      <c r="G115" s="159">
        <f t="shared" si="3"/>
        <v>397.24999999999994</v>
      </c>
    </row>
    <row r="116" spans="1:7" s="69" customFormat="1" ht="13.5">
      <c r="A116" s="195" t="s">
        <v>396</v>
      </c>
      <c r="B116" s="274">
        <f>Volume!J117</f>
        <v>105.35</v>
      </c>
      <c r="C116" s="70">
        <v>106.05</v>
      </c>
      <c r="D116" s="266">
        <v>105.5</v>
      </c>
      <c r="E116" s="335">
        <f t="shared" si="2"/>
        <v>1.0014238253440912</v>
      </c>
      <c r="F116" s="266">
        <v>0.5499999999999972</v>
      </c>
      <c r="G116" s="159">
        <f t="shared" si="3"/>
        <v>104.95</v>
      </c>
    </row>
    <row r="117" spans="1:7" s="69" customFormat="1" ht="13.5">
      <c r="A117" s="195" t="s">
        <v>81</v>
      </c>
      <c r="B117" s="274">
        <f>Volume!J118</f>
        <v>482.95</v>
      </c>
      <c r="C117" s="70">
        <v>453.15</v>
      </c>
      <c r="D117" s="266">
        <v>485</v>
      </c>
      <c r="E117" s="335">
        <f t="shared" si="2"/>
        <v>1.004244745832902</v>
      </c>
      <c r="F117" s="266">
        <v>1.6999999999999886</v>
      </c>
      <c r="G117" s="159">
        <f t="shared" si="3"/>
        <v>483.3</v>
      </c>
    </row>
    <row r="118" spans="1:7" s="69" customFormat="1" ht="13.5">
      <c r="A118" s="195" t="s">
        <v>225</v>
      </c>
      <c r="B118" s="274">
        <f>Volume!J119</f>
        <v>187.6</v>
      </c>
      <c r="C118" s="70">
        <v>184.75</v>
      </c>
      <c r="D118" s="266">
        <v>187.85</v>
      </c>
      <c r="E118" s="335">
        <f t="shared" si="2"/>
        <v>1.0013326226012793</v>
      </c>
      <c r="F118" s="266">
        <v>0</v>
      </c>
      <c r="G118" s="159">
        <f t="shared" si="3"/>
        <v>187.85</v>
      </c>
    </row>
    <row r="119" spans="1:7" s="69" customFormat="1" ht="13.5">
      <c r="A119" s="195" t="s">
        <v>299</v>
      </c>
      <c r="B119" s="274">
        <f>Volume!J120</f>
        <v>382.95</v>
      </c>
      <c r="C119" s="70">
        <v>380.35</v>
      </c>
      <c r="D119" s="266">
        <v>385.1</v>
      </c>
      <c r="E119" s="335">
        <f t="shared" si="2"/>
        <v>1.0056143099621362</v>
      </c>
      <c r="F119" s="266">
        <v>1.9500000000000455</v>
      </c>
      <c r="G119" s="159">
        <f t="shared" si="3"/>
        <v>383.15</v>
      </c>
    </row>
    <row r="120" spans="1:7" s="69" customFormat="1" ht="13.5">
      <c r="A120" s="195" t="s">
        <v>226</v>
      </c>
      <c r="B120" s="274">
        <f>Volume!J121</f>
        <v>828.55</v>
      </c>
      <c r="C120" s="70">
        <v>815.7</v>
      </c>
      <c r="D120" s="266">
        <v>831.15</v>
      </c>
      <c r="E120" s="335">
        <f t="shared" si="2"/>
        <v>1.0031380121899705</v>
      </c>
      <c r="F120" s="266">
        <v>1.400000000000091</v>
      </c>
      <c r="G120" s="159">
        <f t="shared" si="3"/>
        <v>829.7499999999999</v>
      </c>
    </row>
    <row r="121" spans="1:7" s="69" customFormat="1" ht="13.5">
      <c r="A121" s="195" t="s">
        <v>227</v>
      </c>
      <c r="B121" s="274">
        <f>Volume!J122</f>
        <v>333.2</v>
      </c>
      <c r="C121" s="70">
        <v>331.7</v>
      </c>
      <c r="D121" s="266">
        <v>333.9</v>
      </c>
      <c r="E121" s="335">
        <f t="shared" si="2"/>
        <v>1.0021008403361344</v>
      </c>
      <c r="F121" s="266">
        <v>0.14999999999997726</v>
      </c>
      <c r="G121" s="159">
        <f t="shared" si="3"/>
        <v>333.75</v>
      </c>
    </row>
    <row r="122" spans="1:7" s="69" customFormat="1" ht="13.5">
      <c r="A122" s="195" t="s">
        <v>234</v>
      </c>
      <c r="B122" s="274">
        <f>Volume!J123</f>
        <v>427</v>
      </c>
      <c r="C122" s="70">
        <v>411.65</v>
      </c>
      <c r="D122" s="266">
        <v>427.7</v>
      </c>
      <c r="E122" s="335">
        <f t="shared" si="2"/>
        <v>1.001639344262295</v>
      </c>
      <c r="F122" s="266">
        <v>1.599999999999966</v>
      </c>
      <c r="G122" s="159">
        <f t="shared" si="3"/>
        <v>426.1</v>
      </c>
    </row>
    <row r="123" spans="1:7" s="69" customFormat="1" ht="13.5">
      <c r="A123" s="195" t="s">
        <v>98</v>
      </c>
      <c r="B123" s="274">
        <f>Volume!J124</f>
        <v>492</v>
      </c>
      <c r="C123" s="70">
        <v>492.6</v>
      </c>
      <c r="D123" s="266">
        <v>494.15</v>
      </c>
      <c r="E123" s="335">
        <f t="shared" si="2"/>
        <v>1.004369918699187</v>
      </c>
      <c r="F123" s="266">
        <v>1.150000000000034</v>
      </c>
      <c r="G123" s="159">
        <f t="shared" si="3"/>
        <v>492.99999999999994</v>
      </c>
    </row>
    <row r="124" spans="1:7" s="69" customFormat="1" ht="13.5">
      <c r="A124" s="195" t="s">
        <v>149</v>
      </c>
      <c r="B124" s="274">
        <f>Volume!J125</f>
        <v>653.75</v>
      </c>
      <c r="C124" s="70">
        <v>656.6</v>
      </c>
      <c r="D124" s="266">
        <v>656.05</v>
      </c>
      <c r="E124" s="335">
        <f t="shared" si="2"/>
        <v>1.0035181644359463</v>
      </c>
      <c r="F124" s="266">
        <v>-1</v>
      </c>
      <c r="G124" s="159">
        <f t="shared" si="3"/>
        <v>657.05</v>
      </c>
    </row>
    <row r="125" spans="1:7" s="69" customFormat="1" ht="13.5">
      <c r="A125" s="195" t="s">
        <v>203</v>
      </c>
      <c r="B125" s="274">
        <f>Volume!J126</f>
        <v>1375.25</v>
      </c>
      <c r="C125" s="70">
        <v>1339</v>
      </c>
      <c r="D125" s="266">
        <v>1374.45</v>
      </c>
      <c r="E125" s="335">
        <f t="shared" si="2"/>
        <v>0.9994182875840757</v>
      </c>
      <c r="F125" s="266">
        <v>-1</v>
      </c>
      <c r="G125" s="159">
        <f t="shared" si="3"/>
        <v>1375.45</v>
      </c>
    </row>
    <row r="126" spans="1:7" s="69" customFormat="1" ht="13.5">
      <c r="A126" s="195" t="s">
        <v>300</v>
      </c>
      <c r="B126" s="274">
        <f>Volume!J127</f>
        <v>382.25</v>
      </c>
      <c r="C126" s="70">
        <v>371.15</v>
      </c>
      <c r="D126" s="266">
        <v>380.95</v>
      </c>
      <c r="E126" s="335">
        <f t="shared" si="2"/>
        <v>0.9965990843688685</v>
      </c>
      <c r="F126" s="266">
        <v>-0.4000000000000341</v>
      </c>
      <c r="G126" s="159">
        <f t="shared" si="3"/>
        <v>381.35</v>
      </c>
    </row>
    <row r="127" spans="1:7" s="69" customFormat="1" ht="13.5">
      <c r="A127" s="195" t="s">
        <v>216</v>
      </c>
      <c r="B127" s="274">
        <f>Volume!J128</f>
        <v>71.7</v>
      </c>
      <c r="C127" s="70">
        <v>68.6</v>
      </c>
      <c r="D127" s="266">
        <v>72.15</v>
      </c>
      <c r="E127" s="335">
        <f t="shared" si="2"/>
        <v>1.006276150627615</v>
      </c>
      <c r="F127" s="266">
        <v>0.25</v>
      </c>
      <c r="G127" s="159">
        <f t="shared" si="3"/>
        <v>71.9</v>
      </c>
    </row>
    <row r="128" spans="1:7" s="69" customFormat="1" ht="13.5">
      <c r="A128" s="195" t="s">
        <v>235</v>
      </c>
      <c r="B128" s="274">
        <f>Volume!J129</f>
        <v>111.25</v>
      </c>
      <c r="C128" s="70">
        <v>108.25</v>
      </c>
      <c r="D128" s="266">
        <v>111.75</v>
      </c>
      <c r="E128" s="335">
        <f t="shared" si="2"/>
        <v>1.0044943820224719</v>
      </c>
      <c r="F128" s="266">
        <v>0.25</v>
      </c>
      <c r="G128" s="159">
        <f t="shared" si="3"/>
        <v>111.5</v>
      </c>
    </row>
    <row r="129" spans="1:7" s="69" customFormat="1" ht="13.5">
      <c r="A129" s="195" t="s">
        <v>204</v>
      </c>
      <c r="B129" s="274">
        <f>Volume!J130</f>
        <v>467.05</v>
      </c>
      <c r="C129" s="70">
        <v>452.05</v>
      </c>
      <c r="D129" s="266">
        <v>466.7</v>
      </c>
      <c r="E129" s="335">
        <f t="shared" si="2"/>
        <v>0.9992506155657852</v>
      </c>
      <c r="F129" s="266">
        <v>0.6999999999999886</v>
      </c>
      <c r="G129" s="159">
        <f t="shared" si="3"/>
        <v>466</v>
      </c>
    </row>
    <row r="130" spans="1:7" s="69" customFormat="1" ht="13.5">
      <c r="A130" s="195" t="s">
        <v>205</v>
      </c>
      <c r="B130" s="274">
        <f>Volume!J131</f>
        <v>1029.4</v>
      </c>
      <c r="C130" s="70">
        <v>984</v>
      </c>
      <c r="D130" s="266">
        <v>1033.9</v>
      </c>
      <c r="E130" s="335">
        <f t="shared" si="2"/>
        <v>1.0043714785311832</v>
      </c>
      <c r="F130" s="266">
        <v>1.0499999999999545</v>
      </c>
      <c r="G130" s="159">
        <f t="shared" si="3"/>
        <v>1032.8500000000001</v>
      </c>
    </row>
    <row r="131" spans="1:7" s="69" customFormat="1" ht="13.5">
      <c r="A131" s="195" t="s">
        <v>37</v>
      </c>
      <c r="B131" s="274">
        <f>Volume!J132</f>
        <v>168.75</v>
      </c>
      <c r="C131" s="70">
        <v>168</v>
      </c>
      <c r="D131" s="266">
        <v>168.8</v>
      </c>
      <c r="E131" s="335">
        <f t="shared" si="2"/>
        <v>1.0002962962962965</v>
      </c>
      <c r="F131" s="266">
        <v>-0.8000000000000114</v>
      </c>
      <c r="G131" s="159">
        <f t="shared" si="3"/>
        <v>169.60000000000002</v>
      </c>
    </row>
    <row r="132" spans="1:12" s="69" customFormat="1" ht="13.5">
      <c r="A132" s="195" t="s">
        <v>301</v>
      </c>
      <c r="B132" s="274">
        <f>Volume!J133</f>
        <v>1735.35</v>
      </c>
      <c r="C132" s="70">
        <v>1730.6</v>
      </c>
      <c r="D132" s="266">
        <v>1740.85</v>
      </c>
      <c r="E132" s="335">
        <f aca="true" t="shared" si="4" ref="E132:E160">D132/B132</f>
        <v>1.0031693894603395</v>
      </c>
      <c r="F132" s="266">
        <v>8.799999999999955</v>
      </c>
      <c r="G132" s="159">
        <f t="shared" si="3"/>
        <v>1732.05</v>
      </c>
      <c r="L132" s="269"/>
    </row>
    <row r="133" spans="1:12" s="69" customFormat="1" ht="13.5">
      <c r="A133" s="195" t="s">
        <v>228</v>
      </c>
      <c r="B133" s="274">
        <f>Volume!J134</f>
        <v>1101.95</v>
      </c>
      <c r="C133" s="70">
        <v>1054.25</v>
      </c>
      <c r="D133" s="266">
        <v>1099</v>
      </c>
      <c r="E133" s="335">
        <f t="shared" si="4"/>
        <v>0.997322927537547</v>
      </c>
      <c r="F133" s="266">
        <v>3.349999999999909</v>
      </c>
      <c r="G133" s="159">
        <f aca="true" t="shared" si="5" ref="G133:G160">D133-F133</f>
        <v>1095.65</v>
      </c>
      <c r="L133" s="269"/>
    </row>
    <row r="134" spans="1:12" s="69" customFormat="1" ht="13.5">
      <c r="A134" s="195" t="s">
        <v>276</v>
      </c>
      <c r="B134" s="274">
        <f>Volume!J135</f>
        <v>798.9</v>
      </c>
      <c r="C134" s="70">
        <v>787.75</v>
      </c>
      <c r="D134" s="266">
        <v>787.45</v>
      </c>
      <c r="E134" s="335">
        <f t="shared" si="4"/>
        <v>0.9856677932156717</v>
      </c>
      <c r="F134" s="266">
        <v>-3.5</v>
      </c>
      <c r="G134" s="159">
        <f t="shared" si="5"/>
        <v>790.95</v>
      </c>
      <c r="L134" s="269"/>
    </row>
    <row r="135" spans="1:12" s="69" customFormat="1" ht="13.5">
      <c r="A135" s="195" t="s">
        <v>180</v>
      </c>
      <c r="B135" s="274">
        <f>Volume!J136</f>
        <v>121.35</v>
      </c>
      <c r="C135" s="70">
        <v>117.4</v>
      </c>
      <c r="D135" s="266">
        <v>121.45</v>
      </c>
      <c r="E135" s="335">
        <f t="shared" si="4"/>
        <v>1.00082406262876</v>
      </c>
      <c r="F135" s="266">
        <v>-3.6999999999999886</v>
      </c>
      <c r="G135" s="159">
        <f t="shared" si="5"/>
        <v>125.14999999999999</v>
      </c>
      <c r="L135" s="269"/>
    </row>
    <row r="136" spans="1:12" s="69" customFormat="1" ht="13.5">
      <c r="A136" s="195" t="s">
        <v>181</v>
      </c>
      <c r="B136" s="274">
        <f>Volume!J137</f>
        <v>334.2</v>
      </c>
      <c r="C136" s="70">
        <v>327.3</v>
      </c>
      <c r="D136" s="266">
        <v>331.3</v>
      </c>
      <c r="E136" s="335">
        <f t="shared" si="4"/>
        <v>0.9913225613405148</v>
      </c>
      <c r="F136" s="266">
        <v>1.8500000000000227</v>
      </c>
      <c r="G136" s="159">
        <f t="shared" si="5"/>
        <v>329.45</v>
      </c>
      <c r="L136" s="269"/>
    </row>
    <row r="137" spans="1:12" s="69" customFormat="1" ht="13.5">
      <c r="A137" s="195" t="s">
        <v>150</v>
      </c>
      <c r="B137" s="274">
        <f>Volume!J138</f>
        <v>463.35</v>
      </c>
      <c r="C137" s="70">
        <v>450.6</v>
      </c>
      <c r="D137" s="266">
        <v>464.55</v>
      </c>
      <c r="E137" s="335">
        <f t="shared" si="4"/>
        <v>1.0025898348980253</v>
      </c>
      <c r="F137" s="266">
        <v>0.75</v>
      </c>
      <c r="G137" s="159">
        <f t="shared" si="5"/>
        <v>463.8</v>
      </c>
      <c r="L137" s="269"/>
    </row>
    <row r="138" spans="1:12" s="69" customFormat="1" ht="13.5">
      <c r="A138" s="195" t="s">
        <v>151</v>
      </c>
      <c r="B138" s="274">
        <f>Volume!J139</f>
        <v>1030.4</v>
      </c>
      <c r="C138" s="70">
        <v>1013.05</v>
      </c>
      <c r="D138" s="266">
        <v>1028.4</v>
      </c>
      <c r="E138" s="335">
        <f t="shared" si="4"/>
        <v>0.9980590062111802</v>
      </c>
      <c r="F138" s="266">
        <v>-3.400000000000091</v>
      </c>
      <c r="G138" s="159">
        <f t="shared" si="5"/>
        <v>1031.8000000000002</v>
      </c>
      <c r="L138" s="269"/>
    </row>
    <row r="139" spans="1:12" s="69" customFormat="1" ht="13.5">
      <c r="A139" s="195" t="s">
        <v>214</v>
      </c>
      <c r="B139" s="274">
        <f>Volume!J140</f>
        <v>1571.1</v>
      </c>
      <c r="C139" s="70">
        <v>1552.35</v>
      </c>
      <c r="D139" s="266">
        <v>1575.55</v>
      </c>
      <c r="E139" s="335">
        <f t="shared" si="4"/>
        <v>1.0028324104130864</v>
      </c>
      <c r="F139" s="266">
        <v>6.0499999999999545</v>
      </c>
      <c r="G139" s="159">
        <f t="shared" si="5"/>
        <v>1569.5</v>
      </c>
      <c r="L139" s="269"/>
    </row>
    <row r="140" spans="1:12" s="69" customFormat="1" ht="13.5">
      <c r="A140" s="195" t="s">
        <v>229</v>
      </c>
      <c r="B140" s="274">
        <f>Volume!J141</f>
        <v>1008.75</v>
      </c>
      <c r="C140" s="70">
        <v>998.55</v>
      </c>
      <c r="D140" s="266">
        <v>1009.35</v>
      </c>
      <c r="E140" s="335">
        <f t="shared" si="4"/>
        <v>1.0005947955390335</v>
      </c>
      <c r="F140" s="266">
        <v>3.5499999999999545</v>
      </c>
      <c r="G140" s="159">
        <f t="shared" si="5"/>
        <v>1005.8000000000001</v>
      </c>
      <c r="L140" s="269"/>
    </row>
    <row r="141" spans="1:12" s="69" customFormat="1" ht="13.5">
      <c r="A141" s="195" t="s">
        <v>91</v>
      </c>
      <c r="B141" s="274">
        <f>Volume!J142</f>
        <v>71.9</v>
      </c>
      <c r="C141" s="70">
        <v>69.05</v>
      </c>
      <c r="D141" s="266">
        <v>71.85</v>
      </c>
      <c r="E141" s="335">
        <f t="shared" si="4"/>
        <v>0.9993045897079276</v>
      </c>
      <c r="F141" s="266">
        <v>0.3999999999999915</v>
      </c>
      <c r="G141" s="159">
        <f t="shared" si="5"/>
        <v>71.45</v>
      </c>
      <c r="L141" s="269"/>
    </row>
    <row r="142" spans="1:12" s="69" customFormat="1" ht="13.5">
      <c r="A142" s="195" t="s">
        <v>152</v>
      </c>
      <c r="B142" s="274">
        <f>Volume!J143</f>
        <v>210.95</v>
      </c>
      <c r="C142" s="70">
        <v>196.1</v>
      </c>
      <c r="D142" s="266">
        <v>209</v>
      </c>
      <c r="E142" s="335">
        <f t="shared" si="4"/>
        <v>0.9907561033420242</v>
      </c>
      <c r="F142" s="266">
        <v>-0.950000000000017</v>
      </c>
      <c r="G142" s="159">
        <f t="shared" si="5"/>
        <v>209.95000000000002</v>
      </c>
      <c r="L142" s="269"/>
    </row>
    <row r="143" spans="1:12" s="69" customFormat="1" ht="13.5">
      <c r="A143" s="195" t="s">
        <v>208</v>
      </c>
      <c r="B143" s="274">
        <f>Volume!J144</f>
        <v>805.1</v>
      </c>
      <c r="C143" s="70">
        <v>778.05</v>
      </c>
      <c r="D143" s="266">
        <v>804.7</v>
      </c>
      <c r="E143" s="335">
        <f t="shared" si="4"/>
        <v>0.9995031673084089</v>
      </c>
      <c r="F143" s="266">
        <v>2.25</v>
      </c>
      <c r="G143" s="159">
        <f t="shared" si="5"/>
        <v>802.45</v>
      </c>
      <c r="L143" s="269"/>
    </row>
    <row r="144" spans="1:12" s="69" customFormat="1" ht="13.5">
      <c r="A144" s="195" t="s">
        <v>230</v>
      </c>
      <c r="B144" s="274">
        <f>Volume!J145</f>
        <v>515.45</v>
      </c>
      <c r="C144" s="70">
        <v>504.1</v>
      </c>
      <c r="D144" s="266">
        <v>516.05</v>
      </c>
      <c r="E144" s="335">
        <f t="shared" si="4"/>
        <v>1.0011640314288484</v>
      </c>
      <c r="F144" s="266">
        <v>-2.849999999999966</v>
      </c>
      <c r="G144" s="159">
        <f t="shared" si="5"/>
        <v>518.8999999999999</v>
      </c>
      <c r="L144" s="269"/>
    </row>
    <row r="145" spans="1:12" s="69" customFormat="1" ht="13.5">
      <c r="A145" s="195" t="s">
        <v>185</v>
      </c>
      <c r="B145" s="274">
        <f>Volume!J146</f>
        <v>442.05</v>
      </c>
      <c r="C145" s="70">
        <v>431.15</v>
      </c>
      <c r="D145" s="266">
        <v>442.4</v>
      </c>
      <c r="E145" s="335">
        <f t="shared" si="4"/>
        <v>1.0007917656373713</v>
      </c>
      <c r="F145" s="266">
        <v>1</v>
      </c>
      <c r="G145" s="159">
        <f t="shared" si="5"/>
        <v>441.4</v>
      </c>
      <c r="L145" s="269"/>
    </row>
    <row r="146" spans="1:12" s="69" customFormat="1" ht="13.5">
      <c r="A146" s="195" t="s">
        <v>206</v>
      </c>
      <c r="B146" s="274">
        <f>Volume!J147</f>
        <v>626.95</v>
      </c>
      <c r="C146" s="70">
        <v>632.2</v>
      </c>
      <c r="D146" s="266">
        <v>629.75</v>
      </c>
      <c r="E146" s="335">
        <f t="shared" si="4"/>
        <v>1.0044660658744715</v>
      </c>
      <c r="F146" s="266">
        <v>2.400000000000091</v>
      </c>
      <c r="G146" s="159">
        <f t="shared" si="5"/>
        <v>627.3499999999999</v>
      </c>
      <c r="L146" s="269"/>
    </row>
    <row r="147" spans="1:12" s="69" customFormat="1" ht="13.5">
      <c r="A147" s="195" t="s">
        <v>118</v>
      </c>
      <c r="B147" s="274">
        <f>Volume!J148</f>
        <v>1303.05</v>
      </c>
      <c r="C147" s="70">
        <v>1271.6</v>
      </c>
      <c r="D147" s="266">
        <v>1308.15</v>
      </c>
      <c r="E147" s="335">
        <f t="shared" si="4"/>
        <v>1.0039138943248533</v>
      </c>
      <c r="F147" s="266">
        <v>4.599999999999909</v>
      </c>
      <c r="G147" s="159">
        <f t="shared" si="5"/>
        <v>1303.5500000000002</v>
      </c>
      <c r="L147" s="269"/>
    </row>
    <row r="148" spans="1:12" s="69" customFormat="1" ht="13.5">
      <c r="A148" s="195" t="s">
        <v>231</v>
      </c>
      <c r="B148" s="274">
        <f>Volume!J149</f>
        <v>845.8</v>
      </c>
      <c r="C148" s="70">
        <v>840.6</v>
      </c>
      <c r="D148" s="266">
        <v>851.35</v>
      </c>
      <c r="E148" s="335">
        <f t="shared" si="4"/>
        <v>1.0065618349491607</v>
      </c>
      <c r="F148" s="266">
        <v>4.550000000000068</v>
      </c>
      <c r="G148" s="159">
        <f t="shared" si="5"/>
        <v>846.8</v>
      </c>
      <c r="L148" s="269"/>
    </row>
    <row r="149" spans="1:12" s="69" customFormat="1" ht="13.5">
      <c r="A149" s="195" t="s">
        <v>302</v>
      </c>
      <c r="B149" s="274">
        <f>Volume!J150</f>
        <v>48.65</v>
      </c>
      <c r="C149" s="70">
        <v>47.55</v>
      </c>
      <c r="D149" s="266">
        <v>49</v>
      </c>
      <c r="E149" s="335">
        <f t="shared" si="4"/>
        <v>1.0071942446043165</v>
      </c>
      <c r="F149" s="266">
        <v>0.29999999999999716</v>
      </c>
      <c r="G149" s="159">
        <f t="shared" si="5"/>
        <v>48.7</v>
      </c>
      <c r="L149" s="269"/>
    </row>
    <row r="150" spans="1:12" s="69" customFormat="1" ht="13.5">
      <c r="A150" s="195" t="s">
        <v>303</v>
      </c>
      <c r="B150" s="274">
        <f>Volume!J151</f>
        <v>21.5</v>
      </c>
      <c r="C150" s="70">
        <v>21.35</v>
      </c>
      <c r="D150" s="266">
        <v>21.6</v>
      </c>
      <c r="E150" s="335">
        <f t="shared" si="4"/>
        <v>1.0046511627906978</v>
      </c>
      <c r="F150" s="266">
        <v>0.10000000000000142</v>
      </c>
      <c r="G150" s="159">
        <f t="shared" si="5"/>
        <v>21.5</v>
      </c>
      <c r="L150" s="269"/>
    </row>
    <row r="151" spans="1:12" s="69" customFormat="1" ht="13.5">
      <c r="A151" s="195" t="s">
        <v>173</v>
      </c>
      <c r="B151" s="274">
        <f>Volume!J152</f>
        <v>62.75</v>
      </c>
      <c r="C151" s="70">
        <v>61.95</v>
      </c>
      <c r="D151" s="266">
        <v>62.8</v>
      </c>
      <c r="E151" s="335">
        <f t="shared" si="4"/>
        <v>1.000796812749004</v>
      </c>
      <c r="F151" s="266">
        <v>0.30000000000000426</v>
      </c>
      <c r="G151" s="159">
        <f t="shared" si="5"/>
        <v>62.49999999999999</v>
      </c>
      <c r="L151" s="269"/>
    </row>
    <row r="152" spans="1:12" s="69" customFormat="1" ht="13.5">
      <c r="A152" s="195" t="s">
        <v>304</v>
      </c>
      <c r="B152" s="274">
        <f>Volume!J153</f>
        <v>784.25</v>
      </c>
      <c r="C152" s="70">
        <v>783.75</v>
      </c>
      <c r="D152" s="266">
        <v>789.6</v>
      </c>
      <c r="E152" s="335">
        <f t="shared" si="4"/>
        <v>1.006821804271597</v>
      </c>
      <c r="F152" s="266">
        <v>4.9500000000000455</v>
      </c>
      <c r="G152" s="159">
        <f t="shared" si="5"/>
        <v>784.65</v>
      </c>
      <c r="L152" s="269"/>
    </row>
    <row r="153" spans="1:12" s="69" customFormat="1" ht="13.5">
      <c r="A153" s="195" t="s">
        <v>82</v>
      </c>
      <c r="B153" s="274">
        <f>Volume!J154</f>
        <v>105.7</v>
      </c>
      <c r="C153" s="70">
        <v>102.45</v>
      </c>
      <c r="D153" s="266">
        <v>106</v>
      </c>
      <c r="E153" s="335">
        <f t="shared" si="4"/>
        <v>1.0028382213812677</v>
      </c>
      <c r="F153" s="266">
        <v>0.5</v>
      </c>
      <c r="G153" s="159">
        <f t="shared" si="5"/>
        <v>105.5</v>
      </c>
      <c r="L153" s="269"/>
    </row>
    <row r="154" spans="1:12" s="69" customFormat="1" ht="13.5">
      <c r="A154" s="195" t="s">
        <v>153</v>
      </c>
      <c r="B154" s="274">
        <f>Volume!J155</f>
        <v>503.9</v>
      </c>
      <c r="C154" s="70">
        <v>481.4</v>
      </c>
      <c r="D154" s="266">
        <v>499.85</v>
      </c>
      <c r="E154" s="335">
        <f t="shared" si="4"/>
        <v>0.9919626910101211</v>
      </c>
      <c r="F154" s="266">
        <v>0.2999999999999545</v>
      </c>
      <c r="G154" s="159">
        <f t="shared" si="5"/>
        <v>499.55000000000007</v>
      </c>
      <c r="L154" s="269"/>
    </row>
    <row r="155" spans="1:12" s="69" customFormat="1" ht="13.5">
      <c r="A155" s="195" t="s">
        <v>154</v>
      </c>
      <c r="B155" s="274">
        <f>Volume!J156</f>
        <v>42.6</v>
      </c>
      <c r="C155" s="70">
        <v>41.4</v>
      </c>
      <c r="D155" s="266">
        <v>42.75</v>
      </c>
      <c r="E155" s="335">
        <f t="shared" si="4"/>
        <v>1.0035211267605633</v>
      </c>
      <c r="F155" s="266">
        <v>0.04999999999999716</v>
      </c>
      <c r="G155" s="159">
        <f t="shared" si="5"/>
        <v>42.7</v>
      </c>
      <c r="L155" s="269"/>
    </row>
    <row r="156" spans="1:12" s="69" customFormat="1" ht="13.5">
      <c r="A156" s="195" t="s">
        <v>305</v>
      </c>
      <c r="B156" s="274">
        <f>Volume!J157</f>
        <v>86.2</v>
      </c>
      <c r="C156" s="70">
        <v>84</v>
      </c>
      <c r="D156" s="266">
        <v>86.15</v>
      </c>
      <c r="E156" s="335">
        <f t="shared" si="4"/>
        <v>0.9994199535962878</v>
      </c>
      <c r="F156" s="266">
        <v>0.25</v>
      </c>
      <c r="G156" s="159">
        <f t="shared" si="5"/>
        <v>85.9</v>
      </c>
      <c r="L156" s="269"/>
    </row>
    <row r="157" spans="1:12" s="69" customFormat="1" ht="13.5">
      <c r="A157" s="195" t="s">
        <v>155</v>
      </c>
      <c r="B157" s="274">
        <f>Volume!J158</f>
        <v>423.85</v>
      </c>
      <c r="C157" s="70">
        <v>385.5</v>
      </c>
      <c r="D157" s="266">
        <v>424.95</v>
      </c>
      <c r="E157" s="335">
        <f t="shared" si="4"/>
        <v>1.0025952577562816</v>
      </c>
      <c r="F157" s="266">
        <v>0.8999999999999773</v>
      </c>
      <c r="G157" s="159">
        <f t="shared" si="5"/>
        <v>424.05</v>
      </c>
      <c r="L157" s="269"/>
    </row>
    <row r="158" spans="1:12" s="69" customFormat="1" ht="13.5">
      <c r="A158" s="195" t="s">
        <v>38</v>
      </c>
      <c r="B158" s="274">
        <f>Volume!J159</f>
        <v>594.7</v>
      </c>
      <c r="C158" s="70">
        <v>571.8</v>
      </c>
      <c r="D158" s="266">
        <v>590.7</v>
      </c>
      <c r="E158" s="335">
        <f t="shared" si="4"/>
        <v>0.9932739196233396</v>
      </c>
      <c r="F158" s="266">
        <v>-9.950000000000045</v>
      </c>
      <c r="G158" s="159">
        <f t="shared" si="5"/>
        <v>600.6500000000001</v>
      </c>
      <c r="L158" s="269"/>
    </row>
    <row r="159" spans="1:7" ht="13.5">
      <c r="A159" s="195" t="s">
        <v>156</v>
      </c>
      <c r="B159" s="274">
        <f>Volume!J160</f>
        <v>380.5</v>
      </c>
      <c r="C159" s="70">
        <v>365.7</v>
      </c>
      <c r="D159" s="266">
        <v>380.1</v>
      </c>
      <c r="E159" s="335">
        <f t="shared" si="4"/>
        <v>0.9989487516425756</v>
      </c>
      <c r="F159" s="266">
        <v>-5.699999999999989</v>
      </c>
      <c r="G159" s="159">
        <f t="shared" si="5"/>
        <v>385.8</v>
      </c>
    </row>
    <row r="160" spans="1:7" ht="14.25" thickBot="1">
      <c r="A160" s="196" t="s">
        <v>398</v>
      </c>
      <c r="B160" s="274">
        <f>Volume!J161</f>
        <v>247.8</v>
      </c>
      <c r="C160" s="70">
        <v>252.25</v>
      </c>
      <c r="D160" s="266">
        <v>249</v>
      </c>
      <c r="E160" s="335">
        <f t="shared" si="4"/>
        <v>1.0048426150121066</v>
      </c>
      <c r="F160" s="266">
        <v>0.75</v>
      </c>
      <c r="G160" s="159">
        <f t="shared" si="5"/>
        <v>248.25</v>
      </c>
    </row>
    <row r="161" ht="11.25" hidden="1">
      <c r="C161" s="70">
        <v>226</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53"/>
  <sheetViews>
    <sheetView workbookViewId="0" topLeftCell="A1">
      <selection activeCell="E285" sqref="E285"/>
    </sheetView>
  </sheetViews>
  <sheetFormatPr defaultColWidth="9.140625" defaultRowHeight="12.75"/>
  <cols>
    <col min="1" max="1" width="14.57421875" style="70" customWidth="1"/>
    <col min="2" max="2" width="13.00390625" style="70" customWidth="1"/>
    <col min="3" max="3" width="11.7109375" style="70" customWidth="1"/>
    <col min="4" max="4" width="11.28125" style="70" bestFit="1" customWidth="1"/>
    <col min="5" max="5" width="10.140625" style="70" bestFit="1" customWidth="1"/>
    <col min="6" max="16384" width="9.140625" style="70" customWidth="1"/>
  </cols>
  <sheetData>
    <row r="1" spans="1:5" s="133" customFormat="1" ht="19.5" customHeight="1" thickBot="1">
      <c r="A1" s="417" t="s">
        <v>209</v>
      </c>
      <c r="B1" s="418"/>
      <c r="C1" s="418"/>
      <c r="D1" s="418"/>
      <c r="E1" s="418"/>
    </row>
    <row r="2" spans="1:5" s="69" customFormat="1" ht="14.25" thickBot="1">
      <c r="A2" s="134" t="s">
        <v>113</v>
      </c>
      <c r="B2" s="270" t="s">
        <v>213</v>
      </c>
      <c r="C2" s="33" t="s">
        <v>99</v>
      </c>
      <c r="D2" s="270" t="s">
        <v>123</v>
      </c>
      <c r="E2" s="207" t="s">
        <v>215</v>
      </c>
    </row>
    <row r="3" spans="1:5" s="69" customFormat="1" ht="13.5">
      <c r="A3" s="273" t="s">
        <v>212</v>
      </c>
      <c r="B3" s="181">
        <f>VLOOKUP(A3,Margins!$A$2:$M$161,2,FALSE)</f>
        <v>50</v>
      </c>
      <c r="C3" s="272">
        <f>VLOOKUP(A3,Basis!$A$3:$G$160,2,FALSE)</f>
        <v>3875.9</v>
      </c>
      <c r="D3" s="272">
        <f>VLOOKUP(A3,Basis!$A$3:$G$160,3,FALSE)</f>
        <v>3757</v>
      </c>
      <c r="E3" s="181">
        <f>VLOOKUP(A3,Margins!$A$2:$M$161,7,FALSE)</f>
        <v>22559.85</v>
      </c>
    </row>
    <row r="4" spans="1:5" s="69" customFormat="1" ht="13.5">
      <c r="A4" s="203" t="s">
        <v>134</v>
      </c>
      <c r="B4" s="181">
        <f>VLOOKUP(A4,Margins!$A$2:$M$161,2,FALSE)</f>
        <v>100</v>
      </c>
      <c r="C4" s="274">
        <f>VLOOKUP(A4,Basis!$A$3:$G$160,2,FALSE)</f>
        <v>3594.35</v>
      </c>
      <c r="D4" s="275">
        <f>VLOOKUP(A4,Basis!$A$3:$G$160,3,FALSE)</f>
        <v>3502.05</v>
      </c>
      <c r="E4" s="378">
        <f>VLOOKUP(A4,Margins!$A$2:$M$161,7,FALSE)</f>
        <v>57958.75</v>
      </c>
    </row>
    <row r="5" spans="1:5" s="69" customFormat="1" ht="13.5">
      <c r="A5" s="203" t="s">
        <v>0</v>
      </c>
      <c r="B5" s="181">
        <f>VLOOKUP(A5,Margins!$A$2:$M$161,2,FALSE)</f>
        <v>375</v>
      </c>
      <c r="C5" s="274">
        <f>VLOOKUP(A5,Basis!$A$3:$G$160,2,FALSE)</f>
        <v>753.7</v>
      </c>
      <c r="D5" s="275">
        <f>VLOOKUP(A5,Basis!$A$3:$G$160,3,FALSE)</f>
        <v>754.8</v>
      </c>
      <c r="E5" s="378">
        <f>VLOOKUP(A5,Margins!$A$2:$M$161,7,FALSE)</f>
        <v>58531.875</v>
      </c>
    </row>
    <row r="6" spans="1:5" s="69" customFormat="1" ht="13.5">
      <c r="A6" s="195" t="s">
        <v>193</v>
      </c>
      <c r="B6" s="181">
        <f>VLOOKUP(A6,Margins!$A$2:$M$161,2,FALSE)</f>
        <v>100</v>
      </c>
      <c r="C6" s="274">
        <f>VLOOKUP(A6,Basis!$A$3:$G$160,2,FALSE)</f>
        <v>2567.45</v>
      </c>
      <c r="D6" s="275">
        <f>VLOOKUP(A6,Basis!$A$3:$G$160,3,FALSE)</f>
        <v>2510.2</v>
      </c>
      <c r="E6" s="378">
        <f>VLOOKUP(A6,Margins!$A$2:$M$161,7,FALSE)</f>
        <v>42048.344</v>
      </c>
    </row>
    <row r="7" spans="1:5" s="14" customFormat="1" ht="13.5">
      <c r="A7" s="203" t="s">
        <v>232</v>
      </c>
      <c r="B7" s="181">
        <f>VLOOKUP(A7,Margins!$A$2:$M$161,2,FALSE)</f>
        <v>500</v>
      </c>
      <c r="C7" s="274">
        <f>VLOOKUP(A7,Basis!$A$3:$G$160,2,FALSE)</f>
        <v>780.4</v>
      </c>
      <c r="D7" s="275">
        <f>VLOOKUP(A7,Basis!$A$3:$G$160,3,FALSE)</f>
        <v>761.5</v>
      </c>
      <c r="E7" s="378">
        <f>VLOOKUP(A7,Margins!$A$2:$M$161,7,FALSE)</f>
        <v>72450</v>
      </c>
    </row>
    <row r="8" spans="1:5" s="69" customFormat="1" ht="13.5">
      <c r="A8" s="203" t="s">
        <v>1</v>
      </c>
      <c r="B8" s="181">
        <f>VLOOKUP(A8,Margins!$A$2:$M$161,2,FALSE)</f>
        <v>150</v>
      </c>
      <c r="C8" s="274">
        <f>VLOOKUP(A8,Basis!$A$3:$G$160,2,FALSE)</f>
        <v>2231.4</v>
      </c>
      <c r="D8" s="275">
        <f>VLOOKUP(A8,Basis!$A$3:$G$160,3,FALSE)</f>
        <v>2093.9</v>
      </c>
      <c r="E8" s="378">
        <f>VLOOKUP(A8,Margins!$A$2:$M$161,7,FALSE)</f>
        <v>63660</v>
      </c>
    </row>
    <row r="9" spans="1:5" s="69" customFormat="1" ht="13.5">
      <c r="A9" s="203" t="s">
        <v>2</v>
      </c>
      <c r="B9" s="181">
        <f>VLOOKUP(A9,Margins!$A$2:$M$161,2,FALSE)</f>
        <v>1100</v>
      </c>
      <c r="C9" s="274">
        <f>VLOOKUP(A9,Basis!$A$3:$G$160,2,FALSE)</f>
        <v>313.85</v>
      </c>
      <c r="D9" s="275">
        <f>VLOOKUP(A9,Basis!$A$3:$G$160,3,FALSE)</f>
        <v>313.2</v>
      </c>
      <c r="E9" s="378">
        <f>VLOOKUP(A9,Margins!$A$2:$M$161,7,FALSE)</f>
        <v>58148.75</v>
      </c>
    </row>
    <row r="10" spans="1:5" s="69" customFormat="1" ht="13.5">
      <c r="A10" s="203" t="s">
        <v>3</v>
      </c>
      <c r="B10" s="181">
        <f>VLOOKUP(A10,Margins!$A$2:$M$161,2,FALSE)</f>
        <v>1250</v>
      </c>
      <c r="C10" s="274">
        <f>VLOOKUP(A10,Basis!$A$3:$G$160,2,FALSE)</f>
        <v>235.3</v>
      </c>
      <c r="D10" s="275">
        <f>VLOOKUP(A10,Basis!$A$3:$G$160,3,FALSE)</f>
        <v>232.35</v>
      </c>
      <c r="E10" s="378">
        <f>VLOOKUP(A10,Margins!$A$2:$M$161,7,FALSE)</f>
        <v>45943.75</v>
      </c>
    </row>
    <row r="11" spans="1:5" s="69" customFormat="1" ht="13.5">
      <c r="A11" s="203" t="s">
        <v>139</v>
      </c>
      <c r="B11" s="181">
        <f>VLOOKUP(A11,Margins!$A$2:$M$161,2,FALSE)</f>
        <v>2700</v>
      </c>
      <c r="C11" s="274">
        <f>VLOOKUP(A11,Basis!$A$3:$G$160,2,FALSE)</f>
        <v>90.7</v>
      </c>
      <c r="D11" s="275">
        <f>VLOOKUP(A11,Basis!$A$3:$G$160,3,FALSE)</f>
        <v>86.1</v>
      </c>
      <c r="E11" s="378">
        <f>VLOOKUP(A11,Margins!$A$2:$M$161,7,FALSE)</f>
        <v>44320.5</v>
      </c>
    </row>
    <row r="12" spans="1:5" s="69" customFormat="1" ht="13.5">
      <c r="A12" s="203" t="s">
        <v>306</v>
      </c>
      <c r="B12" s="181">
        <f>VLOOKUP(A12,Margins!$A$2:$M$161,2,FALSE)</f>
        <v>400</v>
      </c>
      <c r="C12" s="274">
        <f>VLOOKUP(A12,Basis!$A$3:$G$160,2,FALSE)</f>
        <v>682</v>
      </c>
      <c r="D12" s="275">
        <f>VLOOKUP(A12,Basis!$A$3:$G$160,3,FALSE)</f>
        <v>680.2</v>
      </c>
      <c r="E12" s="378">
        <f>VLOOKUP(A12,Margins!$A$2:$M$161,7,FALSE)</f>
        <v>45350.32</v>
      </c>
    </row>
    <row r="13" spans="1:5" s="69" customFormat="1" ht="13.5">
      <c r="A13" s="203" t="s">
        <v>89</v>
      </c>
      <c r="B13" s="181">
        <f>VLOOKUP(A13,Margins!$A$2:$M$161,2,FALSE)</f>
        <v>1500</v>
      </c>
      <c r="C13" s="274">
        <f>VLOOKUP(A13,Basis!$A$3:$G$160,2,FALSE)</f>
        <v>276.75</v>
      </c>
      <c r="D13" s="275">
        <f>VLOOKUP(A13,Basis!$A$3:$G$160,3,FALSE)</f>
        <v>275.25</v>
      </c>
      <c r="E13" s="378">
        <f>VLOOKUP(A13,Margins!$A$2:$M$161,7,FALSE)</f>
        <v>86527.425</v>
      </c>
    </row>
    <row r="14" spans="1:5" s="69" customFormat="1" ht="13.5">
      <c r="A14" s="203" t="s">
        <v>140</v>
      </c>
      <c r="B14" s="181">
        <f>VLOOKUP(A14,Margins!$A$2:$M$161,2,FALSE)</f>
        <v>300</v>
      </c>
      <c r="C14" s="274">
        <f>VLOOKUP(A14,Basis!$A$3:$G$160,2,FALSE)</f>
        <v>1142.7</v>
      </c>
      <c r="D14" s="275">
        <f>VLOOKUP(A14,Basis!$A$3:$G$160,3,FALSE)</f>
        <v>1139.65</v>
      </c>
      <c r="E14" s="378">
        <f>VLOOKUP(A14,Margins!$A$2:$M$161,7,FALSE)</f>
        <v>54451.5</v>
      </c>
    </row>
    <row r="15" spans="1:5" s="69" customFormat="1" ht="13.5">
      <c r="A15" s="203" t="s">
        <v>24</v>
      </c>
      <c r="B15" s="181">
        <f>VLOOKUP(A15,Margins!$A$2:$M$161,2,FALSE)</f>
        <v>175</v>
      </c>
      <c r="C15" s="274">
        <f>VLOOKUP(A15,Basis!$A$3:$G$160,2,FALSE)</f>
        <v>2083.45</v>
      </c>
      <c r="D15" s="275">
        <f>VLOOKUP(A15,Basis!$A$3:$G$160,3,FALSE)</f>
        <v>2105.8</v>
      </c>
      <c r="E15" s="378">
        <f>VLOOKUP(A15,Margins!$A$2:$M$161,7,FALSE)</f>
        <v>71169.4375</v>
      </c>
    </row>
    <row r="16" spans="1:5" s="69" customFormat="1" ht="13.5">
      <c r="A16" s="195" t="s">
        <v>195</v>
      </c>
      <c r="B16" s="181">
        <f>VLOOKUP(A16,Margins!$A$2:$M$161,2,FALSE)</f>
        <v>2062</v>
      </c>
      <c r="C16" s="274">
        <f>VLOOKUP(A16,Basis!$A$3:$G$160,2,FALSE)</f>
        <v>108</v>
      </c>
      <c r="D16" s="275">
        <f>VLOOKUP(A16,Basis!$A$3:$G$160,3,FALSE)</f>
        <v>106.95</v>
      </c>
      <c r="E16" s="378">
        <f>VLOOKUP(A16,Margins!$A$2:$M$161,7,FALSE)</f>
        <v>49900.4</v>
      </c>
    </row>
    <row r="17" spans="1:5" s="69" customFormat="1" ht="13.5">
      <c r="A17" s="203" t="s">
        <v>197</v>
      </c>
      <c r="B17" s="181">
        <f>VLOOKUP(A17,Margins!$A$2:$M$161,2,FALSE)</f>
        <v>650</v>
      </c>
      <c r="C17" s="274">
        <f>VLOOKUP(A17,Basis!$A$3:$G$160,2,FALSE)</f>
        <v>296.1</v>
      </c>
      <c r="D17" s="275">
        <f>VLOOKUP(A17,Basis!$A$3:$G$160,3,FALSE)</f>
        <v>298.85</v>
      </c>
      <c r="E17" s="378">
        <f>VLOOKUP(A17,Margins!$A$2:$M$161,7,FALSE)</f>
        <v>36123.75000000001</v>
      </c>
    </row>
    <row r="18" spans="1:5" s="69" customFormat="1" ht="13.5">
      <c r="A18" s="203" t="s">
        <v>4</v>
      </c>
      <c r="B18" s="181">
        <f>VLOOKUP(A18,Margins!$A$2:$M$161,2,FALSE)</f>
        <v>150</v>
      </c>
      <c r="C18" s="274">
        <f>VLOOKUP(A18,Basis!$A$3:$G$160,2,FALSE)</f>
        <v>1574</v>
      </c>
      <c r="D18" s="275">
        <f>VLOOKUP(A18,Basis!$A$3:$G$160,3,FALSE)</f>
        <v>1550.2</v>
      </c>
      <c r="E18" s="378">
        <f>VLOOKUP(A18,Margins!$A$2:$M$161,7,FALSE)</f>
        <v>36688.5</v>
      </c>
    </row>
    <row r="19" spans="1:5" s="69" customFormat="1" ht="13.5">
      <c r="A19" s="203" t="s">
        <v>79</v>
      </c>
      <c r="B19" s="181">
        <f>VLOOKUP(A19,Margins!$A$2:$M$161,2,FALSE)</f>
        <v>200</v>
      </c>
      <c r="C19" s="274">
        <f>VLOOKUP(A19,Basis!$A$3:$G$160,2,FALSE)</f>
        <v>1025.9</v>
      </c>
      <c r="D19" s="275">
        <f>VLOOKUP(A19,Basis!$A$3:$G$160,3,FALSE)</f>
        <v>969.65</v>
      </c>
      <c r="E19" s="378">
        <f>VLOOKUP(A19,Margins!$A$2:$M$161,7,FALSE)</f>
        <v>34827</v>
      </c>
    </row>
    <row r="20" spans="1:5" s="69" customFormat="1" ht="13.5">
      <c r="A20" s="203" t="s">
        <v>196</v>
      </c>
      <c r="B20" s="181">
        <f>VLOOKUP(A20,Margins!$A$2:$M$161,2,FALSE)</f>
        <v>400</v>
      </c>
      <c r="C20" s="274">
        <f>VLOOKUP(A20,Basis!$A$3:$G$160,2,FALSE)</f>
        <v>685.25</v>
      </c>
      <c r="D20" s="275">
        <f>VLOOKUP(A20,Basis!$A$3:$G$160,3,FALSE)</f>
        <v>646.6</v>
      </c>
      <c r="E20" s="378">
        <f>VLOOKUP(A20,Margins!$A$2:$M$161,7,FALSE)</f>
        <v>41681</v>
      </c>
    </row>
    <row r="21" spans="1:5" s="69" customFormat="1" ht="13.5">
      <c r="A21" s="203" t="s">
        <v>5</v>
      </c>
      <c r="B21" s="181">
        <f>VLOOKUP(A21,Margins!$A$2:$M$161,2,FALSE)</f>
        <v>1595</v>
      </c>
      <c r="C21" s="274">
        <f>VLOOKUP(A21,Basis!$A$3:$G$160,2,FALSE)</f>
        <v>135.8</v>
      </c>
      <c r="D21" s="275">
        <f>VLOOKUP(A21,Basis!$A$3:$G$160,3,FALSE)</f>
        <v>134.35</v>
      </c>
      <c r="E21" s="378">
        <f>VLOOKUP(A21,Margins!$A$2:$M$161,7,FALSE)</f>
        <v>40688.45</v>
      </c>
    </row>
    <row r="22" spans="1:5" s="69" customFormat="1" ht="13.5">
      <c r="A22" s="203" t="s">
        <v>198</v>
      </c>
      <c r="B22" s="181">
        <f>VLOOKUP(A22,Margins!$A$2:$M$161,2,FALSE)</f>
        <v>1000</v>
      </c>
      <c r="C22" s="274">
        <f>VLOOKUP(A22,Basis!$A$3:$G$160,2,FALSE)</f>
        <v>196.7</v>
      </c>
      <c r="D22" s="275">
        <f>VLOOKUP(A22,Basis!$A$3:$G$160,3,FALSE)</f>
        <v>189.95</v>
      </c>
      <c r="E22" s="378">
        <f>VLOOKUP(A22,Margins!$A$2:$M$161,7,FALSE)</f>
        <v>35005</v>
      </c>
    </row>
    <row r="23" spans="1:5" s="69" customFormat="1" ht="13.5">
      <c r="A23" s="203" t="s">
        <v>199</v>
      </c>
      <c r="B23" s="181">
        <f>VLOOKUP(A23,Margins!$A$2:$M$161,2,FALSE)</f>
        <v>1300</v>
      </c>
      <c r="C23" s="274">
        <f>VLOOKUP(A23,Basis!$A$3:$G$160,2,FALSE)</f>
        <v>267.6</v>
      </c>
      <c r="D23" s="275">
        <f>VLOOKUP(A23,Basis!$A$3:$G$160,3,FALSE)</f>
        <v>264.4</v>
      </c>
      <c r="E23" s="378">
        <f>VLOOKUP(A23,Margins!$A$2:$M$161,7,FALSE)</f>
        <v>58123</v>
      </c>
    </row>
    <row r="24" spans="1:5" s="69" customFormat="1" ht="13.5">
      <c r="A24" s="203" t="s">
        <v>307</v>
      </c>
      <c r="B24" s="181">
        <f>VLOOKUP(A24,Margins!$A$2:$M$161,2,FALSE)</f>
        <v>350</v>
      </c>
      <c r="C24" s="274">
        <f>VLOOKUP(A24,Basis!$A$3:$G$160,2,FALSE)</f>
        <v>899.6</v>
      </c>
      <c r="D24" s="275">
        <f>VLOOKUP(A24,Basis!$A$3:$G$160,3,FALSE)</f>
        <v>861.7</v>
      </c>
      <c r="E24" s="378">
        <f>VLOOKUP(A24,Margins!$A$2:$M$161,7,FALSE)</f>
        <v>59384.5</v>
      </c>
    </row>
    <row r="25" spans="1:5" s="69" customFormat="1" ht="13.5">
      <c r="A25" s="195" t="s">
        <v>201</v>
      </c>
      <c r="B25" s="181">
        <f>VLOOKUP(A25,Margins!$A$2:$M$161,2,FALSE)</f>
        <v>100</v>
      </c>
      <c r="C25" s="274">
        <f>VLOOKUP(A25,Basis!$A$3:$G$160,2,FALSE)</f>
        <v>2119.05</v>
      </c>
      <c r="D25" s="275">
        <f>VLOOKUP(A25,Basis!$A$3:$G$160,3,FALSE)</f>
        <v>2089.7</v>
      </c>
      <c r="E25" s="378">
        <f>VLOOKUP(A25,Margins!$A$2:$M$161,7,FALSE)</f>
        <v>35244.25</v>
      </c>
    </row>
    <row r="26" spans="1:5" s="69" customFormat="1" ht="13.5">
      <c r="A26" s="203" t="s">
        <v>35</v>
      </c>
      <c r="B26" s="181">
        <f>VLOOKUP(A26,Margins!$A$2:$M$161,2,FALSE)</f>
        <v>1100</v>
      </c>
      <c r="C26" s="274">
        <f>VLOOKUP(A26,Basis!$A$3:$G$160,2,FALSE)</f>
        <v>268</v>
      </c>
      <c r="D26" s="275">
        <f>VLOOKUP(A26,Basis!$A$3:$G$160,3,FALSE)</f>
        <v>264.65</v>
      </c>
      <c r="E26" s="378">
        <f>VLOOKUP(A26,Margins!$A$2:$M$161,7,FALSE)</f>
        <v>61875</v>
      </c>
    </row>
    <row r="27" spans="1:5" s="69" customFormat="1" ht="13.5">
      <c r="A27" s="203" t="s">
        <v>6</v>
      </c>
      <c r="B27" s="181">
        <f>VLOOKUP(A27,Margins!$A$2:$M$161,2,FALSE)</f>
        <v>1125</v>
      </c>
      <c r="C27" s="274">
        <f>VLOOKUP(A27,Basis!$A$3:$G$160,2,FALSE)</f>
        <v>149.35</v>
      </c>
      <c r="D27" s="275">
        <f>VLOOKUP(A27,Basis!$A$3:$G$160,3,FALSE)</f>
        <v>145.05</v>
      </c>
      <c r="E27" s="378">
        <f>VLOOKUP(A27,Margins!$A$2:$M$161,7,FALSE)</f>
        <v>46470.93750000001</v>
      </c>
    </row>
    <row r="28" spans="1:5" s="69" customFormat="1" ht="13.5">
      <c r="A28" s="203" t="s">
        <v>132</v>
      </c>
      <c r="B28" s="181">
        <f>VLOOKUP(A28,Margins!$A$2:$M$161,2,FALSE)</f>
        <v>400</v>
      </c>
      <c r="C28" s="274">
        <f>VLOOKUP(A28,Basis!$A$3:$G$160,2,FALSE)</f>
        <v>665.5</v>
      </c>
      <c r="D28" s="275">
        <f>VLOOKUP(A28,Basis!$A$3:$G$160,3,FALSE)</f>
        <v>666.2</v>
      </c>
      <c r="E28" s="378">
        <f>VLOOKUP(A28,Margins!$A$2:$M$161,7,FALSE)</f>
        <v>65658</v>
      </c>
    </row>
    <row r="29" spans="1:5" s="69" customFormat="1" ht="13.5">
      <c r="A29" s="203" t="s">
        <v>210</v>
      </c>
      <c r="B29" s="181">
        <f>VLOOKUP(A29,Margins!$A$2:$M$161,2,FALSE)</f>
        <v>200</v>
      </c>
      <c r="C29" s="274">
        <f>VLOOKUP(A29,Basis!$A$3:$G$160,2,FALSE)</f>
        <v>1573.8</v>
      </c>
      <c r="D29" s="275">
        <f>VLOOKUP(A29,Basis!$A$3:$G$160,3,FALSE)</f>
        <v>1495.3</v>
      </c>
      <c r="E29" s="378">
        <f>VLOOKUP(A29,Margins!$A$2:$M$161,7,FALSE)</f>
        <v>56966</v>
      </c>
    </row>
    <row r="30" spans="1:5" s="69" customFormat="1" ht="13.5">
      <c r="A30" s="203" t="s">
        <v>7</v>
      </c>
      <c r="B30" s="181">
        <f>VLOOKUP(A30,Margins!$A$2:$M$161,2,FALSE)</f>
        <v>625</v>
      </c>
      <c r="C30" s="274">
        <f>VLOOKUP(A30,Basis!$A$3:$G$160,2,FALSE)</f>
        <v>781.6</v>
      </c>
      <c r="D30" s="275">
        <f>VLOOKUP(A30,Basis!$A$3:$G$160,3,FALSE)</f>
        <v>745.8</v>
      </c>
      <c r="E30" s="378">
        <f>VLOOKUP(A30,Margins!$A$2:$M$161,7,FALSE)</f>
        <v>86906.25</v>
      </c>
    </row>
    <row r="31" spans="1:5" s="69" customFormat="1" ht="13.5">
      <c r="A31" s="203" t="s">
        <v>44</v>
      </c>
      <c r="B31" s="181">
        <f>VLOOKUP(A31,Margins!$A$2:$M$161,2,FALSE)</f>
        <v>400</v>
      </c>
      <c r="C31" s="274">
        <f>VLOOKUP(A31,Basis!$A$3:$G$160,2,FALSE)</f>
        <v>831.3</v>
      </c>
      <c r="D31" s="275">
        <f>VLOOKUP(A31,Basis!$A$3:$G$160,3,FALSE)</f>
        <v>795.5</v>
      </c>
      <c r="E31" s="378">
        <f>VLOOKUP(A31,Margins!$A$2:$M$161,7,FALSE)</f>
        <v>51170</v>
      </c>
    </row>
    <row r="32" spans="1:5" s="69" customFormat="1" ht="13.5">
      <c r="A32" s="203" t="s">
        <v>8</v>
      </c>
      <c r="B32" s="181">
        <f>VLOOKUP(A32,Margins!$A$2:$M$161,2,FALSE)</f>
        <v>1600</v>
      </c>
      <c r="C32" s="274">
        <f>VLOOKUP(A32,Basis!$A$3:$G$160,2,FALSE)</f>
        <v>149.25</v>
      </c>
      <c r="D32" s="275">
        <f>VLOOKUP(A32,Basis!$A$3:$G$160,3,FALSE)</f>
        <v>147</v>
      </c>
      <c r="E32" s="378">
        <f>VLOOKUP(A32,Margins!$A$2:$M$161,7,FALSE)</f>
        <v>45588</v>
      </c>
    </row>
    <row r="33" spans="1:5" s="69" customFormat="1" ht="13.5">
      <c r="A33" s="195" t="s">
        <v>202</v>
      </c>
      <c r="B33" s="181">
        <f>VLOOKUP(A33,Margins!$A$2:$M$161,2,FALSE)</f>
        <v>1150</v>
      </c>
      <c r="C33" s="274">
        <f>VLOOKUP(A33,Basis!$A$3:$G$160,2,FALSE)</f>
        <v>231.55</v>
      </c>
      <c r="D33" s="275">
        <f>VLOOKUP(A33,Basis!$A$3:$G$160,3,FALSE)</f>
        <v>226.6</v>
      </c>
      <c r="E33" s="378">
        <f>VLOOKUP(A33,Margins!$A$2:$M$161,7,FALSE)</f>
        <v>55427.125</v>
      </c>
    </row>
    <row r="34" spans="1:5" s="69" customFormat="1" ht="13.5">
      <c r="A34" s="203" t="s">
        <v>36</v>
      </c>
      <c r="B34" s="181">
        <f>VLOOKUP(A34,Margins!$A$2:$M$161,2,FALSE)</f>
        <v>225</v>
      </c>
      <c r="C34" s="274">
        <f>VLOOKUP(A34,Basis!$A$3:$G$160,2,FALSE)</f>
        <v>852.3</v>
      </c>
      <c r="D34" s="275">
        <f>VLOOKUP(A34,Basis!$A$3:$G$160,3,FALSE)</f>
        <v>810.35</v>
      </c>
      <c r="E34" s="378">
        <f>VLOOKUP(A34,Margins!$A$2:$M$161,7,FALSE)</f>
        <v>33283.125</v>
      </c>
    </row>
    <row r="35" spans="1:5" s="69" customFormat="1" ht="13.5">
      <c r="A35" s="203" t="s">
        <v>80</v>
      </c>
      <c r="B35" s="181">
        <f>VLOOKUP(A35,Margins!$A$2:$M$161,2,FALSE)</f>
        <v>1200</v>
      </c>
      <c r="C35" s="274">
        <f>VLOOKUP(A35,Basis!$A$3:$G$160,2,FALSE)</f>
        <v>189</v>
      </c>
      <c r="D35" s="275">
        <f>VLOOKUP(A35,Basis!$A$3:$G$160,3,FALSE)</f>
        <v>177.8</v>
      </c>
      <c r="E35" s="378">
        <f>VLOOKUP(A35,Margins!$A$2:$M$161,7,FALSE)</f>
        <v>49837.56</v>
      </c>
    </row>
    <row r="36" spans="1:5" s="69" customFormat="1" ht="13.5">
      <c r="A36" s="203" t="s">
        <v>81</v>
      </c>
      <c r="B36" s="181">
        <f>VLOOKUP(A36,Margins!$A$2:$M$161,2,FALSE)</f>
        <v>600</v>
      </c>
      <c r="C36" s="274">
        <f>VLOOKUP(A36,Basis!$A$3:$G$160,2,FALSE)</f>
        <v>482.95</v>
      </c>
      <c r="D36" s="275">
        <f>VLOOKUP(A36,Basis!$A$3:$G$160,3,FALSE)</f>
        <v>453.15</v>
      </c>
      <c r="E36" s="378">
        <f>VLOOKUP(A36,Margins!$A$2:$M$161,7,FALSE)</f>
        <v>49708.5</v>
      </c>
    </row>
    <row r="37" spans="1:5" s="69" customFormat="1" ht="13.5">
      <c r="A37" s="203" t="s">
        <v>23</v>
      </c>
      <c r="B37" s="181">
        <f>VLOOKUP(A37,Margins!$A$2:$M$161,2,FALSE)</f>
        <v>800</v>
      </c>
      <c r="C37" s="274">
        <f>VLOOKUP(A37,Basis!$A$3:$G$160,2,FALSE)</f>
        <v>333.2</v>
      </c>
      <c r="D37" s="275">
        <f>VLOOKUP(A37,Basis!$A$3:$G$160,3,FALSE)</f>
        <v>331.7</v>
      </c>
      <c r="E37" s="378">
        <f>VLOOKUP(A37,Margins!$A$2:$M$161,7,FALSE)</f>
        <v>52528</v>
      </c>
    </row>
    <row r="38" spans="1:5" s="69" customFormat="1" ht="13.5">
      <c r="A38" s="203" t="s">
        <v>234</v>
      </c>
      <c r="B38" s="181">
        <f>VLOOKUP(A38,Margins!$A$2:$M$161,2,FALSE)</f>
        <v>700</v>
      </c>
      <c r="C38" s="274">
        <f>VLOOKUP(A38,Basis!$A$3:$G$160,2,FALSE)</f>
        <v>427</v>
      </c>
      <c r="D38" s="275">
        <f>VLOOKUP(A38,Basis!$A$3:$G$160,3,FALSE)</f>
        <v>411.65</v>
      </c>
      <c r="E38" s="378">
        <f>VLOOKUP(A38,Margins!$A$2:$M$161,7,FALSE)</f>
        <v>59031</v>
      </c>
    </row>
    <row r="39" spans="1:5" s="69" customFormat="1" ht="13.5">
      <c r="A39" s="203" t="s">
        <v>98</v>
      </c>
      <c r="B39" s="181">
        <f>VLOOKUP(A39,Margins!$A$2:$M$161,2,FALSE)</f>
        <v>550</v>
      </c>
      <c r="C39" s="274">
        <f>VLOOKUP(A39,Basis!$A$3:$G$160,2,FALSE)</f>
        <v>492</v>
      </c>
      <c r="D39" s="275">
        <f>VLOOKUP(A39,Basis!$A$3:$G$160,3,FALSE)</f>
        <v>492.6</v>
      </c>
      <c r="E39" s="378">
        <f>VLOOKUP(A39,Margins!$A$2:$M$161,7,FALSE)</f>
        <v>42575.5</v>
      </c>
    </row>
    <row r="40" spans="1:5" s="69" customFormat="1" ht="13.5">
      <c r="A40" s="195" t="s">
        <v>203</v>
      </c>
      <c r="B40" s="181">
        <f>VLOOKUP(A40,Margins!$A$2:$M$161,2,FALSE)</f>
        <v>150</v>
      </c>
      <c r="C40" s="274">
        <f>VLOOKUP(A40,Basis!$A$3:$G$160,2,FALSE)</f>
        <v>1375.25</v>
      </c>
      <c r="D40" s="275">
        <f>VLOOKUP(A40,Basis!$A$3:$G$160,3,FALSE)</f>
        <v>1339</v>
      </c>
      <c r="E40" s="378">
        <f>VLOOKUP(A40,Margins!$A$2:$M$161,7,FALSE)</f>
        <v>31887.375</v>
      </c>
    </row>
    <row r="41" spans="1:5" s="69" customFormat="1" ht="13.5">
      <c r="A41" s="203" t="s">
        <v>211</v>
      </c>
      <c r="B41" s="181">
        <f>VLOOKUP(A41,Margins!$A$2:$M$161,2,FALSE)</f>
        <v>2700</v>
      </c>
      <c r="C41" s="274">
        <f>VLOOKUP(A41,Basis!$A$3:$G$160,2,FALSE)</f>
        <v>111.25</v>
      </c>
      <c r="D41" s="275">
        <f>VLOOKUP(A41,Basis!$A$3:$G$160,3,FALSE)</f>
        <v>108.25</v>
      </c>
      <c r="E41" s="378">
        <f>VLOOKUP(A41,Margins!$A$2:$M$161,7,FALSE)</f>
        <v>74715.75</v>
      </c>
    </row>
    <row r="42" spans="1:5" s="69" customFormat="1" ht="13.5">
      <c r="A42" s="203" t="s">
        <v>204</v>
      </c>
      <c r="B42" s="181">
        <f>VLOOKUP(A42,Margins!$A$2:$M$161,2,FALSE)</f>
        <v>600</v>
      </c>
      <c r="C42" s="274">
        <f>VLOOKUP(A42,Basis!$A$3:$G$160,2,FALSE)</f>
        <v>467.05</v>
      </c>
      <c r="D42" s="275">
        <f>VLOOKUP(A42,Basis!$A$3:$G$160,3,FALSE)</f>
        <v>452.05</v>
      </c>
      <c r="E42" s="378">
        <f>VLOOKUP(A42,Margins!$A$2:$M$161,7,FALSE)</f>
        <v>51691.5</v>
      </c>
    </row>
    <row r="43" spans="1:5" s="69" customFormat="1" ht="13.5">
      <c r="A43" s="195" t="s">
        <v>205</v>
      </c>
      <c r="B43" s="181">
        <f>VLOOKUP(A43,Margins!$A$2:$M$161,2,FALSE)</f>
        <v>250</v>
      </c>
      <c r="C43" s="274">
        <f>VLOOKUP(A43,Basis!$A$3:$G$160,2,FALSE)</f>
        <v>1029.4</v>
      </c>
      <c r="D43" s="275">
        <f>VLOOKUP(A43,Basis!$A$3:$G$160,3,FALSE)</f>
        <v>984</v>
      </c>
      <c r="E43" s="378">
        <f>VLOOKUP(A43,Margins!$A$2:$M$161,7,FALSE)</f>
        <v>46085</v>
      </c>
    </row>
    <row r="44" spans="1:5" s="69" customFormat="1" ht="13.5">
      <c r="A44" s="203" t="s">
        <v>228</v>
      </c>
      <c r="B44" s="181">
        <f>VLOOKUP(A44,Margins!$A$2:$M$161,2,FALSE)</f>
        <v>375</v>
      </c>
      <c r="C44" s="274">
        <f>VLOOKUP(A44,Basis!$A$3:$G$160,2,FALSE)</f>
        <v>1101.95</v>
      </c>
      <c r="D44" s="275">
        <f>VLOOKUP(A44,Basis!$A$3:$G$160,3,FALSE)</f>
        <v>1054.25</v>
      </c>
      <c r="E44" s="378">
        <f>VLOOKUP(A44,Margins!$A$2:$M$161,7,FALSE)</f>
        <v>84458.48625</v>
      </c>
    </row>
    <row r="45" spans="1:5" s="69" customFormat="1" ht="13.5">
      <c r="A45" s="203" t="s">
        <v>151</v>
      </c>
      <c r="B45" s="181">
        <f>VLOOKUP(A45,Margins!$A$2:$M$161,2,FALSE)</f>
        <v>225</v>
      </c>
      <c r="C45" s="274">
        <f>VLOOKUP(A45,Basis!$A$3:$G$160,2,FALSE)</f>
        <v>1030.4</v>
      </c>
      <c r="D45" s="275">
        <f>VLOOKUP(A45,Basis!$A$3:$G$160,3,FALSE)</f>
        <v>1013.05</v>
      </c>
      <c r="E45" s="378">
        <f>VLOOKUP(A45,Margins!$A$2:$M$161,7,FALSE)</f>
        <v>36128.25</v>
      </c>
    </row>
    <row r="46" spans="1:5" s="69" customFormat="1" ht="13.5">
      <c r="A46" s="203" t="s">
        <v>229</v>
      </c>
      <c r="B46" s="181">
        <f>VLOOKUP(A46,Margins!$A$2:$M$161,2,FALSE)</f>
        <v>200</v>
      </c>
      <c r="C46" s="274">
        <f>VLOOKUP(A46,Basis!$A$3:$G$160,2,FALSE)</f>
        <v>1008.75</v>
      </c>
      <c r="D46" s="275">
        <f>VLOOKUP(A46,Basis!$A$3:$G$160,3,FALSE)</f>
        <v>998.55</v>
      </c>
      <c r="E46" s="378">
        <f>VLOOKUP(A46,Margins!$A$2:$M$161,7,FALSE)</f>
        <v>43215.5</v>
      </c>
    </row>
    <row r="47" spans="1:5" s="69" customFormat="1" ht="13.5">
      <c r="A47" s="203" t="s">
        <v>308</v>
      </c>
      <c r="B47" s="181">
        <f>VLOOKUP(A47,Margins!$A$2:$M$161,2,FALSE)</f>
        <v>412</v>
      </c>
      <c r="C47" s="274">
        <f>VLOOKUP(A47,Basis!$A$3:$G$160,2,FALSE)</f>
        <v>805.1</v>
      </c>
      <c r="D47" s="275">
        <f>VLOOKUP(A47,Basis!$A$3:$G$160,3,FALSE)</f>
        <v>778.05</v>
      </c>
      <c r="E47" s="378">
        <f>VLOOKUP(A47,Margins!$A$2:$M$161,7,FALSE)</f>
        <v>55177.100000000006</v>
      </c>
    </row>
    <row r="48" spans="1:5" s="69" customFormat="1" ht="13.5">
      <c r="A48" s="203" t="s">
        <v>309</v>
      </c>
      <c r="B48" s="181">
        <f>VLOOKUP(A48,Margins!$A$2:$M$161,2,FALSE)</f>
        <v>400</v>
      </c>
      <c r="C48" s="274">
        <f>VLOOKUP(A48,Basis!$A$3:$G$160,2,FALSE)</f>
        <v>515.45</v>
      </c>
      <c r="D48" s="275">
        <f>VLOOKUP(A48,Basis!$A$3:$G$160,3,FALSE)</f>
        <v>504.1</v>
      </c>
      <c r="E48" s="378">
        <f>VLOOKUP(A48,Margins!$A$2:$M$161,7,FALSE)</f>
        <v>35925.00000000001</v>
      </c>
    </row>
    <row r="49" spans="1:5" s="69" customFormat="1" ht="13.5">
      <c r="A49" s="203" t="s">
        <v>185</v>
      </c>
      <c r="B49" s="181">
        <f>VLOOKUP(A49,Margins!$A$2:$M$161,2,FALSE)</f>
        <v>675</v>
      </c>
      <c r="C49" s="274">
        <f>VLOOKUP(A49,Basis!$A$3:$G$160,2,FALSE)</f>
        <v>442.05</v>
      </c>
      <c r="D49" s="275">
        <f>VLOOKUP(A49,Basis!$A$3:$G$160,3,FALSE)</f>
        <v>431.15</v>
      </c>
      <c r="E49" s="378">
        <f>VLOOKUP(A49,Margins!$A$2:$M$161,7,FALSE)</f>
        <v>49121.4375</v>
      </c>
    </row>
    <row r="50" spans="1:5" ht="13.5">
      <c r="A50" s="203" t="s">
        <v>118</v>
      </c>
      <c r="B50" s="181">
        <f>VLOOKUP(A50,Margins!$A$2:$M$161,2,FALSE)</f>
        <v>250</v>
      </c>
      <c r="C50" s="274">
        <f>VLOOKUP(A50,Basis!$A$3:$G$160,2,FALSE)</f>
        <v>1303.05</v>
      </c>
      <c r="D50" s="275">
        <f>VLOOKUP(A50,Basis!$A$3:$G$160,3,FALSE)</f>
        <v>1271.6</v>
      </c>
      <c r="E50" s="378">
        <f>VLOOKUP(A50,Margins!$A$2:$M$161,7,FALSE)</f>
        <v>54485.625</v>
      </c>
    </row>
    <row r="51" spans="1:5" ht="13.5">
      <c r="A51" s="203" t="s">
        <v>155</v>
      </c>
      <c r="B51" s="181">
        <f>VLOOKUP(A51,Margins!$A$2:$M$161,2,FALSE)</f>
        <v>525</v>
      </c>
      <c r="C51" s="274">
        <f>VLOOKUP(A51,Basis!$A$3:$G$160,2,FALSE)</f>
        <v>423.85</v>
      </c>
      <c r="D51" s="275">
        <f>VLOOKUP(A51,Basis!$A$3:$G$160,3,FALSE)</f>
        <v>385.5</v>
      </c>
      <c r="E51" s="378">
        <f>VLOOKUP(A51,Margins!$A$2:$M$161,7,FALSE)</f>
        <v>43812.5625</v>
      </c>
    </row>
    <row r="52" spans="1:5" ht="13.5">
      <c r="A52" s="203" t="s">
        <v>38</v>
      </c>
      <c r="B52" s="181">
        <f>VLOOKUP(A52,Margins!$A$2:$M$161,2,FALSE)</f>
        <v>600</v>
      </c>
      <c r="C52" s="274">
        <f>VLOOKUP(A52,Basis!$A$3:$G$160,2,FALSE)</f>
        <v>594.7</v>
      </c>
      <c r="D52" s="275">
        <f>VLOOKUP(A52,Basis!$A$3:$G$160,3,FALSE)</f>
        <v>571.8</v>
      </c>
      <c r="E52" s="378">
        <f>VLOOKUP(A52,Margins!$A$2:$M$161,7,FALSE)</f>
        <v>72285</v>
      </c>
    </row>
    <row r="53" spans="1:5" ht="14.25" thickBot="1">
      <c r="A53" s="203" t="s">
        <v>398</v>
      </c>
      <c r="B53" s="181">
        <f>VLOOKUP(A53,Margins!$A$2:$M$161,2,FALSE)</f>
        <v>700</v>
      </c>
      <c r="C53" s="166">
        <f>VLOOKUP(A53,Basis!$A$3:$G$160,2,FALSE)</f>
        <v>247.8</v>
      </c>
      <c r="D53" s="275">
        <f>VLOOKUP(A53,Basis!$A$3:$G$160,3,FALSE)</f>
        <v>252.25</v>
      </c>
      <c r="E53" s="378">
        <f>VLOOKUP(A53,Margins!$A$2:$M$161,7,FALSE)</f>
        <v>31577</v>
      </c>
    </row>
  </sheetData>
  <mergeCells count="1">
    <mergeCell ref="A1:E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57"/>
  <sheetViews>
    <sheetView workbookViewId="0" topLeftCell="A1">
      <pane xSplit="2" ySplit="2" topLeftCell="C3" activePane="bottomRight" state="frozen"/>
      <selection pane="topLeft" activeCell="C2" sqref="C2:C3"/>
      <selection pane="topRight" activeCell="C2" sqref="C2:C3"/>
      <selection pane="bottomLeft" activeCell="C2" sqref="C2:C3"/>
      <selection pane="bottomRight" activeCell="D221" sqref="D221"/>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0" customWidth="1"/>
    <col min="9" max="9" width="12.57421875" style="110"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2" customFormat="1" ht="24" customHeight="1" thickBot="1">
      <c r="A1" s="419" t="s">
        <v>26</v>
      </c>
      <c r="B1" s="420"/>
      <c r="C1" s="420"/>
      <c r="D1" s="420"/>
      <c r="E1" s="420"/>
      <c r="F1" s="420"/>
      <c r="G1" s="420"/>
      <c r="H1" s="420"/>
      <c r="I1" s="420"/>
      <c r="J1" s="420"/>
      <c r="K1" s="421"/>
    </row>
    <row r="2" spans="1:11" s="7" customFormat="1" ht="46.5" customHeight="1" thickBot="1">
      <c r="A2" s="222" t="s">
        <v>27</v>
      </c>
      <c r="B2" s="223" t="s">
        <v>57</v>
      </c>
      <c r="C2" s="224" t="s">
        <v>28</v>
      </c>
      <c r="D2" s="224" t="s">
        <v>29</v>
      </c>
      <c r="E2" s="225" t="s">
        <v>39</v>
      </c>
      <c r="F2" s="226" t="s">
        <v>40</v>
      </c>
      <c r="G2" s="227" t="s">
        <v>71</v>
      </c>
      <c r="H2" s="228" t="s">
        <v>30</v>
      </c>
      <c r="I2" s="229" t="s">
        <v>191</v>
      </c>
      <c r="J2" s="229" t="s">
        <v>192</v>
      </c>
      <c r="K2" s="120" t="s">
        <v>25</v>
      </c>
    </row>
    <row r="3" spans="1:14" s="7" customFormat="1" ht="15">
      <c r="A3" s="29" t="s">
        <v>280</v>
      </c>
      <c r="B3" s="236">
        <f>'Open Int.'!K7</f>
        <v>378800</v>
      </c>
      <c r="C3" s="238">
        <f>'Open Int.'!R7</f>
        <v>69.473814</v>
      </c>
      <c r="D3" s="241">
        <f>B3/H3</f>
        <v>0.13663380193292823</v>
      </c>
      <c r="E3" s="242">
        <f>'Open Int.'!B7/'Open Int.'!K7</f>
        <v>0.9704329461457233</v>
      </c>
      <c r="F3" s="243">
        <f>'Open Int.'!E7/'Open Int.'!K7</f>
        <v>0.029567053854276663</v>
      </c>
      <c r="G3" s="244">
        <f>'Open Int.'!H7/'Open Int.'!K7</f>
        <v>0</v>
      </c>
      <c r="H3" s="247">
        <v>2772374</v>
      </c>
      <c r="I3" s="248">
        <v>554400</v>
      </c>
      <c r="J3" s="357">
        <v>361400</v>
      </c>
      <c r="K3" s="371" t="str">
        <f>IF(D3&gt;=80%,"Gross exposure has crossed 80%,Margin double",IF(D3&gt;=60%,"Gross exposure is Substantial as Open interest has crossed 60%",IF(D3&gt;=40%,"Gross exposure is building up andcrpsses 40% mark",IF(D3&gt;=30%,"Some sign of build up Gross exposure crosses 30%","Gross Exposure is less then 30%"))))</f>
        <v>Gross Exposure is less then 30%</v>
      </c>
      <c r="M3"/>
      <c r="N3"/>
    </row>
    <row r="4" spans="1:14" s="7" customFormat="1" ht="15">
      <c r="A4" s="203" t="s">
        <v>134</v>
      </c>
      <c r="B4" s="237">
        <f>'Open Int.'!K8</f>
        <v>317700</v>
      </c>
      <c r="C4" s="239">
        <f>'Open Int.'!R8</f>
        <v>114.1924995</v>
      </c>
      <c r="D4" s="161">
        <f aca="true" t="shared" si="0" ref="D4:D67">B4/H4</f>
        <v>0.07826042616336944</v>
      </c>
      <c r="E4" s="245">
        <f>'Open Int.'!B8/'Open Int.'!K8</f>
        <v>0.8929807994963802</v>
      </c>
      <c r="F4" s="230">
        <f>'Open Int.'!E8/'Open Int.'!K8</f>
        <v>0.10638967579477494</v>
      </c>
      <c r="G4" s="246">
        <f>'Open Int.'!H8/'Open Int.'!K8</f>
        <v>0.0006295247088448222</v>
      </c>
      <c r="H4" s="249">
        <v>4059523</v>
      </c>
      <c r="I4" s="233">
        <v>806300</v>
      </c>
      <c r="J4" s="358">
        <v>403100</v>
      </c>
      <c r="K4" s="117" t="str">
        <f aca="true" t="shared" si="1" ref="K4:K67">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c r="M4"/>
      <c r="N4"/>
    </row>
    <row r="5" spans="1:14" s="7" customFormat="1" ht="15">
      <c r="A5" s="203" t="s">
        <v>0</v>
      </c>
      <c r="B5" s="237">
        <f>'Open Int.'!K9</f>
        <v>5039250</v>
      </c>
      <c r="C5" s="239">
        <f>'Open Int.'!R9</f>
        <v>379.8082725</v>
      </c>
      <c r="D5" s="161">
        <f t="shared" si="0"/>
        <v>0.208235493195905</v>
      </c>
      <c r="E5" s="245">
        <f>'Open Int.'!B9/'Open Int.'!K9</f>
        <v>0.9107754130078881</v>
      </c>
      <c r="F5" s="230">
        <f>'Open Int.'!E9/'Open Int.'!K9</f>
        <v>0.07590415240363149</v>
      </c>
      <c r="G5" s="246">
        <f>'Open Int.'!H9/'Open Int.'!K9</f>
        <v>0.013320434588480428</v>
      </c>
      <c r="H5" s="165">
        <v>24199765</v>
      </c>
      <c r="I5" s="232">
        <v>2760750</v>
      </c>
      <c r="J5" s="359">
        <v>1380375</v>
      </c>
      <c r="K5" s="117" t="str">
        <f t="shared" si="1"/>
        <v>Gross Exposure is less then 30%</v>
      </c>
      <c r="M5"/>
      <c r="N5"/>
    </row>
    <row r="6" spans="1:14" s="7" customFormat="1" ht="15">
      <c r="A6" s="203" t="s">
        <v>135</v>
      </c>
      <c r="B6" s="237">
        <f>'Open Int.'!K10</f>
        <v>3040450</v>
      </c>
      <c r="C6" s="239">
        <f>'Open Int.'!R10</f>
        <v>23.517880749999996</v>
      </c>
      <c r="D6" s="161">
        <f t="shared" si="0"/>
        <v>0.07601125</v>
      </c>
      <c r="E6" s="245">
        <f>'Open Int.'!B10/'Open Int.'!K10</f>
        <v>0.9782433521353747</v>
      </c>
      <c r="F6" s="230">
        <f>'Open Int.'!E10/'Open Int.'!K10</f>
        <v>0.020145044319097503</v>
      </c>
      <c r="G6" s="246">
        <f>'Open Int.'!H10/'Open Int.'!K10</f>
        <v>0.0016116035455278</v>
      </c>
      <c r="H6" s="190">
        <v>40000000</v>
      </c>
      <c r="I6" s="168">
        <v>7996800</v>
      </c>
      <c r="J6" s="360">
        <v>5615400</v>
      </c>
      <c r="K6" s="371" t="str">
        <f t="shared" si="1"/>
        <v>Gross Exposure is less then 30%</v>
      </c>
      <c r="M6"/>
      <c r="N6"/>
    </row>
    <row r="7" spans="1:14" s="7" customFormat="1" ht="15">
      <c r="A7" s="203" t="s">
        <v>174</v>
      </c>
      <c r="B7" s="237">
        <f>'Open Int.'!K11</f>
        <v>6619600</v>
      </c>
      <c r="C7" s="239">
        <f>'Open Int.'!R11</f>
        <v>38.22819</v>
      </c>
      <c r="D7" s="161">
        <f t="shared" si="0"/>
        <v>0.2725109498799027</v>
      </c>
      <c r="E7" s="245">
        <f>'Open Int.'!B11/'Open Int.'!K11</f>
        <v>0.9266194331983806</v>
      </c>
      <c r="F7" s="230">
        <f>'Open Int.'!E11/'Open Int.'!K11</f>
        <v>0.07034412955465587</v>
      </c>
      <c r="G7" s="246">
        <f>'Open Int.'!H11/'Open Int.'!K11</f>
        <v>0.003036437246963563</v>
      </c>
      <c r="H7" s="249">
        <v>24291134</v>
      </c>
      <c r="I7" s="233">
        <v>4857500</v>
      </c>
      <c r="J7" s="358">
        <v>4857500</v>
      </c>
      <c r="K7" s="117" t="str">
        <f t="shared" si="1"/>
        <v>Gross Exposure is less then 30%</v>
      </c>
      <c r="M7"/>
      <c r="N7"/>
    </row>
    <row r="8" spans="1:14" s="7" customFormat="1" ht="15">
      <c r="A8" s="203" t="s">
        <v>281</v>
      </c>
      <c r="B8" s="237">
        <f>'Open Int.'!K12</f>
        <v>1186200</v>
      </c>
      <c r="C8" s="239">
        <f>'Open Int.'!R12</f>
        <v>44.381673</v>
      </c>
      <c r="D8" s="161">
        <f t="shared" si="0"/>
        <v>0.07357328487164061</v>
      </c>
      <c r="E8" s="245">
        <f>'Open Int.'!B12/'Open Int.'!K12</f>
        <v>1</v>
      </c>
      <c r="F8" s="230">
        <f>'Open Int.'!E12/'Open Int.'!K12</f>
        <v>0</v>
      </c>
      <c r="G8" s="246">
        <f>'Open Int.'!H12/'Open Int.'!K12</f>
        <v>0</v>
      </c>
      <c r="H8" s="249">
        <v>16122700</v>
      </c>
      <c r="I8" s="233">
        <v>3224400</v>
      </c>
      <c r="J8" s="358">
        <v>1612200</v>
      </c>
      <c r="K8" s="117" t="str">
        <f t="shared" si="1"/>
        <v>Gross Exposure is less then 30%</v>
      </c>
      <c r="M8"/>
      <c r="N8"/>
    </row>
    <row r="9" spans="1:14" s="7" customFormat="1" ht="15">
      <c r="A9" s="203" t="s">
        <v>75</v>
      </c>
      <c r="B9" s="237">
        <f>'Open Int.'!K13</f>
        <v>2697900</v>
      </c>
      <c r="C9" s="239">
        <f>'Open Int.'!R13</f>
        <v>21.367368</v>
      </c>
      <c r="D9" s="161">
        <f t="shared" si="0"/>
        <v>0.05740212765957447</v>
      </c>
      <c r="E9" s="245">
        <f>'Open Int.'!B13/'Open Int.'!K13</f>
        <v>0.9710144927536232</v>
      </c>
      <c r="F9" s="230">
        <f>'Open Int.'!E13/'Open Int.'!K13</f>
        <v>0.02557544757033248</v>
      </c>
      <c r="G9" s="246">
        <f>'Open Int.'!H13/'Open Int.'!K13</f>
        <v>0.0034100596760443308</v>
      </c>
      <c r="H9" s="165">
        <v>47000000</v>
      </c>
      <c r="I9" s="232">
        <v>9397800</v>
      </c>
      <c r="J9" s="359">
        <v>5759200</v>
      </c>
      <c r="K9" s="117" t="str">
        <f t="shared" si="1"/>
        <v>Gross Exposure is less then 30%</v>
      </c>
      <c r="M9"/>
      <c r="N9"/>
    </row>
    <row r="10" spans="1:14" s="7" customFormat="1" ht="15">
      <c r="A10" s="203" t="s">
        <v>88</v>
      </c>
      <c r="B10" s="237">
        <f>'Open Int.'!K14</f>
        <v>21543000</v>
      </c>
      <c r="C10" s="239">
        <f>'Open Int.'!R14</f>
        <v>98.23608</v>
      </c>
      <c r="D10" s="161">
        <f t="shared" si="0"/>
        <v>0.7865417424818596</v>
      </c>
      <c r="E10" s="245">
        <f>'Open Int.'!B14/'Open Int.'!K14</f>
        <v>0.8265469061876247</v>
      </c>
      <c r="F10" s="230">
        <f>'Open Int.'!E14/'Open Int.'!K14</f>
        <v>0.1560878243512974</v>
      </c>
      <c r="G10" s="246">
        <f>'Open Int.'!H14/'Open Int.'!K14</f>
        <v>0.017365269461077845</v>
      </c>
      <c r="H10" s="165">
        <v>27389519</v>
      </c>
      <c r="I10" s="232">
        <v>5473900</v>
      </c>
      <c r="J10" s="359">
        <v>5473900</v>
      </c>
      <c r="K10" s="371" t="str">
        <f t="shared" si="1"/>
        <v>Gross exposure is Substantial as Open interest has crossed 60%</v>
      </c>
      <c r="M10"/>
      <c r="N10"/>
    </row>
    <row r="11" spans="1:14" s="7" customFormat="1" ht="15">
      <c r="A11" s="203" t="s">
        <v>136</v>
      </c>
      <c r="B11" s="237">
        <f>'Open Int.'!K15</f>
        <v>35511675</v>
      </c>
      <c r="C11" s="239">
        <f>'Open Int.'!R15</f>
        <v>147.195892875</v>
      </c>
      <c r="D11" s="161">
        <f t="shared" si="0"/>
        <v>0.2877749416638988</v>
      </c>
      <c r="E11" s="245">
        <f>'Open Int.'!B15/'Open Int.'!K15</f>
        <v>0.7232755143202905</v>
      </c>
      <c r="F11" s="230">
        <f>'Open Int.'!E15/'Open Int.'!K15</f>
        <v>0.24068844964367353</v>
      </c>
      <c r="G11" s="246">
        <f>'Open Int.'!H15/'Open Int.'!K15</f>
        <v>0.036036036036036036</v>
      </c>
      <c r="H11" s="249">
        <v>123400859</v>
      </c>
      <c r="I11" s="233">
        <v>24677200</v>
      </c>
      <c r="J11" s="358">
        <v>12338600</v>
      </c>
      <c r="K11" s="117" t="str">
        <f t="shared" si="1"/>
        <v>Gross Exposure is less then 30%</v>
      </c>
      <c r="M11"/>
      <c r="N11"/>
    </row>
    <row r="12" spans="1:14" s="7" customFormat="1" ht="15">
      <c r="A12" s="203" t="s">
        <v>157</v>
      </c>
      <c r="B12" s="237">
        <f>'Open Int.'!K16</f>
        <v>546350</v>
      </c>
      <c r="C12" s="239">
        <f>'Open Int.'!R16</f>
        <v>33.3328135</v>
      </c>
      <c r="D12" s="161">
        <f t="shared" si="0"/>
        <v>0.11501536239786031</v>
      </c>
      <c r="E12" s="245">
        <f>'Open Int.'!B16/'Open Int.'!K16</f>
        <v>1</v>
      </c>
      <c r="F12" s="230">
        <f>'Open Int.'!E16/'Open Int.'!K16</f>
        <v>0</v>
      </c>
      <c r="G12" s="246">
        <f>'Open Int.'!H16/'Open Int.'!K16</f>
        <v>0</v>
      </c>
      <c r="H12" s="249">
        <v>4750235</v>
      </c>
      <c r="I12" s="233">
        <v>949900</v>
      </c>
      <c r="J12" s="358">
        <v>708050</v>
      </c>
      <c r="K12" s="117" t="str">
        <f t="shared" si="1"/>
        <v>Gross Exposure is less then 30%</v>
      </c>
      <c r="M12"/>
      <c r="N12"/>
    </row>
    <row r="13" spans="1:14" s="7" customFormat="1" ht="15">
      <c r="A13" s="203" t="s">
        <v>193</v>
      </c>
      <c r="B13" s="237">
        <f>'Open Int.'!K17</f>
        <v>940600</v>
      </c>
      <c r="C13" s="239">
        <f>'Open Int.'!R17</f>
        <v>241.494347</v>
      </c>
      <c r="D13" s="161">
        <f t="shared" si="0"/>
        <v>0.06812266860378585</v>
      </c>
      <c r="E13" s="245">
        <f>'Open Int.'!B17/'Open Int.'!K17</f>
        <v>0.9244099510950458</v>
      </c>
      <c r="F13" s="230">
        <f>'Open Int.'!E17/'Open Int.'!K17</f>
        <v>0.04560918562619604</v>
      </c>
      <c r="G13" s="246">
        <f>'Open Int.'!H17/'Open Int.'!K17</f>
        <v>0.02998086327875824</v>
      </c>
      <c r="H13" s="249">
        <v>13807445</v>
      </c>
      <c r="I13" s="233">
        <v>1145400</v>
      </c>
      <c r="J13" s="358">
        <v>572700</v>
      </c>
      <c r="K13" s="117" t="str">
        <f t="shared" si="1"/>
        <v>Gross Exposure is less then 30%</v>
      </c>
      <c r="M13"/>
      <c r="N13"/>
    </row>
    <row r="14" spans="1:14" s="7" customFormat="1" ht="15">
      <c r="A14" s="203" t="s">
        <v>282</v>
      </c>
      <c r="B14" s="237">
        <f>'Open Int.'!K18</f>
        <v>4341500</v>
      </c>
      <c r="C14" s="239">
        <f>'Open Int.'!R18</f>
        <v>73.6969625</v>
      </c>
      <c r="D14" s="161">
        <f t="shared" si="0"/>
        <v>0.2587100335753959</v>
      </c>
      <c r="E14" s="245">
        <f>'Open Int.'!B18/'Open Int.'!K18</f>
        <v>0.8765864332603939</v>
      </c>
      <c r="F14" s="230">
        <f>'Open Int.'!E18/'Open Int.'!K18</f>
        <v>0.08577680525164114</v>
      </c>
      <c r="G14" s="246">
        <f>'Open Int.'!H18/'Open Int.'!K18</f>
        <v>0.037636761487964986</v>
      </c>
      <c r="H14" s="249">
        <v>16781336</v>
      </c>
      <c r="I14" s="233">
        <v>3355400</v>
      </c>
      <c r="J14" s="358">
        <v>2272400</v>
      </c>
      <c r="K14" s="117" t="str">
        <f t="shared" si="1"/>
        <v>Gross Exposure is less then 30%</v>
      </c>
      <c r="M14"/>
      <c r="N14"/>
    </row>
    <row r="15" spans="1:14" s="8" customFormat="1" ht="15">
      <c r="A15" s="203" t="s">
        <v>283</v>
      </c>
      <c r="B15" s="237">
        <f>'Open Int.'!K19</f>
        <v>10111200</v>
      </c>
      <c r="C15" s="239">
        <f>'Open Int.'!R19</f>
        <v>61.880544</v>
      </c>
      <c r="D15" s="161">
        <f t="shared" si="0"/>
        <v>0.2999970003860334</v>
      </c>
      <c r="E15" s="245">
        <f>'Open Int.'!B19/'Open Int.'!K19</f>
        <v>0.8670780916211726</v>
      </c>
      <c r="F15" s="230">
        <f>'Open Int.'!E19/'Open Int.'!K19</f>
        <v>0.1153572276287681</v>
      </c>
      <c r="G15" s="246">
        <f>'Open Int.'!H19/'Open Int.'!K19</f>
        <v>0.01756468075005934</v>
      </c>
      <c r="H15" s="250">
        <v>33704337</v>
      </c>
      <c r="I15" s="234">
        <v>6739200</v>
      </c>
      <c r="J15" s="359">
        <v>5925600</v>
      </c>
      <c r="K15" s="117" t="str">
        <f t="shared" si="1"/>
        <v>Gross Exposure is less then 30%</v>
      </c>
      <c r="M15"/>
      <c r="N15"/>
    </row>
    <row r="16" spans="1:14" s="8" customFormat="1" ht="15">
      <c r="A16" s="203" t="s">
        <v>76</v>
      </c>
      <c r="B16" s="237">
        <f>'Open Int.'!K20</f>
        <v>6783000</v>
      </c>
      <c r="C16" s="239">
        <f>'Open Int.'!R20</f>
        <v>153.804525</v>
      </c>
      <c r="D16" s="161">
        <f t="shared" si="0"/>
        <v>0.20155634901013636</v>
      </c>
      <c r="E16" s="245">
        <f>'Open Int.'!B20/'Open Int.'!K20</f>
        <v>0.9826625386996904</v>
      </c>
      <c r="F16" s="230">
        <f>'Open Int.'!E20/'Open Int.'!K20</f>
        <v>0.015273477812177503</v>
      </c>
      <c r="G16" s="246">
        <f>'Open Int.'!H20/'Open Int.'!K20</f>
        <v>0.0020639834881320948</v>
      </c>
      <c r="H16" s="250">
        <v>33653120</v>
      </c>
      <c r="I16" s="234">
        <v>6729800</v>
      </c>
      <c r="J16" s="359">
        <v>3364200</v>
      </c>
      <c r="K16" s="117" t="str">
        <f t="shared" si="1"/>
        <v>Gross Exposure is less then 30%</v>
      </c>
      <c r="M16"/>
      <c r="N16"/>
    </row>
    <row r="17" spans="1:14" s="7" customFormat="1" ht="15">
      <c r="A17" s="203" t="s">
        <v>77</v>
      </c>
      <c r="B17" s="237">
        <f>'Open Int.'!K21</f>
        <v>6695600</v>
      </c>
      <c r="C17" s="239">
        <f>'Open Int.'!R21</f>
        <v>118.17734</v>
      </c>
      <c r="D17" s="161">
        <f t="shared" si="0"/>
        <v>0.22495390454073871</v>
      </c>
      <c r="E17" s="245">
        <f>'Open Int.'!B21/'Open Int.'!K21</f>
        <v>0.9052213393870602</v>
      </c>
      <c r="F17" s="230">
        <f>'Open Int.'!E21/'Open Int.'!K21</f>
        <v>0.06242905788876277</v>
      </c>
      <c r="G17" s="246">
        <f>'Open Int.'!H21/'Open Int.'!K21</f>
        <v>0.03234960272417707</v>
      </c>
      <c r="H17" s="249">
        <v>29764320</v>
      </c>
      <c r="I17" s="233">
        <v>5950800</v>
      </c>
      <c r="J17" s="358">
        <v>2975400</v>
      </c>
      <c r="K17" s="117" t="str">
        <f t="shared" si="1"/>
        <v>Gross Exposure is less then 30%</v>
      </c>
      <c r="M17"/>
      <c r="N17"/>
    </row>
    <row r="18" spans="1:14" s="7" customFormat="1" ht="15">
      <c r="A18" s="203" t="s">
        <v>284</v>
      </c>
      <c r="B18" s="237">
        <f>'Open Int.'!K22</f>
        <v>1755600</v>
      </c>
      <c r="C18" s="239">
        <f>'Open Int.'!R22</f>
        <v>24.789071999999997</v>
      </c>
      <c r="D18" s="161">
        <f t="shared" si="0"/>
        <v>0.27885460581846117</v>
      </c>
      <c r="E18" s="245">
        <f>'Open Int.'!B22/'Open Int.'!K22</f>
        <v>0.687799043062201</v>
      </c>
      <c r="F18" s="230">
        <f>'Open Int.'!E22/'Open Int.'!K22</f>
        <v>0.042464114832535885</v>
      </c>
      <c r="G18" s="246">
        <f>'Open Int.'!H22/'Open Int.'!K22</f>
        <v>0.26973684210526316</v>
      </c>
      <c r="H18" s="165">
        <v>6295754</v>
      </c>
      <c r="I18" s="231">
        <v>1258950</v>
      </c>
      <c r="J18" s="359">
        <v>1258950</v>
      </c>
      <c r="K18" s="371" t="str">
        <f t="shared" si="1"/>
        <v>Gross Exposure is less then 30%</v>
      </c>
      <c r="M18"/>
      <c r="N18"/>
    </row>
    <row r="19" spans="1:14" s="7" customFormat="1" ht="15">
      <c r="A19" s="203" t="s">
        <v>34</v>
      </c>
      <c r="B19" s="237">
        <f>'Open Int.'!K23</f>
        <v>396825</v>
      </c>
      <c r="C19" s="239">
        <f>'Open Int.'!R23</f>
        <v>60.079305</v>
      </c>
      <c r="D19" s="161">
        <f t="shared" si="0"/>
        <v>0.10274903678846632</v>
      </c>
      <c r="E19" s="245">
        <f>'Open Int.'!B23/'Open Int.'!K23</f>
        <v>0.9986139986139986</v>
      </c>
      <c r="F19" s="230">
        <f>'Open Int.'!E23/'Open Int.'!K23</f>
        <v>0.001386001386001386</v>
      </c>
      <c r="G19" s="246">
        <f>'Open Int.'!H23/'Open Int.'!K23</f>
        <v>0</v>
      </c>
      <c r="H19" s="165">
        <v>3862080</v>
      </c>
      <c r="I19" s="231">
        <v>772200</v>
      </c>
      <c r="J19" s="359">
        <v>386100</v>
      </c>
      <c r="K19" s="371" t="str">
        <f t="shared" si="1"/>
        <v>Gross Exposure is less then 30%</v>
      </c>
      <c r="M19"/>
      <c r="N19"/>
    </row>
    <row r="20" spans="1:14" s="7" customFormat="1" ht="15">
      <c r="A20" s="203" t="s">
        <v>285</v>
      </c>
      <c r="B20" s="237">
        <f>'Open Int.'!K24</f>
        <v>109250</v>
      </c>
      <c r="C20" s="239">
        <f>'Open Int.'!R24</f>
        <v>11.63239375</v>
      </c>
      <c r="D20" s="161">
        <f t="shared" si="0"/>
        <v>0.03834813436765067</v>
      </c>
      <c r="E20" s="245">
        <f>'Open Int.'!B24/'Open Int.'!K24</f>
        <v>0.9908466819221968</v>
      </c>
      <c r="F20" s="230">
        <f>'Open Int.'!E24/'Open Int.'!K24</f>
        <v>0.009153318077803204</v>
      </c>
      <c r="G20" s="246">
        <f>'Open Int.'!H24/'Open Int.'!K24</f>
        <v>0</v>
      </c>
      <c r="H20" s="249">
        <v>2848900</v>
      </c>
      <c r="I20" s="233">
        <v>569750</v>
      </c>
      <c r="J20" s="358">
        <v>492500</v>
      </c>
      <c r="K20" s="117" t="str">
        <f t="shared" si="1"/>
        <v>Gross Exposure is less then 30%</v>
      </c>
      <c r="M20"/>
      <c r="N20"/>
    </row>
    <row r="21" spans="1:14" s="7" customFormat="1" ht="15">
      <c r="A21" s="203" t="s">
        <v>137</v>
      </c>
      <c r="B21" s="237">
        <f>'Open Int.'!K25</f>
        <v>3486000</v>
      </c>
      <c r="C21" s="239">
        <f>'Open Int.'!R25</f>
        <v>111.63915</v>
      </c>
      <c r="D21" s="161">
        <f t="shared" si="0"/>
        <v>0.12273736000599955</v>
      </c>
      <c r="E21" s="245">
        <f>'Open Int.'!B25/'Open Int.'!K25</f>
        <v>0.9979919678714859</v>
      </c>
      <c r="F21" s="230">
        <f>'Open Int.'!E25/'Open Int.'!K25</f>
        <v>0.001434308663224326</v>
      </c>
      <c r="G21" s="246">
        <f>'Open Int.'!H25/'Open Int.'!K25</f>
        <v>0.0005737234652897303</v>
      </c>
      <c r="H21" s="249">
        <v>28402110</v>
      </c>
      <c r="I21" s="233">
        <v>5680000</v>
      </c>
      <c r="J21" s="358">
        <v>2840000</v>
      </c>
      <c r="K21" s="117" t="str">
        <f t="shared" si="1"/>
        <v>Gross Exposure is less then 30%</v>
      </c>
      <c r="M21"/>
      <c r="N21"/>
    </row>
    <row r="22" spans="1:14" s="7" customFormat="1" ht="15">
      <c r="A22" s="203" t="s">
        <v>232</v>
      </c>
      <c r="B22" s="237">
        <f>'Open Int.'!K26</f>
        <v>10623000</v>
      </c>
      <c r="C22" s="239">
        <f>'Open Int.'!R26</f>
        <v>829.01892</v>
      </c>
      <c r="D22" s="161">
        <f t="shared" si="0"/>
        <v>0.07179259874467772</v>
      </c>
      <c r="E22" s="245">
        <f>'Open Int.'!B26/'Open Int.'!K26</f>
        <v>0.9428127647557187</v>
      </c>
      <c r="F22" s="230">
        <f>'Open Int.'!E26/'Open Int.'!K26</f>
        <v>0.043914148545608586</v>
      </c>
      <c r="G22" s="246">
        <f>'Open Int.'!H26/'Open Int.'!K26</f>
        <v>0.01327308669867269</v>
      </c>
      <c r="H22" s="165">
        <v>147967899</v>
      </c>
      <c r="I22" s="232">
        <v>4762000</v>
      </c>
      <c r="J22" s="359">
        <v>2381000</v>
      </c>
      <c r="K22" s="117" t="str">
        <f t="shared" si="1"/>
        <v>Gross Exposure is less then 30%</v>
      </c>
      <c r="M22"/>
      <c r="N22"/>
    </row>
    <row r="23" spans="1:14" s="7" customFormat="1" ht="15">
      <c r="A23" s="203" t="s">
        <v>1</v>
      </c>
      <c r="B23" s="237">
        <f>'Open Int.'!K27</f>
        <v>1009950</v>
      </c>
      <c r="C23" s="239">
        <f>'Open Int.'!R27</f>
        <v>225.360243</v>
      </c>
      <c r="D23" s="161">
        <f t="shared" si="0"/>
        <v>0.06391806235395424</v>
      </c>
      <c r="E23" s="245">
        <f>'Open Int.'!B27/'Open Int.'!K27</f>
        <v>0.945937917718699</v>
      </c>
      <c r="F23" s="230">
        <f>'Open Int.'!E27/'Open Int.'!K27</f>
        <v>0.04871528293479875</v>
      </c>
      <c r="G23" s="246">
        <f>'Open Int.'!H27/'Open Int.'!K27</f>
        <v>0.005346799346502302</v>
      </c>
      <c r="H23" s="251">
        <v>15800698</v>
      </c>
      <c r="I23" s="235">
        <v>1304700</v>
      </c>
      <c r="J23" s="359">
        <v>652350</v>
      </c>
      <c r="K23" s="371" t="str">
        <f t="shared" si="1"/>
        <v>Gross Exposure is less then 30%</v>
      </c>
      <c r="M23"/>
      <c r="N23"/>
    </row>
    <row r="24" spans="1:14" s="7" customFormat="1" ht="15">
      <c r="A24" s="203" t="s">
        <v>158</v>
      </c>
      <c r="B24" s="237">
        <f>'Open Int.'!K28</f>
        <v>2506100</v>
      </c>
      <c r="C24" s="239">
        <f>'Open Int.'!R28</f>
        <v>26.965636</v>
      </c>
      <c r="D24" s="161">
        <f t="shared" si="0"/>
        <v>0.13564392951603463</v>
      </c>
      <c r="E24" s="245">
        <f>'Open Int.'!B28/'Open Int.'!K28</f>
        <v>0.7884761182714177</v>
      </c>
      <c r="F24" s="230">
        <f>'Open Int.'!E28/'Open Int.'!K28</f>
        <v>0.0401819560272934</v>
      </c>
      <c r="G24" s="246">
        <f>'Open Int.'!H28/'Open Int.'!K28</f>
        <v>0.17134192570128887</v>
      </c>
      <c r="H24" s="251">
        <v>18475578</v>
      </c>
      <c r="I24" s="235">
        <v>3693600</v>
      </c>
      <c r="J24" s="359">
        <v>3693600</v>
      </c>
      <c r="K24" s="371" t="str">
        <f t="shared" si="1"/>
        <v>Gross Exposure is less then 30%</v>
      </c>
      <c r="M24"/>
      <c r="N24"/>
    </row>
    <row r="25" spans="1:14" s="7" customFormat="1" ht="15">
      <c r="A25" s="203" t="s">
        <v>286</v>
      </c>
      <c r="B25" s="237">
        <f>'Open Int.'!K29</f>
        <v>435000</v>
      </c>
      <c r="C25" s="239">
        <f>'Open Int.'!R29</f>
        <v>24.623174999999996</v>
      </c>
      <c r="D25" s="161">
        <f t="shared" si="0"/>
        <v>0.10163867241668958</v>
      </c>
      <c r="E25" s="245">
        <f>'Open Int.'!B29/'Open Int.'!K29</f>
        <v>1</v>
      </c>
      <c r="F25" s="230">
        <f>'Open Int.'!E29/'Open Int.'!K29</f>
        <v>0</v>
      </c>
      <c r="G25" s="246">
        <f>'Open Int.'!H29/'Open Int.'!K29</f>
        <v>0</v>
      </c>
      <c r="H25" s="249">
        <v>4279867</v>
      </c>
      <c r="I25" s="233">
        <v>855900</v>
      </c>
      <c r="J25" s="358">
        <v>651600</v>
      </c>
      <c r="K25" s="117" t="str">
        <f t="shared" si="1"/>
        <v>Gross Exposure is less then 30%</v>
      </c>
      <c r="M25"/>
      <c r="N25"/>
    </row>
    <row r="26" spans="1:14" s="7" customFormat="1" ht="15">
      <c r="A26" s="203" t="s">
        <v>159</v>
      </c>
      <c r="B26" s="237">
        <f>'Open Int.'!K30</f>
        <v>2655000</v>
      </c>
      <c r="C26" s="239">
        <f>'Open Int.'!R30</f>
        <v>11.164274999999998</v>
      </c>
      <c r="D26" s="161">
        <f t="shared" si="0"/>
        <v>0.26017132698351975</v>
      </c>
      <c r="E26" s="245">
        <f>'Open Int.'!B30/'Open Int.'!K30</f>
        <v>0.976271186440678</v>
      </c>
      <c r="F26" s="230">
        <f>'Open Int.'!E30/'Open Int.'!K30</f>
        <v>0.023728813559322035</v>
      </c>
      <c r="G26" s="246">
        <f>'Open Int.'!H30/'Open Int.'!K30</f>
        <v>0</v>
      </c>
      <c r="H26" s="165">
        <v>10204814</v>
      </c>
      <c r="I26" s="232">
        <v>2038500</v>
      </c>
      <c r="J26" s="359">
        <v>2038500</v>
      </c>
      <c r="K26" s="117" t="str">
        <f t="shared" si="1"/>
        <v>Gross Exposure is less then 30%</v>
      </c>
      <c r="M26"/>
      <c r="N26"/>
    </row>
    <row r="27" spans="1:14" s="7" customFormat="1" ht="15">
      <c r="A27" s="203" t="s">
        <v>2</v>
      </c>
      <c r="B27" s="237">
        <f>'Open Int.'!K31</f>
        <v>1997600</v>
      </c>
      <c r="C27" s="239">
        <f>'Open Int.'!R31</f>
        <v>62.694676</v>
      </c>
      <c r="D27" s="161">
        <f t="shared" si="0"/>
        <v>0.09850104447793559</v>
      </c>
      <c r="E27" s="245">
        <f>'Open Int.'!B31/'Open Int.'!K31</f>
        <v>0.9823788546255506</v>
      </c>
      <c r="F27" s="230">
        <f>'Open Int.'!E31/'Open Int.'!K31</f>
        <v>0.016519823788546256</v>
      </c>
      <c r="G27" s="246">
        <f>'Open Int.'!H31/'Open Int.'!K31</f>
        <v>0.0011013215859030838</v>
      </c>
      <c r="H27" s="251">
        <v>20279988</v>
      </c>
      <c r="I27" s="235">
        <v>4055700</v>
      </c>
      <c r="J27" s="359">
        <v>2027300</v>
      </c>
      <c r="K27" s="371" t="str">
        <f t="shared" si="1"/>
        <v>Gross Exposure is less then 30%</v>
      </c>
      <c r="M27"/>
      <c r="N27"/>
    </row>
    <row r="28" spans="1:14" s="7" customFormat="1" ht="15">
      <c r="A28" s="203" t="s">
        <v>393</v>
      </c>
      <c r="B28" s="237">
        <f>'Open Int.'!K32</f>
        <v>4195000</v>
      </c>
      <c r="C28" s="239">
        <f>'Open Int.'!R32</f>
        <v>52.961875</v>
      </c>
      <c r="D28" s="161">
        <f t="shared" si="0"/>
        <v>0.03670355141726148</v>
      </c>
      <c r="E28" s="245">
        <f>'Open Int.'!B32/'Open Int.'!K32</f>
        <v>0.9174612634088201</v>
      </c>
      <c r="F28" s="230">
        <f>'Open Int.'!E32/'Open Int.'!K32</f>
        <v>0.06525625744934446</v>
      </c>
      <c r="G28" s="246">
        <f>'Open Int.'!H32/'Open Int.'!K32</f>
        <v>0.01728247914183552</v>
      </c>
      <c r="H28" s="251">
        <v>114294117</v>
      </c>
      <c r="I28" s="235">
        <v>18750000</v>
      </c>
      <c r="J28" s="359">
        <v>9375000</v>
      </c>
      <c r="K28" s="371" t="str">
        <f t="shared" si="1"/>
        <v>Gross Exposure is less then 30%</v>
      </c>
      <c r="M28"/>
      <c r="N28"/>
    </row>
    <row r="29" spans="1:14" s="7" customFormat="1" ht="15">
      <c r="A29" s="203" t="s">
        <v>78</v>
      </c>
      <c r="B29" s="237">
        <f>'Open Int.'!K33</f>
        <v>2556800</v>
      </c>
      <c r="C29" s="239">
        <f>'Open Int.'!R33</f>
        <v>53.207008</v>
      </c>
      <c r="D29" s="161">
        <f t="shared" si="0"/>
        <v>0.11621818181818182</v>
      </c>
      <c r="E29" s="245">
        <f>'Open Int.'!B33/'Open Int.'!K33</f>
        <v>0.983729662077597</v>
      </c>
      <c r="F29" s="230">
        <f>'Open Int.'!E33/'Open Int.'!K33</f>
        <v>0.015018773466833541</v>
      </c>
      <c r="G29" s="246">
        <f>'Open Int.'!H33/'Open Int.'!K33</f>
        <v>0.0012515644555694619</v>
      </c>
      <c r="H29" s="165">
        <v>22000000</v>
      </c>
      <c r="I29" s="232">
        <v>4400000</v>
      </c>
      <c r="J29" s="359">
        <v>2200000</v>
      </c>
      <c r="K29" s="117" t="str">
        <f t="shared" si="1"/>
        <v>Gross Exposure is less then 30%</v>
      </c>
      <c r="M29"/>
      <c r="N29"/>
    </row>
    <row r="30" spans="1:14" s="7" customFormat="1" ht="15">
      <c r="A30" s="203" t="s">
        <v>138</v>
      </c>
      <c r="B30" s="237">
        <f>'Open Int.'!K34</f>
        <v>7185050</v>
      </c>
      <c r="C30" s="239">
        <f>'Open Int.'!R34</f>
        <v>380.520248</v>
      </c>
      <c r="D30" s="161">
        <f t="shared" si="0"/>
        <v>0.6739027467090608</v>
      </c>
      <c r="E30" s="245">
        <f>'Open Int.'!B34/'Open Int.'!K34</f>
        <v>0.9571749674671715</v>
      </c>
      <c r="F30" s="230">
        <f>'Open Int.'!E34/'Open Int.'!K34</f>
        <v>0.030935762451200756</v>
      </c>
      <c r="G30" s="246">
        <f>'Open Int.'!H34/'Open Int.'!K34</f>
        <v>0.011889270081627825</v>
      </c>
      <c r="H30" s="165">
        <v>10661850</v>
      </c>
      <c r="I30" s="232">
        <v>2131800</v>
      </c>
      <c r="J30" s="359">
        <v>1065900</v>
      </c>
      <c r="K30" s="117" t="str">
        <f t="shared" si="1"/>
        <v>Gross exposure is Substantial as Open interest has crossed 60%</v>
      </c>
      <c r="M30"/>
      <c r="N30"/>
    </row>
    <row r="31" spans="1:14" s="7" customFormat="1" ht="15">
      <c r="A31" s="203" t="s">
        <v>160</v>
      </c>
      <c r="B31" s="237">
        <f>'Open Int.'!K35</f>
        <v>1911800</v>
      </c>
      <c r="C31" s="239">
        <f>'Open Int.'!R35</f>
        <v>68.786564</v>
      </c>
      <c r="D31" s="161">
        <f t="shared" si="0"/>
        <v>0.19251811641998878</v>
      </c>
      <c r="E31" s="245">
        <f>'Open Int.'!B35/'Open Int.'!K35</f>
        <v>0.9838895281933256</v>
      </c>
      <c r="F31" s="230">
        <f>'Open Int.'!E35/'Open Int.'!K35</f>
        <v>0.01611047180667434</v>
      </c>
      <c r="G31" s="246">
        <f>'Open Int.'!H35/'Open Int.'!K35</f>
        <v>0</v>
      </c>
      <c r="H31" s="251">
        <v>9930494</v>
      </c>
      <c r="I31" s="235">
        <v>1985500</v>
      </c>
      <c r="J31" s="359">
        <v>1573000</v>
      </c>
      <c r="K31" s="371" t="str">
        <f t="shared" si="1"/>
        <v>Gross Exposure is less then 30%</v>
      </c>
      <c r="M31"/>
      <c r="N31"/>
    </row>
    <row r="32" spans="1:14" s="7" customFormat="1" ht="15">
      <c r="A32" s="203" t="s">
        <v>161</v>
      </c>
      <c r="B32" s="237">
        <f>'Open Int.'!K36</f>
        <v>5568300</v>
      </c>
      <c r="C32" s="239">
        <f>'Open Int.'!R36</f>
        <v>17.7350355</v>
      </c>
      <c r="D32" s="161">
        <f t="shared" si="0"/>
        <v>0.1256218176195366</v>
      </c>
      <c r="E32" s="245">
        <f>'Open Int.'!B36/'Open Int.'!K36</f>
        <v>0.7509293680297398</v>
      </c>
      <c r="F32" s="230">
        <f>'Open Int.'!E36/'Open Int.'!K36</f>
        <v>0.23048327137546468</v>
      </c>
      <c r="G32" s="246">
        <f>'Open Int.'!H36/'Open Int.'!K36</f>
        <v>0.01858736059479554</v>
      </c>
      <c r="H32" s="249">
        <v>44325899</v>
      </c>
      <c r="I32" s="233">
        <v>8859600</v>
      </c>
      <c r="J32" s="358">
        <v>8859600</v>
      </c>
      <c r="K32" s="117" t="str">
        <f t="shared" si="1"/>
        <v>Gross Exposure is less then 30%</v>
      </c>
      <c r="M32"/>
      <c r="N32"/>
    </row>
    <row r="33" spans="1:14" s="7" customFormat="1" ht="15">
      <c r="A33" s="203" t="s">
        <v>395</v>
      </c>
      <c r="B33" s="237">
        <f>'Open Int.'!K37</f>
        <v>633600</v>
      </c>
      <c r="C33" s="239">
        <f>'Open Int.'!R37</f>
        <v>11.211552</v>
      </c>
      <c r="D33" s="161">
        <f t="shared" si="0"/>
        <v>0.06503357399313946</v>
      </c>
      <c r="E33" s="245">
        <f>'Open Int.'!B37/'Open Int.'!K37</f>
        <v>0.5880681818181818</v>
      </c>
      <c r="F33" s="230">
        <f>'Open Int.'!E37/'Open Int.'!K37</f>
        <v>0.2840909090909091</v>
      </c>
      <c r="G33" s="246">
        <f>'Open Int.'!H37/'Open Int.'!K37</f>
        <v>0.1278409090909091</v>
      </c>
      <c r="H33" s="249">
        <v>9742660</v>
      </c>
      <c r="I33" s="233">
        <v>1948500</v>
      </c>
      <c r="J33" s="358">
        <v>1948500</v>
      </c>
      <c r="K33" s="117" t="str">
        <f t="shared" si="1"/>
        <v>Gross Exposure is less then 30%</v>
      </c>
      <c r="M33"/>
      <c r="N33"/>
    </row>
    <row r="34" spans="1:14" s="7" customFormat="1" ht="15">
      <c r="A34" s="203" t="s">
        <v>3</v>
      </c>
      <c r="B34" s="237">
        <f>'Open Int.'!K38</f>
        <v>2967500</v>
      </c>
      <c r="C34" s="239">
        <f>'Open Int.'!R38</f>
        <v>69.825275</v>
      </c>
      <c r="D34" s="161">
        <f t="shared" si="0"/>
        <v>0.032135046767890564</v>
      </c>
      <c r="E34" s="245">
        <f>'Open Int.'!B38/'Open Int.'!K38</f>
        <v>0.9818871103622578</v>
      </c>
      <c r="F34" s="230">
        <f>'Open Int.'!E38/'Open Int.'!K38</f>
        <v>0.017691659646166806</v>
      </c>
      <c r="G34" s="246">
        <f>'Open Int.'!H38/'Open Int.'!K38</f>
        <v>0.00042122999157540015</v>
      </c>
      <c r="H34" s="190">
        <v>92344661</v>
      </c>
      <c r="I34" s="168">
        <v>11935000</v>
      </c>
      <c r="J34" s="360">
        <v>5967500</v>
      </c>
      <c r="K34" s="371" t="str">
        <f t="shared" si="1"/>
        <v>Gross Exposure is less then 30%</v>
      </c>
      <c r="M34"/>
      <c r="N34"/>
    </row>
    <row r="35" spans="1:14" s="7" customFormat="1" ht="15">
      <c r="A35" s="203" t="s">
        <v>218</v>
      </c>
      <c r="B35" s="237">
        <f>'Open Int.'!K39</f>
        <v>566475</v>
      </c>
      <c r="C35" s="239">
        <f>'Open Int.'!R39</f>
        <v>18.384946125</v>
      </c>
      <c r="D35" s="161">
        <f t="shared" si="0"/>
        <v>0.04250487120568193</v>
      </c>
      <c r="E35" s="245">
        <f>'Open Int.'!B39/'Open Int.'!K39</f>
        <v>0.9972196478220574</v>
      </c>
      <c r="F35" s="230">
        <f>'Open Int.'!E39/'Open Int.'!K39</f>
        <v>0.0018535681186283596</v>
      </c>
      <c r="G35" s="246">
        <f>'Open Int.'!H39/'Open Int.'!K39</f>
        <v>0.0009267840593141798</v>
      </c>
      <c r="H35" s="251">
        <v>13327296</v>
      </c>
      <c r="I35" s="235">
        <v>2665425</v>
      </c>
      <c r="J35" s="359">
        <v>1332450</v>
      </c>
      <c r="K35" s="371" t="str">
        <f t="shared" si="1"/>
        <v>Gross Exposure is less then 30%</v>
      </c>
      <c r="M35"/>
      <c r="N35"/>
    </row>
    <row r="36" spans="1:14" s="7" customFormat="1" ht="15">
      <c r="A36" s="203" t="s">
        <v>162</v>
      </c>
      <c r="B36" s="237">
        <f>'Open Int.'!K40</f>
        <v>627600</v>
      </c>
      <c r="C36" s="239">
        <f>'Open Int.'!R40</f>
        <v>17.221344</v>
      </c>
      <c r="D36" s="161">
        <f t="shared" si="0"/>
        <v>0.05107421875</v>
      </c>
      <c r="E36" s="245">
        <f>'Open Int.'!B40/'Open Int.'!K40</f>
        <v>0.9904397705544933</v>
      </c>
      <c r="F36" s="230">
        <f>'Open Int.'!E40/'Open Int.'!K40</f>
        <v>0.009560229445506692</v>
      </c>
      <c r="G36" s="246">
        <f>'Open Int.'!H40/'Open Int.'!K40</f>
        <v>0</v>
      </c>
      <c r="H36" s="251">
        <v>12288000</v>
      </c>
      <c r="I36" s="235">
        <v>2457600</v>
      </c>
      <c r="J36" s="359">
        <v>1440000</v>
      </c>
      <c r="K36" s="371" t="str">
        <f t="shared" si="1"/>
        <v>Gross Exposure is less then 30%</v>
      </c>
      <c r="M36"/>
      <c r="N36"/>
    </row>
    <row r="37" spans="1:14" s="7" customFormat="1" ht="15">
      <c r="A37" s="203" t="s">
        <v>287</v>
      </c>
      <c r="B37" s="237">
        <f>'Open Int.'!K41</f>
        <v>510000</v>
      </c>
      <c r="C37" s="239">
        <f>'Open Int.'!R41</f>
        <v>9.7716</v>
      </c>
      <c r="D37" s="161">
        <f t="shared" si="0"/>
        <v>0.01618475706251229</v>
      </c>
      <c r="E37" s="245">
        <f>'Open Int.'!B41/'Open Int.'!K41</f>
        <v>1</v>
      </c>
      <c r="F37" s="230">
        <f>'Open Int.'!E41/'Open Int.'!K41</f>
        <v>0</v>
      </c>
      <c r="G37" s="246">
        <f>'Open Int.'!H41/'Open Int.'!K41</f>
        <v>0</v>
      </c>
      <c r="H37" s="249">
        <v>31511131</v>
      </c>
      <c r="I37" s="233">
        <v>6302000</v>
      </c>
      <c r="J37" s="358">
        <v>3151000</v>
      </c>
      <c r="K37" s="117" t="str">
        <f t="shared" si="1"/>
        <v>Gross Exposure is less then 30%</v>
      </c>
      <c r="M37"/>
      <c r="N37"/>
    </row>
    <row r="38" spans="1:14" s="7" customFormat="1" ht="15">
      <c r="A38" s="203" t="s">
        <v>183</v>
      </c>
      <c r="B38" s="237">
        <f>'Open Int.'!K42</f>
        <v>1284400</v>
      </c>
      <c r="C38" s="239">
        <f>'Open Int.'!R42</f>
        <v>34.043022</v>
      </c>
      <c r="D38" s="161">
        <f t="shared" si="0"/>
        <v>0.06619253762110905</v>
      </c>
      <c r="E38" s="245">
        <f>'Open Int.'!B42/'Open Int.'!K42</f>
        <v>0.9837278106508875</v>
      </c>
      <c r="F38" s="230">
        <f>'Open Int.'!E42/'Open Int.'!K42</f>
        <v>0.013313609467455622</v>
      </c>
      <c r="G38" s="246">
        <f>'Open Int.'!H42/'Open Int.'!K42</f>
        <v>0.0029585798816568047</v>
      </c>
      <c r="H38" s="249">
        <v>19404000</v>
      </c>
      <c r="I38" s="233">
        <v>3879800</v>
      </c>
      <c r="J38" s="358">
        <v>1939900</v>
      </c>
      <c r="K38" s="117" t="str">
        <f t="shared" si="1"/>
        <v>Gross Exposure is less then 30%</v>
      </c>
      <c r="M38"/>
      <c r="N38"/>
    </row>
    <row r="39" spans="1:14" s="7" customFormat="1" ht="15">
      <c r="A39" s="203" t="s">
        <v>219</v>
      </c>
      <c r="B39" s="237">
        <f>'Open Int.'!K43</f>
        <v>7476300</v>
      </c>
      <c r="C39" s="239">
        <f>'Open Int.'!R43</f>
        <v>67.810041</v>
      </c>
      <c r="D39" s="161">
        <f t="shared" si="0"/>
        <v>0.2505466160875036</v>
      </c>
      <c r="E39" s="245">
        <f>'Open Int.'!B43/'Open Int.'!K43</f>
        <v>0.9519682195738534</v>
      </c>
      <c r="F39" s="230">
        <f>'Open Int.'!E43/'Open Int.'!K43</f>
        <v>0.04622607439508848</v>
      </c>
      <c r="G39" s="246">
        <f>'Open Int.'!H43/'Open Int.'!K43</f>
        <v>0.0018057060310581437</v>
      </c>
      <c r="H39" s="249">
        <v>29839956</v>
      </c>
      <c r="I39" s="233">
        <v>5967000</v>
      </c>
      <c r="J39" s="358">
        <v>3402000</v>
      </c>
      <c r="K39" s="117" t="str">
        <f t="shared" si="1"/>
        <v>Gross Exposure is less then 30%</v>
      </c>
      <c r="M39"/>
      <c r="N39"/>
    </row>
    <row r="40" spans="1:14" s="7" customFormat="1" ht="15">
      <c r="A40" s="203" t="s">
        <v>163</v>
      </c>
      <c r="B40" s="237">
        <f>'Open Int.'!K44</f>
        <v>767500</v>
      </c>
      <c r="C40" s="239">
        <f>'Open Int.'!R44</f>
        <v>230.3382625</v>
      </c>
      <c r="D40" s="161">
        <f t="shared" si="0"/>
        <v>0.6497959598354133</v>
      </c>
      <c r="E40" s="245">
        <f>'Open Int.'!B44/'Open Int.'!K44</f>
        <v>0.9543973941368078</v>
      </c>
      <c r="F40" s="230">
        <f>'Open Int.'!E44/'Open Int.'!K44</f>
        <v>0.03224755700325733</v>
      </c>
      <c r="G40" s="246">
        <f>'Open Int.'!H44/'Open Int.'!K44</f>
        <v>0.013355048859934854</v>
      </c>
      <c r="H40" s="249">
        <v>1181140</v>
      </c>
      <c r="I40" s="233">
        <v>236000</v>
      </c>
      <c r="J40" s="358">
        <v>163500</v>
      </c>
      <c r="K40" s="117" t="str">
        <f t="shared" si="1"/>
        <v>Gross exposure is Substantial as Open interest has crossed 60%</v>
      </c>
      <c r="M40"/>
      <c r="N40"/>
    </row>
    <row r="41" spans="1:14" s="7" customFormat="1" ht="15">
      <c r="A41" s="203" t="s">
        <v>194</v>
      </c>
      <c r="B41" s="237">
        <f>'Open Int.'!K45</f>
        <v>1879200</v>
      </c>
      <c r="C41" s="239">
        <f>'Open Int.'!R45</f>
        <v>128.16144</v>
      </c>
      <c r="D41" s="161">
        <f t="shared" si="0"/>
        <v>0.10619381410860997</v>
      </c>
      <c r="E41" s="245">
        <f>'Open Int.'!B45/'Open Int.'!K45</f>
        <v>0.980630055342699</v>
      </c>
      <c r="F41" s="230">
        <f>'Open Int.'!E45/'Open Int.'!K45</f>
        <v>0.016177096636866752</v>
      </c>
      <c r="G41" s="246">
        <f>'Open Int.'!H45/'Open Int.'!K45</f>
        <v>0.0031928480204342275</v>
      </c>
      <c r="H41" s="249">
        <v>17695946</v>
      </c>
      <c r="I41" s="233">
        <v>3538800</v>
      </c>
      <c r="J41" s="358">
        <v>1769200</v>
      </c>
      <c r="K41" s="117" t="str">
        <f t="shared" si="1"/>
        <v>Gross Exposure is less then 30%</v>
      </c>
      <c r="M41"/>
      <c r="N41"/>
    </row>
    <row r="42" spans="1:14" s="7" customFormat="1" ht="15">
      <c r="A42" s="203" t="s">
        <v>220</v>
      </c>
      <c r="B42" s="237">
        <f>'Open Int.'!K46</f>
        <v>4411200</v>
      </c>
      <c r="C42" s="239">
        <f>'Open Int.'!R46</f>
        <v>51.919824</v>
      </c>
      <c r="D42" s="161">
        <f t="shared" si="0"/>
        <v>0.43526864014368444</v>
      </c>
      <c r="E42" s="245">
        <f>'Open Int.'!B46/'Open Int.'!K46</f>
        <v>0.9303590859630033</v>
      </c>
      <c r="F42" s="230">
        <f>'Open Int.'!E46/'Open Int.'!K46</f>
        <v>0.06311207834602829</v>
      </c>
      <c r="G42" s="246">
        <f>'Open Int.'!H46/'Open Int.'!K46</f>
        <v>0.006528835690968444</v>
      </c>
      <c r="H42" s="249">
        <v>10134431</v>
      </c>
      <c r="I42" s="233">
        <v>2025600</v>
      </c>
      <c r="J42" s="358">
        <v>2025600</v>
      </c>
      <c r="K42" s="117" t="str">
        <f t="shared" si="1"/>
        <v>Gross exposure is building up andcrpsses 40% mark</v>
      </c>
      <c r="M42"/>
      <c r="N42"/>
    </row>
    <row r="43" spans="1:14" s="7" customFormat="1" ht="15">
      <c r="A43" s="203" t="s">
        <v>164</v>
      </c>
      <c r="B43" s="237">
        <f>'Open Int.'!K47</f>
        <v>24747000</v>
      </c>
      <c r="C43" s="239">
        <f>'Open Int.'!R47</f>
        <v>131.65404</v>
      </c>
      <c r="D43" s="161">
        <f t="shared" si="0"/>
        <v>0.9021003003428616</v>
      </c>
      <c r="E43" s="245">
        <f>'Open Int.'!B47/'Open Int.'!K47</f>
        <v>0.9657534246575342</v>
      </c>
      <c r="F43" s="230">
        <f>'Open Int.'!E47/'Open Int.'!K47</f>
        <v>0.0319634703196347</v>
      </c>
      <c r="G43" s="246">
        <f>'Open Int.'!H47/'Open Int.'!K47</f>
        <v>0.00228310502283105</v>
      </c>
      <c r="H43" s="249">
        <v>27432648</v>
      </c>
      <c r="I43" s="233">
        <v>5486150</v>
      </c>
      <c r="J43" s="358">
        <v>5486150</v>
      </c>
      <c r="K43" s="117" t="str">
        <f t="shared" si="1"/>
        <v>Gross exposure has crossed 80%,Margin double</v>
      </c>
      <c r="M43"/>
      <c r="N43"/>
    </row>
    <row r="44" spans="1:14" s="7" customFormat="1" ht="15">
      <c r="A44" s="203" t="s">
        <v>165</v>
      </c>
      <c r="B44" s="237">
        <f>'Open Int.'!K48</f>
        <v>339300</v>
      </c>
      <c r="C44" s="239">
        <f>'Open Int.'!R48</f>
        <v>7.6291605</v>
      </c>
      <c r="D44" s="161">
        <f t="shared" si="0"/>
        <v>0.022349443595682295</v>
      </c>
      <c r="E44" s="245">
        <f>'Open Int.'!B48/'Open Int.'!K48</f>
        <v>0.9961685823754789</v>
      </c>
      <c r="F44" s="230">
        <f>'Open Int.'!E48/'Open Int.'!K48</f>
        <v>0.0038314176245210726</v>
      </c>
      <c r="G44" s="246">
        <f>'Open Int.'!H48/'Open Int.'!K48</f>
        <v>0</v>
      </c>
      <c r="H44" s="249">
        <v>15181586</v>
      </c>
      <c r="I44" s="233">
        <v>3035500</v>
      </c>
      <c r="J44" s="358">
        <v>2281500</v>
      </c>
      <c r="K44" s="117" t="str">
        <f t="shared" si="1"/>
        <v>Gross Exposure is less then 30%</v>
      </c>
      <c r="M44"/>
      <c r="N44"/>
    </row>
    <row r="45" spans="1:14" s="7" customFormat="1" ht="15">
      <c r="A45" s="203" t="s">
        <v>89</v>
      </c>
      <c r="B45" s="237">
        <f>'Open Int.'!K49</f>
        <v>8809500</v>
      </c>
      <c r="C45" s="239">
        <f>'Open Int.'!R49</f>
        <v>243.8029125</v>
      </c>
      <c r="D45" s="161">
        <f t="shared" si="0"/>
        <v>0.14213219983811498</v>
      </c>
      <c r="E45" s="245">
        <f>'Open Int.'!B49/'Open Int.'!K49</f>
        <v>0.9679891026732504</v>
      </c>
      <c r="F45" s="230">
        <f>'Open Int.'!E49/'Open Int.'!K49</f>
        <v>0.02826494125659799</v>
      </c>
      <c r="G45" s="246">
        <f>'Open Int.'!H49/'Open Int.'!K49</f>
        <v>0.0037459560701515408</v>
      </c>
      <c r="H45" s="249">
        <v>61981029</v>
      </c>
      <c r="I45" s="233">
        <v>11472000</v>
      </c>
      <c r="J45" s="358">
        <v>5736000</v>
      </c>
      <c r="K45" s="117" t="str">
        <f t="shared" si="1"/>
        <v>Gross Exposure is less then 30%</v>
      </c>
      <c r="M45"/>
      <c r="N45"/>
    </row>
    <row r="46" spans="1:14" s="7" customFormat="1" ht="15">
      <c r="A46" s="203" t="s">
        <v>288</v>
      </c>
      <c r="B46" s="237">
        <f>'Open Int.'!K50</f>
        <v>1505000</v>
      </c>
      <c r="C46" s="239">
        <f>'Open Int.'!R50</f>
        <v>24.350900000000003</v>
      </c>
      <c r="D46" s="161">
        <f t="shared" si="0"/>
        <v>0.13695202129353687</v>
      </c>
      <c r="E46" s="245">
        <f>'Open Int.'!B50/'Open Int.'!K50</f>
        <v>0.7926910299003322</v>
      </c>
      <c r="F46" s="230">
        <f>'Open Int.'!E50/'Open Int.'!K50</f>
        <v>0.04451827242524917</v>
      </c>
      <c r="G46" s="246">
        <f>'Open Int.'!H50/'Open Int.'!K50</f>
        <v>0.16279069767441862</v>
      </c>
      <c r="H46" s="249">
        <v>10989250</v>
      </c>
      <c r="I46" s="233">
        <v>2197000</v>
      </c>
      <c r="J46" s="358">
        <v>2197000</v>
      </c>
      <c r="K46" s="117" t="str">
        <f t="shared" si="1"/>
        <v>Gross Exposure is less then 30%</v>
      </c>
      <c r="M46"/>
      <c r="N46"/>
    </row>
    <row r="47" spans="1:14" s="7" customFormat="1" ht="15">
      <c r="A47" s="203" t="s">
        <v>271</v>
      </c>
      <c r="B47" s="237">
        <f>'Open Int.'!K51</f>
        <v>1056000</v>
      </c>
      <c r="C47" s="239">
        <f>'Open Int.'!R51</f>
        <v>20.62368</v>
      </c>
      <c r="D47" s="161">
        <f t="shared" si="0"/>
        <v>0.04778330704648121</v>
      </c>
      <c r="E47" s="245">
        <f>'Open Int.'!B51/'Open Int.'!K51</f>
        <v>0.9869318181818182</v>
      </c>
      <c r="F47" s="230">
        <f>'Open Int.'!E51/'Open Int.'!K51</f>
        <v>0.011363636363636364</v>
      </c>
      <c r="G47" s="246">
        <f>'Open Int.'!H51/'Open Int.'!K51</f>
        <v>0.0017045454545454545</v>
      </c>
      <c r="H47" s="249">
        <v>22099768</v>
      </c>
      <c r="I47" s="233">
        <v>4419600</v>
      </c>
      <c r="J47" s="358">
        <v>2487600</v>
      </c>
      <c r="K47" s="117" t="str">
        <f t="shared" si="1"/>
        <v>Gross Exposure is less then 30%</v>
      </c>
      <c r="M47"/>
      <c r="N47"/>
    </row>
    <row r="48" spans="1:14" s="7" customFormat="1" ht="15">
      <c r="A48" s="203" t="s">
        <v>221</v>
      </c>
      <c r="B48" s="237">
        <f>'Open Int.'!K52</f>
        <v>481200</v>
      </c>
      <c r="C48" s="239">
        <f>'Open Int.'!R52</f>
        <v>54.986724</v>
      </c>
      <c r="D48" s="161">
        <f t="shared" si="0"/>
        <v>0.05757974801082432</v>
      </c>
      <c r="E48" s="245">
        <f>'Open Int.'!B52/'Open Int.'!K52</f>
        <v>0.9925187032418953</v>
      </c>
      <c r="F48" s="230">
        <f>'Open Int.'!E52/'Open Int.'!K52</f>
        <v>0.004987531172069825</v>
      </c>
      <c r="G48" s="246">
        <f>'Open Int.'!H52/'Open Int.'!K52</f>
        <v>0.0024937655860349127</v>
      </c>
      <c r="H48" s="249">
        <v>8357105</v>
      </c>
      <c r="I48" s="233">
        <v>1671300</v>
      </c>
      <c r="J48" s="358">
        <v>835500</v>
      </c>
      <c r="K48" s="117" t="str">
        <f t="shared" si="1"/>
        <v>Gross Exposure is less then 30%</v>
      </c>
      <c r="M48"/>
      <c r="N48"/>
    </row>
    <row r="49" spans="1:14" s="7" customFormat="1" ht="15">
      <c r="A49" s="203" t="s">
        <v>233</v>
      </c>
      <c r="B49" s="237">
        <f>'Open Int.'!K53</f>
        <v>3406000</v>
      </c>
      <c r="C49" s="239">
        <f>'Open Int.'!R53</f>
        <v>128.35511</v>
      </c>
      <c r="D49" s="161">
        <f t="shared" si="0"/>
        <v>0.24682166381135695</v>
      </c>
      <c r="E49" s="245">
        <f>'Open Int.'!B53/'Open Int.'!K53</f>
        <v>0.9280681150910158</v>
      </c>
      <c r="F49" s="230">
        <f>'Open Int.'!E53/'Open Int.'!K53</f>
        <v>0.05989430416911333</v>
      </c>
      <c r="G49" s="246">
        <f>'Open Int.'!H53/'Open Int.'!K53</f>
        <v>0.012037580739870817</v>
      </c>
      <c r="H49" s="249">
        <v>13799437</v>
      </c>
      <c r="I49" s="233">
        <v>2759000</v>
      </c>
      <c r="J49" s="358">
        <v>1404000</v>
      </c>
      <c r="K49" s="117" t="str">
        <f t="shared" si="1"/>
        <v>Gross Exposure is less then 30%</v>
      </c>
      <c r="M49"/>
      <c r="N49"/>
    </row>
    <row r="50" spans="1:14" s="7" customFormat="1" ht="15">
      <c r="A50" s="203" t="s">
        <v>166</v>
      </c>
      <c r="B50" s="237">
        <f>'Open Int.'!K54</f>
        <v>4056250</v>
      </c>
      <c r="C50" s="239">
        <f>'Open Int.'!R54</f>
        <v>37.9665</v>
      </c>
      <c r="D50" s="161">
        <f t="shared" si="0"/>
        <v>0.24781734396992358</v>
      </c>
      <c r="E50" s="245">
        <f>'Open Int.'!B54/'Open Int.'!K54</f>
        <v>0.9141818181818182</v>
      </c>
      <c r="F50" s="230">
        <f>'Open Int.'!E54/'Open Int.'!K54</f>
        <v>0.07854545454545454</v>
      </c>
      <c r="G50" s="246">
        <f>'Open Int.'!H54/'Open Int.'!K54</f>
        <v>0.007272727272727273</v>
      </c>
      <c r="H50" s="249">
        <v>16367902</v>
      </c>
      <c r="I50" s="233">
        <v>3271550</v>
      </c>
      <c r="J50" s="358">
        <v>3271550</v>
      </c>
      <c r="K50" s="117" t="str">
        <f t="shared" si="1"/>
        <v>Gross Exposure is less then 30%</v>
      </c>
      <c r="M50"/>
      <c r="N50"/>
    </row>
    <row r="51" spans="1:14" s="7" customFormat="1" ht="15">
      <c r="A51" s="203" t="s">
        <v>222</v>
      </c>
      <c r="B51" s="237">
        <f>'Open Int.'!K55</f>
        <v>997325</v>
      </c>
      <c r="C51" s="239">
        <f>'Open Int.'!R55</f>
        <v>207.787677125</v>
      </c>
      <c r="D51" s="161">
        <f t="shared" si="0"/>
        <v>0.08516820833228722</v>
      </c>
      <c r="E51" s="245">
        <f>'Open Int.'!B55/'Open Int.'!K55</f>
        <v>0.9905246534479734</v>
      </c>
      <c r="F51" s="230">
        <f>'Open Int.'!E55/'Open Int.'!K55</f>
        <v>0.007720652746095806</v>
      </c>
      <c r="G51" s="246">
        <f>'Open Int.'!H55/'Open Int.'!K55</f>
        <v>0.001754693805930865</v>
      </c>
      <c r="H51" s="249">
        <v>11710062</v>
      </c>
      <c r="I51" s="233">
        <v>1070825</v>
      </c>
      <c r="J51" s="358">
        <v>535325</v>
      </c>
      <c r="K51" s="117" t="str">
        <f t="shared" si="1"/>
        <v>Gross Exposure is less then 30%</v>
      </c>
      <c r="M51"/>
      <c r="N51"/>
    </row>
    <row r="52" spans="1:14" s="7" customFormat="1" ht="15">
      <c r="A52" s="203" t="s">
        <v>289</v>
      </c>
      <c r="B52" s="237">
        <f>'Open Int.'!K56</f>
        <v>2209500</v>
      </c>
      <c r="C52" s="239">
        <f>'Open Int.'!R56</f>
        <v>30.4800525</v>
      </c>
      <c r="D52" s="161">
        <f t="shared" si="0"/>
        <v>0.1768906160308772</v>
      </c>
      <c r="E52" s="245">
        <f>'Open Int.'!B56/'Open Int.'!K56</f>
        <v>0.9249830278343517</v>
      </c>
      <c r="F52" s="230">
        <f>'Open Int.'!E56/'Open Int.'!K56</f>
        <v>0.054989816700611</v>
      </c>
      <c r="G52" s="246">
        <f>'Open Int.'!H56/'Open Int.'!K56</f>
        <v>0.02002715546503734</v>
      </c>
      <c r="H52" s="249">
        <v>12490770</v>
      </c>
      <c r="I52" s="233">
        <v>2497500</v>
      </c>
      <c r="J52" s="358">
        <v>2497500</v>
      </c>
      <c r="K52" s="117" t="str">
        <f t="shared" si="1"/>
        <v>Gross Exposure is less then 30%</v>
      </c>
      <c r="M52"/>
      <c r="N52"/>
    </row>
    <row r="53" spans="1:14" s="7" customFormat="1" ht="15">
      <c r="A53" s="203" t="s">
        <v>290</v>
      </c>
      <c r="B53" s="237">
        <f>'Open Int.'!K57</f>
        <v>2273600</v>
      </c>
      <c r="C53" s="239">
        <f>'Open Int.'!R57</f>
        <v>26.794376</v>
      </c>
      <c r="D53" s="161">
        <f t="shared" si="0"/>
        <v>0.24462107457467555</v>
      </c>
      <c r="E53" s="245">
        <f>'Open Int.'!B57/'Open Int.'!K57</f>
        <v>0.6490147783251231</v>
      </c>
      <c r="F53" s="230">
        <f>'Open Int.'!E57/'Open Int.'!K57</f>
        <v>0.07820197044334976</v>
      </c>
      <c r="G53" s="246">
        <f>'Open Int.'!H57/'Open Int.'!K57</f>
        <v>0.2727832512315271</v>
      </c>
      <c r="H53" s="249">
        <v>9294375</v>
      </c>
      <c r="I53" s="233">
        <v>1857800</v>
      </c>
      <c r="J53" s="358">
        <v>1857800</v>
      </c>
      <c r="K53" s="117" t="str">
        <f t="shared" si="1"/>
        <v>Gross Exposure is less then 30%</v>
      </c>
      <c r="M53"/>
      <c r="N53"/>
    </row>
    <row r="54" spans="1:14" s="7" customFormat="1" ht="15">
      <c r="A54" s="203" t="s">
        <v>195</v>
      </c>
      <c r="B54" s="237">
        <f>'Open Int.'!K58</f>
        <v>36924234</v>
      </c>
      <c r="C54" s="239">
        <f>'Open Int.'!R58</f>
        <v>398.7817272</v>
      </c>
      <c r="D54" s="161">
        <f t="shared" si="0"/>
        <v>0.18908486811895392</v>
      </c>
      <c r="E54" s="245">
        <f>'Open Int.'!B58/'Open Int.'!K58</f>
        <v>0.885854693695203</v>
      </c>
      <c r="F54" s="230">
        <f>'Open Int.'!E58/'Open Int.'!K58</f>
        <v>0.09303624281007428</v>
      </c>
      <c r="G54" s="246">
        <f>'Open Int.'!H58/'Open Int.'!K58</f>
        <v>0.021109063494722736</v>
      </c>
      <c r="H54" s="249">
        <v>195278630</v>
      </c>
      <c r="I54" s="233">
        <v>21267468</v>
      </c>
      <c r="J54" s="358">
        <v>10633734</v>
      </c>
      <c r="K54" s="117" t="str">
        <f t="shared" si="1"/>
        <v>Gross Exposure is less then 30%</v>
      </c>
      <c r="M54"/>
      <c r="N54"/>
    </row>
    <row r="55" spans="1:14" s="7" customFormat="1" ht="15">
      <c r="A55" s="203" t="s">
        <v>291</v>
      </c>
      <c r="B55" s="237">
        <f>'Open Int.'!K59</f>
        <v>8138200</v>
      </c>
      <c r="C55" s="239">
        <f>'Open Int.'!R59</f>
        <v>77.882574</v>
      </c>
      <c r="D55" s="161">
        <f t="shared" si="0"/>
        <v>0.32123719622160446</v>
      </c>
      <c r="E55" s="245">
        <f>'Open Int.'!B59/'Open Int.'!K59</f>
        <v>0.913469809048684</v>
      </c>
      <c r="F55" s="230">
        <f>'Open Int.'!E59/'Open Int.'!K59</f>
        <v>0.0459315327713745</v>
      </c>
      <c r="G55" s="246">
        <f>'Open Int.'!H59/'Open Int.'!K59</f>
        <v>0.04059865817994151</v>
      </c>
      <c r="H55" s="249">
        <v>25333928</v>
      </c>
      <c r="I55" s="233">
        <v>5066600</v>
      </c>
      <c r="J55" s="358">
        <v>3399200</v>
      </c>
      <c r="K55" s="117" t="str">
        <f t="shared" si="1"/>
        <v>Some sign of build up Gross exposure crosses 30%</v>
      </c>
      <c r="M55"/>
      <c r="N55"/>
    </row>
    <row r="56" spans="1:14" s="7" customFormat="1" ht="15">
      <c r="A56" s="203" t="s">
        <v>197</v>
      </c>
      <c r="B56" s="237">
        <f>'Open Int.'!K60</f>
        <v>9538100</v>
      </c>
      <c r="C56" s="239">
        <f>'Open Int.'!R60</f>
        <v>282.423141</v>
      </c>
      <c r="D56" s="161">
        <f t="shared" si="0"/>
        <v>0.47687335945260034</v>
      </c>
      <c r="E56" s="245">
        <f>'Open Int.'!B60/'Open Int.'!K60</f>
        <v>0.9940711462450593</v>
      </c>
      <c r="F56" s="230">
        <f>'Open Int.'!E60/'Open Int.'!K60</f>
        <v>0.005451819544773068</v>
      </c>
      <c r="G56" s="246">
        <f>'Open Int.'!H60/'Open Int.'!K60</f>
        <v>0.0004770342101676435</v>
      </c>
      <c r="H56" s="249">
        <v>20001327</v>
      </c>
      <c r="I56" s="233">
        <v>4000100</v>
      </c>
      <c r="J56" s="358">
        <v>2000050</v>
      </c>
      <c r="K56" s="117" t="str">
        <f t="shared" si="1"/>
        <v>Gross exposure is building up andcrpsses 40% mark</v>
      </c>
      <c r="M56"/>
      <c r="N56"/>
    </row>
    <row r="57" spans="1:14" s="7" customFormat="1" ht="15">
      <c r="A57" s="203" t="s">
        <v>4</v>
      </c>
      <c r="B57" s="237">
        <f>'Open Int.'!K61</f>
        <v>1167150</v>
      </c>
      <c r="C57" s="239">
        <f>'Open Int.'!R61</f>
        <v>183.70941</v>
      </c>
      <c r="D57" s="161">
        <f t="shared" si="0"/>
        <v>0.023382412927582474</v>
      </c>
      <c r="E57" s="245">
        <f>'Open Int.'!B61/'Open Int.'!K61</f>
        <v>0.9994859272587071</v>
      </c>
      <c r="F57" s="230">
        <f>'Open Int.'!E61/'Open Int.'!K61</f>
        <v>0.0005140727412928929</v>
      </c>
      <c r="G57" s="246">
        <f>'Open Int.'!H61/'Open Int.'!K61</f>
        <v>0</v>
      </c>
      <c r="H57" s="249">
        <v>49915721</v>
      </c>
      <c r="I57" s="233">
        <v>1843800</v>
      </c>
      <c r="J57" s="358">
        <v>921900</v>
      </c>
      <c r="K57" s="117" t="str">
        <f t="shared" si="1"/>
        <v>Gross Exposure is less then 30%</v>
      </c>
      <c r="M57"/>
      <c r="N57"/>
    </row>
    <row r="58" spans="1:14" s="7" customFormat="1" ht="15">
      <c r="A58" s="203" t="s">
        <v>79</v>
      </c>
      <c r="B58" s="237">
        <f>'Open Int.'!K62</f>
        <v>1559600</v>
      </c>
      <c r="C58" s="239">
        <f>'Open Int.'!R62</f>
        <v>159.999364</v>
      </c>
      <c r="D58" s="161">
        <f t="shared" si="0"/>
        <v>0.04211138878154331</v>
      </c>
      <c r="E58" s="245">
        <f>'Open Int.'!B62/'Open Int.'!K62</f>
        <v>0.9921774814054886</v>
      </c>
      <c r="F58" s="230">
        <f>'Open Int.'!E62/'Open Int.'!K62</f>
        <v>0.005257758399589639</v>
      </c>
      <c r="G58" s="246">
        <f>'Open Int.'!H62/'Open Int.'!K62</f>
        <v>0.0025647601949217746</v>
      </c>
      <c r="H58" s="249">
        <v>37035112</v>
      </c>
      <c r="I58" s="233">
        <v>2808800</v>
      </c>
      <c r="J58" s="358">
        <v>1404400</v>
      </c>
      <c r="K58" s="117" t="str">
        <f t="shared" si="1"/>
        <v>Gross Exposure is less then 30%</v>
      </c>
      <c r="M58"/>
      <c r="N58"/>
    </row>
    <row r="59" spans="1:14" s="7" customFormat="1" ht="15">
      <c r="A59" s="203" t="s">
        <v>196</v>
      </c>
      <c r="B59" s="237">
        <f>'Open Int.'!K63</f>
        <v>2115200</v>
      </c>
      <c r="C59" s="239">
        <f>'Open Int.'!R63</f>
        <v>144.94408</v>
      </c>
      <c r="D59" s="161">
        <f t="shared" si="0"/>
        <v>0.11756719066105643</v>
      </c>
      <c r="E59" s="245">
        <f>'Open Int.'!B63/'Open Int.'!K63</f>
        <v>0.9967851739788199</v>
      </c>
      <c r="F59" s="230">
        <f>'Open Int.'!E63/'Open Int.'!K63</f>
        <v>0.0018910741301059002</v>
      </c>
      <c r="G59" s="246">
        <f>'Open Int.'!H63/'Open Int.'!K63</f>
        <v>0.00132375189107413</v>
      </c>
      <c r="H59" s="249">
        <v>17991414</v>
      </c>
      <c r="I59" s="233">
        <v>3598000</v>
      </c>
      <c r="J59" s="358">
        <v>1798800</v>
      </c>
      <c r="K59" s="117" t="str">
        <f t="shared" si="1"/>
        <v>Gross Exposure is less then 30%</v>
      </c>
      <c r="M59"/>
      <c r="N59"/>
    </row>
    <row r="60" spans="1:14" s="7" customFormat="1" ht="15">
      <c r="A60" s="203" t="s">
        <v>5</v>
      </c>
      <c r="B60" s="237">
        <f>'Open Int.'!K64</f>
        <v>34391390</v>
      </c>
      <c r="C60" s="239">
        <f>'Open Int.'!R64</f>
        <v>467.0350762</v>
      </c>
      <c r="D60" s="161">
        <f t="shared" si="0"/>
        <v>0.2414510290372268</v>
      </c>
      <c r="E60" s="245">
        <f>'Open Int.'!B64/'Open Int.'!K64</f>
        <v>0.8706520730915499</v>
      </c>
      <c r="F60" s="230">
        <f>'Open Int.'!E64/'Open Int.'!K64</f>
        <v>0.11524904925331601</v>
      </c>
      <c r="G60" s="246">
        <f>'Open Int.'!H64/'Open Int.'!K64</f>
        <v>0.014098877655134031</v>
      </c>
      <c r="H60" s="249">
        <v>142436295</v>
      </c>
      <c r="I60" s="233">
        <v>17221215</v>
      </c>
      <c r="J60" s="358">
        <v>8609810</v>
      </c>
      <c r="K60" s="117" t="str">
        <f t="shared" si="1"/>
        <v>Gross Exposure is less then 30%</v>
      </c>
      <c r="M60"/>
      <c r="N60"/>
    </row>
    <row r="61" spans="1:14" s="7" customFormat="1" ht="15">
      <c r="A61" s="203" t="s">
        <v>198</v>
      </c>
      <c r="B61" s="237">
        <f>'Open Int.'!K65</f>
        <v>13400000</v>
      </c>
      <c r="C61" s="239">
        <f>'Open Int.'!R65</f>
        <v>263.578</v>
      </c>
      <c r="D61" s="161">
        <f t="shared" si="0"/>
        <v>0.06252591734269704</v>
      </c>
      <c r="E61" s="245">
        <f>'Open Int.'!B65/'Open Int.'!K65</f>
        <v>0.7762686567164179</v>
      </c>
      <c r="F61" s="230">
        <f>'Open Int.'!E65/'Open Int.'!K65</f>
        <v>0.1925373134328358</v>
      </c>
      <c r="G61" s="246">
        <f>'Open Int.'!H65/'Open Int.'!K65</f>
        <v>0.03119402985074627</v>
      </c>
      <c r="H61" s="249">
        <v>214311130</v>
      </c>
      <c r="I61" s="233">
        <v>13863000</v>
      </c>
      <c r="J61" s="358">
        <v>6931000</v>
      </c>
      <c r="K61" s="117" t="str">
        <f t="shared" si="1"/>
        <v>Gross Exposure is less then 30%</v>
      </c>
      <c r="M61"/>
      <c r="N61"/>
    </row>
    <row r="62" spans="1:14" s="7" customFormat="1" ht="15">
      <c r="A62" s="203" t="s">
        <v>199</v>
      </c>
      <c r="B62" s="237">
        <f>'Open Int.'!K66</f>
        <v>2944500</v>
      </c>
      <c r="C62" s="239">
        <f>'Open Int.'!R66</f>
        <v>78.79482000000002</v>
      </c>
      <c r="D62" s="161">
        <f t="shared" si="0"/>
        <v>0.08855465983371753</v>
      </c>
      <c r="E62" s="245">
        <f>'Open Int.'!B66/'Open Int.'!K66</f>
        <v>0.9549668874172186</v>
      </c>
      <c r="F62" s="230">
        <f>'Open Int.'!E66/'Open Int.'!K66</f>
        <v>0.03487858719646799</v>
      </c>
      <c r="G62" s="246">
        <f>'Open Int.'!H66/'Open Int.'!K66</f>
        <v>0.010154525386313467</v>
      </c>
      <c r="H62" s="249">
        <v>33250650</v>
      </c>
      <c r="I62" s="233">
        <v>6649500</v>
      </c>
      <c r="J62" s="358">
        <v>3324100</v>
      </c>
      <c r="K62" s="117" t="str">
        <f t="shared" si="1"/>
        <v>Gross Exposure is less then 30%</v>
      </c>
      <c r="M62"/>
      <c r="N62"/>
    </row>
    <row r="63" spans="1:14" s="7" customFormat="1" ht="15">
      <c r="A63" s="203" t="s">
        <v>292</v>
      </c>
      <c r="B63" s="237">
        <f>'Open Int.'!K67</f>
        <v>427200</v>
      </c>
      <c r="C63" s="239">
        <f>'Open Int.'!R67</f>
        <v>24.621672</v>
      </c>
      <c r="D63" s="161">
        <f t="shared" si="0"/>
        <v>0.15425568023432998</v>
      </c>
      <c r="E63" s="245">
        <f>'Open Int.'!B67/'Open Int.'!K67</f>
        <v>0.9044943820224719</v>
      </c>
      <c r="F63" s="230">
        <f>'Open Int.'!E67/'Open Int.'!K67</f>
        <v>0.05337078651685393</v>
      </c>
      <c r="G63" s="246">
        <f>'Open Int.'!H67/'Open Int.'!K67</f>
        <v>0.042134831460674156</v>
      </c>
      <c r="H63" s="249">
        <v>2769428</v>
      </c>
      <c r="I63" s="233">
        <v>553800</v>
      </c>
      <c r="J63" s="358">
        <v>553800</v>
      </c>
      <c r="K63" s="117" t="str">
        <f t="shared" si="1"/>
        <v>Gross Exposure is less then 30%</v>
      </c>
      <c r="M63"/>
      <c r="N63"/>
    </row>
    <row r="64" spans="1:14" s="7" customFormat="1" ht="15">
      <c r="A64" s="203" t="s">
        <v>43</v>
      </c>
      <c r="B64" s="237">
        <f>'Open Int.'!K68</f>
        <v>277200</v>
      </c>
      <c r="C64" s="239">
        <f>'Open Int.'!R68</f>
        <v>54.167652</v>
      </c>
      <c r="D64" s="161">
        <f t="shared" si="0"/>
        <v>0.03808999820130564</v>
      </c>
      <c r="E64" s="245">
        <f>'Open Int.'!B68/'Open Int.'!K68</f>
        <v>0.939935064935065</v>
      </c>
      <c r="F64" s="230">
        <f>'Open Int.'!E68/'Open Int.'!K68</f>
        <v>0.04383116883116883</v>
      </c>
      <c r="G64" s="246">
        <f>'Open Int.'!H68/'Open Int.'!K68</f>
        <v>0.016233766233766232</v>
      </c>
      <c r="H64" s="249">
        <v>7277501</v>
      </c>
      <c r="I64" s="233">
        <v>1455300</v>
      </c>
      <c r="J64" s="358">
        <v>727500</v>
      </c>
      <c r="K64" s="117" t="str">
        <f t="shared" si="1"/>
        <v>Gross Exposure is less then 30%</v>
      </c>
      <c r="M64"/>
      <c r="N64"/>
    </row>
    <row r="65" spans="1:14" s="7" customFormat="1" ht="15">
      <c r="A65" s="203" t="s">
        <v>200</v>
      </c>
      <c r="B65" s="237">
        <f>'Open Int.'!K69</f>
        <v>5845350</v>
      </c>
      <c r="C65" s="239">
        <f>'Open Int.'!R69</f>
        <v>525.847686</v>
      </c>
      <c r="D65" s="161">
        <f t="shared" si="0"/>
        <v>0.04466931843118581</v>
      </c>
      <c r="E65" s="245">
        <f>'Open Int.'!B69/'Open Int.'!K69</f>
        <v>0.9394647027124124</v>
      </c>
      <c r="F65" s="230">
        <f>'Open Int.'!E69/'Open Int.'!K69</f>
        <v>0.04832045985270343</v>
      </c>
      <c r="G65" s="246">
        <f>'Open Int.'!H69/'Open Int.'!K69</f>
        <v>0.012214837434884138</v>
      </c>
      <c r="H65" s="249">
        <v>130858276</v>
      </c>
      <c r="I65" s="233">
        <v>3364900</v>
      </c>
      <c r="J65" s="358">
        <v>1682100</v>
      </c>
      <c r="K65" s="117" t="str">
        <f t="shared" si="1"/>
        <v>Gross Exposure is less then 30%</v>
      </c>
      <c r="M65"/>
      <c r="N65"/>
    </row>
    <row r="66" spans="1:14" s="7" customFormat="1" ht="15">
      <c r="A66" s="203" t="s">
        <v>141</v>
      </c>
      <c r="B66" s="237">
        <f>'Open Int.'!K70</f>
        <v>36744000</v>
      </c>
      <c r="C66" s="239">
        <f>'Open Int.'!R70</f>
        <v>294.68688</v>
      </c>
      <c r="D66" s="161">
        <f t="shared" si="0"/>
        <v>0.5367194060480523</v>
      </c>
      <c r="E66" s="245">
        <f>'Open Int.'!B70/'Open Int.'!K70</f>
        <v>0.7559111691704768</v>
      </c>
      <c r="F66" s="230">
        <f>'Open Int.'!E70/'Open Int.'!K70</f>
        <v>0.2045721750489876</v>
      </c>
      <c r="G66" s="246">
        <f>'Open Int.'!H70/'Open Int.'!K70</f>
        <v>0.0395166557805356</v>
      </c>
      <c r="H66" s="249">
        <v>68460353</v>
      </c>
      <c r="I66" s="233">
        <v>13689600</v>
      </c>
      <c r="J66" s="358">
        <v>6844800</v>
      </c>
      <c r="K66" s="117" t="str">
        <f t="shared" si="1"/>
        <v>Gross exposure is building up andcrpsses 40% mark</v>
      </c>
      <c r="M66"/>
      <c r="N66"/>
    </row>
    <row r="67" spans="1:14" s="7" customFormat="1" ht="15">
      <c r="A67" s="203" t="s">
        <v>401</v>
      </c>
      <c r="B67" s="237">
        <f>'Open Int.'!K71</f>
        <v>16769700</v>
      </c>
      <c r="C67" s="239">
        <f>'Open Int.'!R71</f>
        <v>161.7437565</v>
      </c>
      <c r="D67" s="161" t="e">
        <f t="shared" si="0"/>
        <v>#DIV/0!</v>
      </c>
      <c r="E67" s="245">
        <f>'Open Int.'!B71/'Open Int.'!K71</f>
        <v>0.791659958138786</v>
      </c>
      <c r="F67" s="230">
        <f>'Open Int.'!E71/'Open Int.'!K71</f>
        <v>0.1471582675897601</v>
      </c>
      <c r="G67" s="246">
        <f>'Open Int.'!H71/'Open Int.'!K71</f>
        <v>0.061181774271453875</v>
      </c>
      <c r="H67" s="249"/>
      <c r="I67" s="233"/>
      <c r="J67" s="358"/>
      <c r="K67" s="117" t="e">
        <f t="shared" si="1"/>
        <v>#DIV/0!</v>
      </c>
      <c r="M67"/>
      <c r="N67"/>
    </row>
    <row r="68" spans="1:14" s="7" customFormat="1" ht="15">
      <c r="A68" s="203" t="s">
        <v>184</v>
      </c>
      <c r="B68" s="237">
        <f>'Open Int.'!K72</f>
        <v>23788800</v>
      </c>
      <c r="C68" s="239">
        <f>'Open Int.'!R72</f>
        <v>208.98460799999998</v>
      </c>
      <c r="D68" s="161">
        <f aca="true" t="shared" si="2" ref="D68:D131">B68/H68</f>
        <v>0.10569035497449773</v>
      </c>
      <c r="E68" s="245">
        <f>'Open Int.'!B72/'Open Int.'!K72</f>
        <v>0.7745535714285714</v>
      </c>
      <c r="F68" s="230">
        <f>'Open Int.'!E72/'Open Int.'!K72</f>
        <v>0.18799603174603174</v>
      </c>
      <c r="G68" s="246">
        <f>'Open Int.'!H72/'Open Int.'!K72</f>
        <v>0.037450396825396824</v>
      </c>
      <c r="H68" s="249">
        <v>225080141</v>
      </c>
      <c r="I68" s="233">
        <v>38509300</v>
      </c>
      <c r="J68" s="358">
        <v>19251700</v>
      </c>
      <c r="K68" s="117" t="str">
        <f aca="true" t="shared" si="3" ref="K68:K131">IF(D68&gt;=80%,"Gross exposure has crossed 80%,Margin double",IF(D68&gt;=60%,"Gross exposure is Substantial as Open interest has crossed 60%",IF(D68&gt;=40%,"Gross exposure is building up andcrpsses 40% mark",IF(D68&gt;=30%,"Some sign of build up Gross exposure crosses 30%","Gross Exposure is less then 30%"))))</f>
        <v>Gross Exposure is less then 30%</v>
      </c>
      <c r="M68"/>
      <c r="N68"/>
    </row>
    <row r="69" spans="1:14" s="7" customFormat="1" ht="15">
      <c r="A69" s="203" t="s">
        <v>175</v>
      </c>
      <c r="B69" s="237">
        <f>'Open Int.'!K73</f>
        <v>130961250</v>
      </c>
      <c r="C69" s="239">
        <f>'Open Int.'!R73</f>
        <v>379.787625</v>
      </c>
      <c r="D69" s="161">
        <f t="shared" si="2"/>
        <v>1.0252561487537901</v>
      </c>
      <c r="E69" s="245">
        <f>'Open Int.'!B73/'Open Int.'!K73</f>
        <v>0.7257967528562839</v>
      </c>
      <c r="F69" s="230">
        <f>'Open Int.'!E73/'Open Int.'!K73</f>
        <v>0.22260974143114853</v>
      </c>
      <c r="G69" s="246">
        <f>'Open Int.'!H73/'Open Int.'!K73</f>
        <v>0.05159350571256765</v>
      </c>
      <c r="H69" s="249">
        <v>127735152</v>
      </c>
      <c r="I69" s="233">
        <v>25546500</v>
      </c>
      <c r="J69" s="358">
        <v>25546500</v>
      </c>
      <c r="K69" s="117" t="str">
        <f t="shared" si="3"/>
        <v>Gross exposure has crossed 80%,Margin double</v>
      </c>
      <c r="M69"/>
      <c r="N69"/>
    </row>
    <row r="70" spans="1:14" s="7" customFormat="1" ht="15">
      <c r="A70" s="203" t="s">
        <v>142</v>
      </c>
      <c r="B70" s="237">
        <f>'Open Int.'!K74</f>
        <v>4854500</v>
      </c>
      <c r="C70" s="239">
        <f>'Open Int.'!R74</f>
        <v>69.2494425</v>
      </c>
      <c r="D70" s="161">
        <f t="shared" si="2"/>
        <v>0.05855658576975934</v>
      </c>
      <c r="E70" s="245">
        <f>'Open Int.'!B74/'Open Int.'!K74</f>
        <v>0.9120403749098774</v>
      </c>
      <c r="F70" s="230">
        <f>'Open Int.'!E74/'Open Int.'!K74</f>
        <v>0.042177361211247294</v>
      </c>
      <c r="G70" s="246">
        <f>'Open Int.'!H74/'Open Int.'!K74</f>
        <v>0.04578226387887527</v>
      </c>
      <c r="H70" s="249">
        <v>82902716</v>
      </c>
      <c r="I70" s="233">
        <v>16579500</v>
      </c>
      <c r="J70" s="358">
        <v>8289750</v>
      </c>
      <c r="K70" s="117" t="str">
        <f t="shared" si="3"/>
        <v>Gross Exposure is less then 30%</v>
      </c>
      <c r="M70"/>
      <c r="N70"/>
    </row>
    <row r="71" spans="1:14" s="7" customFormat="1" ht="15">
      <c r="A71" s="203" t="s">
        <v>176</v>
      </c>
      <c r="B71" s="237">
        <f>'Open Int.'!K75</f>
        <v>21651400</v>
      </c>
      <c r="C71" s="239">
        <f>'Open Int.'!R75</f>
        <v>357.8976420000001</v>
      </c>
      <c r="D71" s="161">
        <f t="shared" si="2"/>
        <v>0.702064718269594</v>
      </c>
      <c r="E71" s="245">
        <f>'Open Int.'!B75/'Open Int.'!K75</f>
        <v>0.8120144655772837</v>
      </c>
      <c r="F71" s="230">
        <f>'Open Int.'!E75/'Open Int.'!K75</f>
        <v>0.1346102330565229</v>
      </c>
      <c r="G71" s="246">
        <f>'Open Int.'!H75/'Open Int.'!K75</f>
        <v>0.05337530136619341</v>
      </c>
      <c r="H71" s="249">
        <v>30839607</v>
      </c>
      <c r="I71" s="233">
        <v>6166850</v>
      </c>
      <c r="J71" s="358">
        <v>3082700</v>
      </c>
      <c r="K71" s="117" t="str">
        <f t="shared" si="3"/>
        <v>Gross exposure is Substantial as Open interest has crossed 60%</v>
      </c>
      <c r="M71"/>
      <c r="N71"/>
    </row>
    <row r="72" spans="1:14" s="7" customFormat="1" ht="15">
      <c r="A72" s="203" t="s">
        <v>400</v>
      </c>
      <c r="B72" s="237">
        <f>'Open Int.'!K76</f>
        <v>897600</v>
      </c>
      <c r="C72" s="239">
        <f>'Open Int.'!R76</f>
        <v>8.239968</v>
      </c>
      <c r="D72" s="161">
        <f t="shared" si="2"/>
        <v>0.05221640488656196</v>
      </c>
      <c r="E72" s="245">
        <f>'Open Int.'!B76/'Open Int.'!K76</f>
        <v>0.7573529411764706</v>
      </c>
      <c r="F72" s="230">
        <f>'Open Int.'!E76/'Open Int.'!K76</f>
        <v>0.22303921568627452</v>
      </c>
      <c r="G72" s="246">
        <f>'Open Int.'!H76/'Open Int.'!K76</f>
        <v>0.0196078431372549</v>
      </c>
      <c r="H72" s="249">
        <v>17190000</v>
      </c>
      <c r="I72" s="233">
        <v>3436400</v>
      </c>
      <c r="J72" s="358">
        <v>3436400</v>
      </c>
      <c r="K72" s="117" t="str">
        <f t="shared" si="3"/>
        <v>Gross Exposure is less then 30%</v>
      </c>
      <c r="M72"/>
      <c r="N72"/>
    </row>
    <row r="73" spans="1:14" s="7" customFormat="1" ht="15">
      <c r="A73" s="203" t="s">
        <v>167</v>
      </c>
      <c r="B73" s="237">
        <f>'Open Int.'!K77</f>
        <v>17020850</v>
      </c>
      <c r="C73" s="239">
        <f>'Open Int.'!R77</f>
        <v>73.0194465</v>
      </c>
      <c r="D73" s="161">
        <f t="shared" si="2"/>
        <v>0.42697799216476817</v>
      </c>
      <c r="E73" s="245">
        <f>'Open Int.'!B77/'Open Int.'!K77</f>
        <v>0.9561185252205383</v>
      </c>
      <c r="F73" s="230">
        <f>'Open Int.'!E77/'Open Int.'!K77</f>
        <v>0.03166704365528161</v>
      </c>
      <c r="G73" s="246">
        <f>'Open Int.'!H77/'Open Int.'!K77</f>
        <v>0.01221443112418005</v>
      </c>
      <c r="H73" s="249">
        <v>39863530</v>
      </c>
      <c r="I73" s="233">
        <v>7969500</v>
      </c>
      <c r="J73" s="358">
        <v>7969500</v>
      </c>
      <c r="K73" s="117" t="str">
        <f t="shared" si="3"/>
        <v>Gross exposure is building up andcrpsses 40% mark</v>
      </c>
      <c r="M73"/>
      <c r="N73"/>
    </row>
    <row r="74" spans="1:14" s="7" customFormat="1" ht="15">
      <c r="A74" s="203" t="s">
        <v>201</v>
      </c>
      <c r="B74" s="237">
        <f>'Open Int.'!K78</f>
        <v>3345700</v>
      </c>
      <c r="C74" s="239">
        <f>'Open Int.'!R78</f>
        <v>708.9705585000002</v>
      </c>
      <c r="D74" s="161">
        <f t="shared" si="2"/>
        <v>0.04511236020959577</v>
      </c>
      <c r="E74" s="245">
        <f>'Open Int.'!B78/'Open Int.'!K78</f>
        <v>0.8428131631646592</v>
      </c>
      <c r="F74" s="230">
        <f>'Open Int.'!E78/'Open Int.'!K78</f>
        <v>0.13315599127237948</v>
      </c>
      <c r="G74" s="246">
        <f>'Open Int.'!H78/'Open Int.'!K78</f>
        <v>0.024030845562961412</v>
      </c>
      <c r="H74" s="249">
        <v>74163710</v>
      </c>
      <c r="I74" s="233">
        <v>1338200</v>
      </c>
      <c r="J74" s="358">
        <v>669000</v>
      </c>
      <c r="K74" s="117" t="str">
        <f t="shared" si="3"/>
        <v>Gross Exposure is less then 30%</v>
      </c>
      <c r="M74"/>
      <c r="N74"/>
    </row>
    <row r="75" spans="1:14" s="7" customFormat="1" ht="15">
      <c r="A75" s="203" t="s">
        <v>143</v>
      </c>
      <c r="B75" s="237">
        <f>'Open Int.'!K79</f>
        <v>1672650</v>
      </c>
      <c r="C75" s="239">
        <f>'Open Int.'!R79</f>
        <v>17.78863275</v>
      </c>
      <c r="D75" s="161">
        <f t="shared" si="2"/>
        <v>0.03959872159090909</v>
      </c>
      <c r="E75" s="245">
        <f>'Open Int.'!B79/'Open Int.'!K79</f>
        <v>0.5432098765432098</v>
      </c>
      <c r="F75" s="230">
        <f>'Open Int.'!E79/'Open Int.'!K79</f>
        <v>0.1728395061728395</v>
      </c>
      <c r="G75" s="246">
        <f>'Open Int.'!H79/'Open Int.'!K79</f>
        <v>0.2839506172839506</v>
      </c>
      <c r="H75" s="249">
        <v>42240000</v>
      </c>
      <c r="I75" s="233">
        <v>8445850</v>
      </c>
      <c r="J75" s="358">
        <v>4472200</v>
      </c>
      <c r="K75" s="117" t="str">
        <f t="shared" si="3"/>
        <v>Gross Exposure is less then 30%</v>
      </c>
      <c r="M75"/>
      <c r="N75"/>
    </row>
    <row r="76" spans="1:14" s="7" customFormat="1" ht="15">
      <c r="A76" s="203" t="s">
        <v>90</v>
      </c>
      <c r="B76" s="237">
        <f>'Open Int.'!K80</f>
        <v>1150800</v>
      </c>
      <c r="C76" s="239">
        <f>'Open Int.'!R80</f>
        <v>48.414156</v>
      </c>
      <c r="D76" s="161">
        <f t="shared" si="2"/>
        <v>0.027408569093351542</v>
      </c>
      <c r="E76" s="245">
        <f>'Open Int.'!B80/'Open Int.'!K80</f>
        <v>0.9921793534932221</v>
      </c>
      <c r="F76" s="230">
        <f>'Open Int.'!E80/'Open Int.'!K80</f>
        <v>0.007820646506777894</v>
      </c>
      <c r="G76" s="246">
        <f>'Open Int.'!H80/'Open Int.'!K80</f>
        <v>0</v>
      </c>
      <c r="H76" s="249">
        <v>41986869</v>
      </c>
      <c r="I76" s="233">
        <v>6664800</v>
      </c>
      <c r="J76" s="358">
        <v>3332400</v>
      </c>
      <c r="K76" s="117" t="str">
        <f t="shared" si="3"/>
        <v>Gross Exposure is less then 30%</v>
      </c>
      <c r="M76"/>
      <c r="N76"/>
    </row>
    <row r="77" spans="1:14" s="7" customFormat="1" ht="15">
      <c r="A77" s="203" t="s">
        <v>35</v>
      </c>
      <c r="B77" s="237">
        <f>'Open Int.'!K81</f>
        <v>8068500</v>
      </c>
      <c r="C77" s="239">
        <f>'Open Int.'!R81</f>
        <v>216.2358</v>
      </c>
      <c r="D77" s="161">
        <f t="shared" si="2"/>
        <v>0.3043817389517181</v>
      </c>
      <c r="E77" s="245">
        <f>'Open Int.'!B81/'Open Int.'!K81</f>
        <v>0.8972051806407635</v>
      </c>
      <c r="F77" s="230">
        <f>'Open Int.'!E81/'Open Int.'!K81</f>
        <v>0.08779822767552829</v>
      </c>
      <c r="G77" s="246">
        <f>'Open Int.'!H81/'Open Int.'!K81</f>
        <v>0.014996591683708248</v>
      </c>
      <c r="H77" s="249">
        <v>26507832</v>
      </c>
      <c r="I77" s="233">
        <v>5300900</v>
      </c>
      <c r="J77" s="358">
        <v>2649900</v>
      </c>
      <c r="K77" s="117" t="str">
        <f t="shared" si="3"/>
        <v>Some sign of build up Gross exposure crosses 30%</v>
      </c>
      <c r="M77"/>
      <c r="N77"/>
    </row>
    <row r="78" spans="1:14" s="7" customFormat="1" ht="15">
      <c r="A78" s="203" t="s">
        <v>6</v>
      </c>
      <c r="B78" s="237">
        <f>'Open Int.'!K82</f>
        <v>23832000</v>
      </c>
      <c r="C78" s="239">
        <f>'Open Int.'!R82</f>
        <v>355.93092</v>
      </c>
      <c r="D78" s="161">
        <f t="shared" si="2"/>
        <v>0.03223588517539286</v>
      </c>
      <c r="E78" s="245">
        <f>'Open Int.'!B82/'Open Int.'!K82</f>
        <v>0.8073074018126888</v>
      </c>
      <c r="F78" s="230">
        <f>'Open Int.'!E82/'Open Int.'!K82</f>
        <v>0.17319675226586104</v>
      </c>
      <c r="G78" s="246">
        <f>'Open Int.'!H82/'Open Int.'!K82</f>
        <v>0.01949584592145015</v>
      </c>
      <c r="H78" s="249">
        <v>739300313</v>
      </c>
      <c r="I78" s="233">
        <v>17034750</v>
      </c>
      <c r="J78" s="358">
        <v>8517375</v>
      </c>
      <c r="K78" s="117" t="str">
        <f t="shared" si="3"/>
        <v>Gross Exposure is less then 30%</v>
      </c>
      <c r="M78"/>
      <c r="N78"/>
    </row>
    <row r="79" spans="1:14" s="7" customFormat="1" ht="15">
      <c r="A79" s="203" t="s">
        <v>177</v>
      </c>
      <c r="B79" s="237">
        <f>'Open Int.'!K83</f>
        <v>6967500</v>
      </c>
      <c r="C79" s="239">
        <f>'Open Int.'!R83</f>
        <v>209.7565875</v>
      </c>
      <c r="D79" s="161">
        <f t="shared" si="2"/>
        <v>0.36478874242307474</v>
      </c>
      <c r="E79" s="245">
        <f>'Open Int.'!B83/'Open Int.'!K83</f>
        <v>0.8957301758162899</v>
      </c>
      <c r="F79" s="230">
        <f>'Open Int.'!E83/'Open Int.'!K83</f>
        <v>0.09314675278076785</v>
      </c>
      <c r="G79" s="246">
        <f>'Open Int.'!H83/'Open Int.'!K83</f>
        <v>0.011123071402942232</v>
      </c>
      <c r="H79" s="249">
        <v>19100096</v>
      </c>
      <c r="I79" s="233">
        <v>3820000</v>
      </c>
      <c r="J79" s="358">
        <v>1910000</v>
      </c>
      <c r="K79" s="117" t="str">
        <f t="shared" si="3"/>
        <v>Some sign of build up Gross exposure crosses 30%</v>
      </c>
      <c r="M79"/>
      <c r="N79"/>
    </row>
    <row r="80" spans="1:14" s="7" customFormat="1" ht="15">
      <c r="A80" s="203" t="s">
        <v>168</v>
      </c>
      <c r="B80" s="237">
        <f>'Open Int.'!K84</f>
        <v>151500</v>
      </c>
      <c r="C80" s="239">
        <f>'Open Int.'!R84</f>
        <v>10.00809</v>
      </c>
      <c r="D80" s="161">
        <f t="shared" si="2"/>
        <v>0.033366464874803076</v>
      </c>
      <c r="E80" s="245">
        <f>'Open Int.'!B84/'Open Int.'!K84</f>
        <v>0.9920792079207921</v>
      </c>
      <c r="F80" s="230">
        <f>'Open Int.'!E84/'Open Int.'!K84</f>
        <v>0.007920792079207921</v>
      </c>
      <c r="G80" s="246">
        <f>'Open Int.'!H84/'Open Int.'!K84</f>
        <v>0</v>
      </c>
      <c r="H80" s="249">
        <v>4540487</v>
      </c>
      <c r="I80" s="233">
        <v>907800</v>
      </c>
      <c r="J80" s="358">
        <v>806400</v>
      </c>
      <c r="K80" s="117" t="str">
        <f t="shared" si="3"/>
        <v>Gross Exposure is less then 30%</v>
      </c>
      <c r="M80"/>
      <c r="N80"/>
    </row>
    <row r="81" spans="1:14" s="7" customFormat="1" ht="15">
      <c r="A81" s="203" t="s">
        <v>132</v>
      </c>
      <c r="B81" s="237">
        <f>'Open Int.'!K85</f>
        <v>1511600</v>
      </c>
      <c r="C81" s="239">
        <f>'Open Int.'!R85</f>
        <v>100.59698</v>
      </c>
      <c r="D81" s="161">
        <f t="shared" si="2"/>
        <v>0.4377325707666691</v>
      </c>
      <c r="E81" s="245">
        <f>'Open Int.'!B85/'Open Int.'!K85</f>
        <v>0.9981476581106112</v>
      </c>
      <c r="F81" s="230">
        <f>'Open Int.'!E85/'Open Int.'!K85</f>
        <v>0.0015877216194760519</v>
      </c>
      <c r="G81" s="246">
        <f>'Open Int.'!H85/'Open Int.'!K85</f>
        <v>0.0002646202699126753</v>
      </c>
      <c r="H81" s="249">
        <v>3453250</v>
      </c>
      <c r="I81" s="233">
        <v>690400</v>
      </c>
      <c r="J81" s="358">
        <v>690400</v>
      </c>
      <c r="K81" s="117" t="str">
        <f t="shared" si="3"/>
        <v>Gross exposure is building up andcrpsses 40% mark</v>
      </c>
      <c r="M81"/>
      <c r="N81"/>
    </row>
    <row r="82" spans="1:14" s="7" customFormat="1" ht="15">
      <c r="A82" s="203" t="s">
        <v>144</v>
      </c>
      <c r="B82" s="237">
        <f>'Open Int.'!K86</f>
        <v>244375</v>
      </c>
      <c r="C82" s="239">
        <f>'Open Int.'!R86</f>
        <v>56.12071875</v>
      </c>
      <c r="D82" s="161">
        <f t="shared" si="2"/>
        <v>0.09711374955839323</v>
      </c>
      <c r="E82" s="245">
        <f>'Open Int.'!B86/'Open Int.'!K86</f>
        <v>0.9887468030690537</v>
      </c>
      <c r="F82" s="230">
        <f>'Open Int.'!E86/'Open Int.'!K86</f>
        <v>0.0010230179028132991</v>
      </c>
      <c r="G82" s="246">
        <f>'Open Int.'!H86/'Open Int.'!K86</f>
        <v>0.010230179028132993</v>
      </c>
      <c r="H82" s="249">
        <v>2516379</v>
      </c>
      <c r="I82" s="233">
        <v>503250</v>
      </c>
      <c r="J82" s="358">
        <v>251500</v>
      </c>
      <c r="K82" s="117" t="str">
        <f t="shared" si="3"/>
        <v>Gross Exposure is less then 30%</v>
      </c>
      <c r="M82"/>
      <c r="N82"/>
    </row>
    <row r="83" spans="1:14" s="7" customFormat="1" ht="15">
      <c r="A83" s="203" t="s">
        <v>293</v>
      </c>
      <c r="B83" s="237">
        <f>'Open Int.'!K87</f>
        <v>1088100</v>
      </c>
      <c r="C83" s="239">
        <f>'Open Int.'!R87</f>
        <v>59.562594</v>
      </c>
      <c r="D83" s="161">
        <f t="shared" si="2"/>
        <v>0.04857096420528399</v>
      </c>
      <c r="E83" s="245">
        <f>'Open Int.'!B87/'Open Int.'!K87</f>
        <v>0.9994485800937414</v>
      </c>
      <c r="F83" s="230">
        <f>'Open Int.'!E87/'Open Int.'!K87</f>
        <v>0.0005514199062586159</v>
      </c>
      <c r="G83" s="246">
        <f>'Open Int.'!H87/'Open Int.'!K87</f>
        <v>0</v>
      </c>
      <c r="H83" s="249">
        <v>22402273</v>
      </c>
      <c r="I83" s="233">
        <v>4129200</v>
      </c>
      <c r="J83" s="358">
        <v>2064600</v>
      </c>
      <c r="K83" s="117" t="str">
        <f t="shared" si="3"/>
        <v>Gross Exposure is less then 30%</v>
      </c>
      <c r="M83"/>
      <c r="N83"/>
    </row>
    <row r="84" spans="1:14" s="7" customFormat="1" ht="15">
      <c r="A84" s="203" t="s">
        <v>133</v>
      </c>
      <c r="B84" s="237">
        <f>'Open Int.'!K88</f>
        <v>26287500</v>
      </c>
      <c r="C84" s="239">
        <f>'Open Int.'!R88</f>
        <v>75.5765625</v>
      </c>
      <c r="D84" s="161">
        <f t="shared" si="2"/>
        <v>0.7302083333333333</v>
      </c>
      <c r="E84" s="245">
        <f>'Open Int.'!B88/'Open Int.'!K88</f>
        <v>0.8839752734189253</v>
      </c>
      <c r="F84" s="230">
        <f>'Open Int.'!E88/'Open Int.'!K88</f>
        <v>0.09795530194959581</v>
      </c>
      <c r="G84" s="246">
        <f>'Open Int.'!H88/'Open Int.'!K88</f>
        <v>0.01806942463147884</v>
      </c>
      <c r="H84" s="249">
        <v>36000000</v>
      </c>
      <c r="I84" s="233">
        <v>7200000</v>
      </c>
      <c r="J84" s="358">
        <v>7200000</v>
      </c>
      <c r="K84" s="117" t="str">
        <f t="shared" si="3"/>
        <v>Gross exposure is Substantial as Open interest has crossed 60%</v>
      </c>
      <c r="M84"/>
      <c r="N84"/>
    </row>
    <row r="85" spans="1:14" s="7" customFormat="1" ht="15">
      <c r="A85" s="203" t="s">
        <v>169</v>
      </c>
      <c r="B85" s="237">
        <f>'Open Int.'!K89</f>
        <v>6602000</v>
      </c>
      <c r="C85" s="239">
        <f>'Open Int.'!R89</f>
        <v>83.28423</v>
      </c>
      <c r="D85" s="161">
        <f t="shared" si="2"/>
        <v>0.5425014378095893</v>
      </c>
      <c r="E85" s="245">
        <f>'Open Int.'!B89/'Open Int.'!K89</f>
        <v>0.8876098152075129</v>
      </c>
      <c r="F85" s="230">
        <f>'Open Int.'!E89/'Open Int.'!K89</f>
        <v>0.030293850348379277</v>
      </c>
      <c r="G85" s="246">
        <f>'Open Int.'!H89/'Open Int.'!K89</f>
        <v>0.08209633444410784</v>
      </c>
      <c r="H85" s="249">
        <v>12169553</v>
      </c>
      <c r="I85" s="233">
        <v>2432000</v>
      </c>
      <c r="J85" s="358">
        <v>2432000</v>
      </c>
      <c r="K85" s="117" t="str">
        <f t="shared" si="3"/>
        <v>Gross exposure is building up andcrpsses 40% mark</v>
      </c>
      <c r="M85"/>
      <c r="N85"/>
    </row>
    <row r="86" spans="1:14" s="7" customFormat="1" ht="15">
      <c r="A86" s="203" t="s">
        <v>294</v>
      </c>
      <c r="B86" s="237">
        <f>'Open Int.'!K90</f>
        <v>3796100</v>
      </c>
      <c r="C86" s="239">
        <f>'Open Int.'!R90</f>
        <v>175.341859</v>
      </c>
      <c r="D86" s="161">
        <f t="shared" si="2"/>
        <v>0.22126342634642912</v>
      </c>
      <c r="E86" s="245">
        <f>'Open Int.'!B90/'Open Int.'!K90</f>
        <v>0.9957983193277311</v>
      </c>
      <c r="F86" s="230">
        <f>'Open Int.'!E90/'Open Int.'!K90</f>
        <v>0.003911909591422776</v>
      </c>
      <c r="G86" s="246">
        <f>'Open Int.'!H90/'Open Int.'!K90</f>
        <v>0.0002897710808461316</v>
      </c>
      <c r="H86" s="249">
        <v>17156473</v>
      </c>
      <c r="I86" s="233">
        <v>3430900</v>
      </c>
      <c r="J86" s="358">
        <v>1715450</v>
      </c>
      <c r="K86" s="117" t="str">
        <f t="shared" si="3"/>
        <v>Gross Exposure is less then 30%</v>
      </c>
      <c r="M86"/>
      <c r="N86"/>
    </row>
    <row r="87" spans="1:14" s="7" customFormat="1" ht="15">
      <c r="A87" s="203" t="s">
        <v>295</v>
      </c>
      <c r="B87" s="237">
        <f>'Open Int.'!K91</f>
        <v>1195150</v>
      </c>
      <c r="C87" s="239">
        <f>'Open Int.'!R91</f>
        <v>52.467085</v>
      </c>
      <c r="D87" s="161">
        <f t="shared" si="2"/>
        <v>0.04306079511236646</v>
      </c>
      <c r="E87" s="245">
        <f>'Open Int.'!B91/'Open Int.'!K91</f>
        <v>0.9990796134376438</v>
      </c>
      <c r="F87" s="230">
        <f>'Open Int.'!E91/'Open Int.'!K91</f>
        <v>0.0004601932811780948</v>
      </c>
      <c r="G87" s="246">
        <f>'Open Int.'!H91/'Open Int.'!K91</f>
        <v>0.0004601932811780948</v>
      </c>
      <c r="H87" s="249">
        <v>27754945</v>
      </c>
      <c r="I87" s="233">
        <v>5550600</v>
      </c>
      <c r="J87" s="358">
        <v>2775300</v>
      </c>
      <c r="K87" s="117" t="str">
        <f t="shared" si="3"/>
        <v>Gross Exposure is less then 30%</v>
      </c>
      <c r="M87"/>
      <c r="N87"/>
    </row>
    <row r="88" spans="1:14" s="7" customFormat="1" ht="15">
      <c r="A88" s="203" t="s">
        <v>178</v>
      </c>
      <c r="B88" s="237">
        <f>'Open Int.'!K92</f>
        <v>2240000</v>
      </c>
      <c r="C88" s="239">
        <f>'Open Int.'!R92</f>
        <v>38.5504</v>
      </c>
      <c r="D88" s="161">
        <f t="shared" si="2"/>
        <v>0.09236325362590714</v>
      </c>
      <c r="E88" s="245">
        <f>'Open Int.'!B92/'Open Int.'!K92</f>
        <v>0.95703125</v>
      </c>
      <c r="F88" s="230">
        <f>'Open Int.'!E92/'Open Int.'!K92</f>
        <v>0.026227678571428572</v>
      </c>
      <c r="G88" s="246">
        <f>'Open Int.'!H92/'Open Int.'!K92</f>
        <v>0.016741071428571428</v>
      </c>
      <c r="H88" s="249">
        <v>24252069</v>
      </c>
      <c r="I88" s="233">
        <v>4850000</v>
      </c>
      <c r="J88" s="358">
        <v>3312500</v>
      </c>
      <c r="K88" s="117" t="str">
        <f t="shared" si="3"/>
        <v>Gross Exposure is less then 30%</v>
      </c>
      <c r="M88"/>
      <c r="N88"/>
    </row>
    <row r="89" spans="1:14" s="7" customFormat="1" ht="15">
      <c r="A89" s="203" t="s">
        <v>145</v>
      </c>
      <c r="B89" s="237">
        <f>'Open Int.'!K93</f>
        <v>2903600</v>
      </c>
      <c r="C89" s="239">
        <f>'Open Int.'!R93</f>
        <v>43.42333800000001</v>
      </c>
      <c r="D89" s="161">
        <f t="shared" si="2"/>
        <v>0.2819146271320789</v>
      </c>
      <c r="E89" s="245">
        <f>'Open Int.'!B93/'Open Int.'!K93</f>
        <v>0.7857142857142857</v>
      </c>
      <c r="F89" s="230">
        <f>'Open Int.'!E93/'Open Int.'!K93</f>
        <v>0.04859484777517564</v>
      </c>
      <c r="G89" s="246">
        <f>'Open Int.'!H93/'Open Int.'!K93</f>
        <v>0.16569086651053863</v>
      </c>
      <c r="H89" s="249">
        <v>10299572</v>
      </c>
      <c r="I89" s="233">
        <v>2058700</v>
      </c>
      <c r="J89" s="358">
        <v>2058700</v>
      </c>
      <c r="K89" s="117" t="str">
        <f t="shared" si="3"/>
        <v>Gross Exposure is less then 30%</v>
      </c>
      <c r="M89"/>
      <c r="N89"/>
    </row>
    <row r="90" spans="1:14" s="7" customFormat="1" ht="15">
      <c r="A90" s="203" t="s">
        <v>272</v>
      </c>
      <c r="B90" s="237">
        <f>'Open Int.'!K94</f>
        <v>3321800</v>
      </c>
      <c r="C90" s="239">
        <f>'Open Int.'!R94</f>
        <v>58.563334</v>
      </c>
      <c r="D90" s="161">
        <f t="shared" si="2"/>
        <v>0.29877420547314987</v>
      </c>
      <c r="E90" s="245">
        <f>'Open Int.'!B94/'Open Int.'!K94</f>
        <v>0.9746673490276356</v>
      </c>
      <c r="F90" s="230">
        <f>'Open Int.'!E94/'Open Int.'!K94</f>
        <v>0.024053224155578302</v>
      </c>
      <c r="G90" s="246">
        <f>'Open Int.'!H94/'Open Int.'!K94</f>
        <v>0.00127942681678608</v>
      </c>
      <c r="H90" s="249">
        <v>11118095</v>
      </c>
      <c r="I90" s="233">
        <v>2223600</v>
      </c>
      <c r="J90" s="358">
        <v>1970300</v>
      </c>
      <c r="K90" s="117" t="str">
        <f t="shared" si="3"/>
        <v>Gross Exposure is less then 30%</v>
      </c>
      <c r="M90"/>
      <c r="N90"/>
    </row>
    <row r="91" spans="1:14" s="7" customFormat="1" ht="15">
      <c r="A91" s="203" t="s">
        <v>210</v>
      </c>
      <c r="B91" s="237">
        <f>'Open Int.'!K95</f>
        <v>1549800</v>
      </c>
      <c r="C91" s="239">
        <f>'Open Int.'!R95</f>
        <v>243.907524</v>
      </c>
      <c r="D91" s="161">
        <f t="shared" si="2"/>
        <v>0.02853925055721791</v>
      </c>
      <c r="E91" s="245">
        <f>'Open Int.'!B95/'Open Int.'!K95</f>
        <v>0.94579945799458</v>
      </c>
      <c r="F91" s="230">
        <f>'Open Int.'!E95/'Open Int.'!K95</f>
        <v>0.036907988127500325</v>
      </c>
      <c r="G91" s="246">
        <f>'Open Int.'!H95/'Open Int.'!K95</f>
        <v>0.017292553877919732</v>
      </c>
      <c r="H91" s="249">
        <v>54304159</v>
      </c>
      <c r="I91" s="233">
        <v>2074800</v>
      </c>
      <c r="J91" s="358">
        <v>1037400</v>
      </c>
      <c r="K91" s="117" t="str">
        <f t="shared" si="3"/>
        <v>Gross Exposure is less then 30%</v>
      </c>
      <c r="M91"/>
      <c r="N91"/>
    </row>
    <row r="92" spans="1:14" s="7" customFormat="1" ht="15">
      <c r="A92" s="203" t="s">
        <v>296</v>
      </c>
      <c r="B92" s="237">
        <f>'Open Int.'!K96</f>
        <v>935550</v>
      </c>
      <c r="C92" s="239">
        <f>'Open Int.'!R96</f>
        <v>55.30503825</v>
      </c>
      <c r="D92" s="161">
        <f t="shared" si="2"/>
        <v>0.122268225552236</v>
      </c>
      <c r="E92" s="245">
        <f>'Open Int.'!B96/'Open Int.'!K96</f>
        <v>1</v>
      </c>
      <c r="F92" s="230">
        <f>'Open Int.'!E96/'Open Int.'!K96</f>
        <v>0</v>
      </c>
      <c r="G92" s="246">
        <f>'Open Int.'!H96/'Open Int.'!K96</f>
        <v>0</v>
      </c>
      <c r="H92" s="249">
        <v>7651620</v>
      </c>
      <c r="I92" s="233">
        <v>1530200</v>
      </c>
      <c r="J92" s="358">
        <v>814450</v>
      </c>
      <c r="K92" s="117" t="str">
        <f t="shared" si="3"/>
        <v>Gross Exposure is less then 30%</v>
      </c>
      <c r="M92"/>
      <c r="N92"/>
    </row>
    <row r="93" spans="1:14" s="7" customFormat="1" ht="15">
      <c r="A93" s="203" t="s">
        <v>7</v>
      </c>
      <c r="B93" s="237">
        <f>'Open Int.'!K97</f>
        <v>2401250</v>
      </c>
      <c r="C93" s="239">
        <f>'Open Int.'!R97</f>
        <v>187.6817</v>
      </c>
      <c r="D93" s="161">
        <f t="shared" si="2"/>
        <v>0.06985970541940538</v>
      </c>
      <c r="E93" s="245">
        <f>'Open Int.'!B97/'Open Int.'!K97</f>
        <v>0.9614783966684018</v>
      </c>
      <c r="F93" s="230">
        <f>'Open Int.'!E97/'Open Int.'!K97</f>
        <v>0.03409682457053618</v>
      </c>
      <c r="G93" s="246">
        <f>'Open Int.'!H97/'Open Int.'!K97</f>
        <v>0.004424778761061947</v>
      </c>
      <c r="H93" s="249">
        <v>34372461</v>
      </c>
      <c r="I93" s="233">
        <v>3301875</v>
      </c>
      <c r="J93" s="358">
        <v>1650625</v>
      </c>
      <c r="K93" s="117" t="str">
        <f t="shared" si="3"/>
        <v>Gross Exposure is less then 30%</v>
      </c>
      <c r="M93"/>
      <c r="N93"/>
    </row>
    <row r="94" spans="1:14" s="7" customFormat="1" ht="15">
      <c r="A94" s="203" t="s">
        <v>170</v>
      </c>
      <c r="B94" s="237">
        <f>'Open Int.'!K98</f>
        <v>1894800</v>
      </c>
      <c r="C94" s="239">
        <f>'Open Int.'!R98</f>
        <v>95.64003</v>
      </c>
      <c r="D94" s="161">
        <f t="shared" si="2"/>
        <v>0.28542910623693024</v>
      </c>
      <c r="E94" s="245">
        <f>'Open Int.'!B98/'Open Int.'!K98</f>
        <v>0.9965167827739075</v>
      </c>
      <c r="F94" s="230">
        <f>'Open Int.'!E98/'Open Int.'!K98</f>
        <v>0.0034832172260924636</v>
      </c>
      <c r="G94" s="246">
        <f>'Open Int.'!H98/'Open Int.'!K98</f>
        <v>0</v>
      </c>
      <c r="H94" s="249">
        <v>6638426</v>
      </c>
      <c r="I94" s="233">
        <v>1327200</v>
      </c>
      <c r="J94" s="358">
        <v>1070400</v>
      </c>
      <c r="K94" s="117" t="str">
        <f t="shared" si="3"/>
        <v>Gross Exposure is less then 30%</v>
      </c>
      <c r="M94"/>
      <c r="N94"/>
    </row>
    <row r="95" spans="1:14" s="7" customFormat="1" ht="15">
      <c r="A95" s="203" t="s">
        <v>223</v>
      </c>
      <c r="B95" s="237">
        <f>'Open Int.'!K99</f>
        <v>1886400</v>
      </c>
      <c r="C95" s="239">
        <f>'Open Int.'!R99</f>
        <v>156.816432</v>
      </c>
      <c r="D95" s="161">
        <f t="shared" si="2"/>
        <v>0.09191913649806606</v>
      </c>
      <c r="E95" s="245">
        <f>'Open Int.'!B99/'Open Int.'!K99</f>
        <v>0.9535623409669212</v>
      </c>
      <c r="F95" s="230">
        <f>'Open Int.'!E99/'Open Int.'!K99</f>
        <v>0.039016115351993216</v>
      </c>
      <c r="G95" s="246">
        <f>'Open Int.'!H99/'Open Int.'!K99</f>
        <v>0.007421543681085666</v>
      </c>
      <c r="H95" s="249">
        <v>20522386</v>
      </c>
      <c r="I95" s="233">
        <v>3228400</v>
      </c>
      <c r="J95" s="358">
        <v>1614000</v>
      </c>
      <c r="K95" s="117" t="str">
        <f t="shared" si="3"/>
        <v>Gross Exposure is less then 30%</v>
      </c>
      <c r="M95"/>
      <c r="N95"/>
    </row>
    <row r="96" spans="1:14" s="7" customFormat="1" ht="15">
      <c r="A96" s="203" t="s">
        <v>207</v>
      </c>
      <c r="B96" s="237">
        <f>'Open Int.'!K100</f>
        <v>5132500</v>
      </c>
      <c r="C96" s="239">
        <f>'Open Int.'!R100</f>
        <v>87.1755125</v>
      </c>
      <c r="D96" s="161">
        <f t="shared" si="2"/>
        <v>0.37137979769153356</v>
      </c>
      <c r="E96" s="245">
        <f>'Open Int.'!B100/'Open Int.'!K100</f>
        <v>0.95835362883585</v>
      </c>
      <c r="F96" s="230">
        <f>'Open Int.'!E100/'Open Int.'!K100</f>
        <v>0.04140282513395031</v>
      </c>
      <c r="G96" s="246">
        <f>'Open Int.'!H100/'Open Int.'!K100</f>
        <v>0.00024354603019970775</v>
      </c>
      <c r="H96" s="249">
        <v>13820084</v>
      </c>
      <c r="I96" s="233">
        <v>2763750</v>
      </c>
      <c r="J96" s="358">
        <v>2393750</v>
      </c>
      <c r="K96" s="117" t="str">
        <f t="shared" si="3"/>
        <v>Some sign of build up Gross exposure crosses 30%</v>
      </c>
      <c r="M96"/>
      <c r="N96"/>
    </row>
    <row r="97" spans="1:14" s="7" customFormat="1" ht="15">
      <c r="A97" s="203" t="s">
        <v>297</v>
      </c>
      <c r="B97" s="237">
        <f>'Open Int.'!K101</f>
        <v>422250</v>
      </c>
      <c r="C97" s="239">
        <f>'Open Int.'!R101</f>
        <v>35.72235</v>
      </c>
      <c r="D97" s="161">
        <f t="shared" si="2"/>
        <v>0.05670577137844512</v>
      </c>
      <c r="E97" s="245">
        <f>'Open Int.'!B101/'Open Int.'!K101</f>
        <v>1</v>
      </c>
      <c r="F97" s="230">
        <f>'Open Int.'!E101/'Open Int.'!K101</f>
        <v>0</v>
      </c>
      <c r="G97" s="246">
        <f>'Open Int.'!H101/'Open Int.'!K101</f>
        <v>0</v>
      </c>
      <c r="H97" s="249">
        <v>7446332</v>
      </c>
      <c r="I97" s="233">
        <v>1489250</v>
      </c>
      <c r="J97" s="358">
        <v>744500</v>
      </c>
      <c r="K97" s="117" t="str">
        <f t="shared" si="3"/>
        <v>Gross Exposure is less then 30%</v>
      </c>
      <c r="M97"/>
      <c r="N97"/>
    </row>
    <row r="98" spans="1:14" s="7" customFormat="1" ht="15">
      <c r="A98" s="203" t="s">
        <v>277</v>
      </c>
      <c r="B98" s="237">
        <f>'Open Int.'!K102</f>
        <v>5366400</v>
      </c>
      <c r="C98" s="239">
        <f>'Open Int.'!R102</f>
        <v>155.27678400000002</v>
      </c>
      <c r="D98" s="161">
        <f t="shared" si="2"/>
        <v>0.33951509268083807</v>
      </c>
      <c r="E98" s="245">
        <f>'Open Int.'!B102/'Open Int.'!K102</f>
        <v>0.9761478831246273</v>
      </c>
      <c r="F98" s="230">
        <f>'Open Int.'!E102/'Open Int.'!K102</f>
        <v>0.02131782945736434</v>
      </c>
      <c r="G98" s="246">
        <f>'Open Int.'!H102/'Open Int.'!K102</f>
        <v>0.002534287418008348</v>
      </c>
      <c r="H98" s="249">
        <v>15806072</v>
      </c>
      <c r="I98" s="233">
        <v>3160000</v>
      </c>
      <c r="J98" s="358">
        <v>1644800</v>
      </c>
      <c r="K98" s="117" t="str">
        <f t="shared" si="3"/>
        <v>Some sign of build up Gross exposure crosses 30%</v>
      </c>
      <c r="M98"/>
      <c r="N98"/>
    </row>
    <row r="99" spans="1:14" s="8" customFormat="1" ht="15">
      <c r="A99" s="203" t="s">
        <v>146</v>
      </c>
      <c r="B99" s="237">
        <f>'Open Int.'!K103</f>
        <v>8846600</v>
      </c>
      <c r="C99" s="239">
        <f>'Open Int.'!R103</f>
        <v>30.741935</v>
      </c>
      <c r="D99" s="161">
        <f t="shared" si="2"/>
        <v>0.2207293795330226</v>
      </c>
      <c r="E99" s="245">
        <f>'Open Int.'!B103/'Open Int.'!K103</f>
        <v>0.9507042253521126</v>
      </c>
      <c r="F99" s="230">
        <f>'Open Int.'!E103/'Open Int.'!K103</f>
        <v>0.043259557344064385</v>
      </c>
      <c r="G99" s="246">
        <f>'Open Int.'!H103/'Open Int.'!K103</f>
        <v>0.006036217303822937</v>
      </c>
      <c r="H99" s="249">
        <v>40078942</v>
      </c>
      <c r="I99" s="233">
        <v>8010000</v>
      </c>
      <c r="J99" s="358">
        <v>8010000</v>
      </c>
      <c r="K99" s="117" t="str">
        <f t="shared" si="3"/>
        <v>Gross Exposure is less then 30%</v>
      </c>
      <c r="M99"/>
      <c r="N99"/>
    </row>
    <row r="100" spans="1:14" s="7" customFormat="1" ht="15">
      <c r="A100" s="203" t="s">
        <v>8</v>
      </c>
      <c r="B100" s="237">
        <f>'Open Int.'!K104</f>
        <v>23265600</v>
      </c>
      <c r="C100" s="239">
        <f>'Open Int.'!R104</f>
        <v>347.23908</v>
      </c>
      <c r="D100" s="161">
        <f t="shared" si="2"/>
        <v>0.5072396039329383</v>
      </c>
      <c r="E100" s="245">
        <f>'Open Int.'!B104/'Open Int.'!K104</f>
        <v>0.8718795131008872</v>
      </c>
      <c r="F100" s="230">
        <f>'Open Int.'!E104/'Open Int.'!K104</f>
        <v>0.09992435183274878</v>
      </c>
      <c r="G100" s="246">
        <f>'Open Int.'!H104/'Open Int.'!K104</f>
        <v>0.028196135066364075</v>
      </c>
      <c r="H100" s="249">
        <v>45867081</v>
      </c>
      <c r="I100" s="233">
        <v>9172800</v>
      </c>
      <c r="J100" s="358">
        <v>4585600</v>
      </c>
      <c r="K100" s="117" t="str">
        <f t="shared" si="3"/>
        <v>Gross exposure is building up andcrpsses 40% mark</v>
      </c>
      <c r="M100"/>
      <c r="N100"/>
    </row>
    <row r="101" spans="1:14" s="7" customFormat="1" ht="15">
      <c r="A101" s="203" t="s">
        <v>298</v>
      </c>
      <c r="B101" s="237">
        <f>'Open Int.'!K105</f>
        <v>2420000</v>
      </c>
      <c r="C101" s="239">
        <f>'Open Int.'!R105</f>
        <v>40.5834</v>
      </c>
      <c r="D101" s="161">
        <f t="shared" si="2"/>
        <v>0.08481134032758204</v>
      </c>
      <c r="E101" s="245">
        <f>'Open Int.'!B105/'Open Int.'!K105</f>
        <v>0.8764462809917355</v>
      </c>
      <c r="F101" s="230">
        <f>'Open Int.'!E105/'Open Int.'!K105</f>
        <v>0.047520661157024795</v>
      </c>
      <c r="G101" s="246">
        <f>'Open Int.'!H105/'Open Int.'!K105</f>
        <v>0.07603305785123966</v>
      </c>
      <c r="H101" s="249">
        <v>28533920</v>
      </c>
      <c r="I101" s="233">
        <v>5706000</v>
      </c>
      <c r="J101" s="358">
        <v>2853000</v>
      </c>
      <c r="K101" s="117" t="str">
        <f t="shared" si="3"/>
        <v>Gross Exposure is less then 30%</v>
      </c>
      <c r="M101"/>
      <c r="N101"/>
    </row>
    <row r="102" spans="1:14" s="7" customFormat="1" ht="15">
      <c r="A102" s="203" t="s">
        <v>179</v>
      </c>
      <c r="B102" s="237">
        <f>'Open Int.'!K106</f>
        <v>38388000</v>
      </c>
      <c r="C102" s="239">
        <f>'Open Int.'!R106</f>
        <v>48.56082</v>
      </c>
      <c r="D102" s="161">
        <f t="shared" si="2"/>
        <v>0.6923498372956239</v>
      </c>
      <c r="E102" s="245">
        <f>'Open Int.'!B106/'Open Int.'!K106</f>
        <v>0.7396061269146609</v>
      </c>
      <c r="F102" s="230">
        <f>'Open Int.'!E106/'Open Int.'!K106</f>
        <v>0.23778264040846098</v>
      </c>
      <c r="G102" s="246">
        <f>'Open Int.'!H106/'Open Int.'!K106</f>
        <v>0.02261123267687819</v>
      </c>
      <c r="H102" s="249">
        <v>55445958</v>
      </c>
      <c r="I102" s="233">
        <v>11088000</v>
      </c>
      <c r="J102" s="358">
        <v>11088000</v>
      </c>
      <c r="K102" s="117" t="str">
        <f t="shared" si="3"/>
        <v>Gross exposure is Substantial as Open interest has crossed 60%</v>
      </c>
      <c r="M102"/>
      <c r="N102"/>
    </row>
    <row r="103" spans="1:14" s="7" customFormat="1" ht="15">
      <c r="A103" s="203" t="s">
        <v>202</v>
      </c>
      <c r="B103" s="237">
        <f>'Open Int.'!K107</f>
        <v>3353400</v>
      </c>
      <c r="C103" s="239">
        <f>'Open Int.'!R107</f>
        <v>77.647977</v>
      </c>
      <c r="D103" s="161">
        <f t="shared" si="2"/>
        <v>0.20247557088220877</v>
      </c>
      <c r="E103" s="245">
        <f>'Open Int.'!B107/'Open Int.'!K107</f>
        <v>0.9718792866941015</v>
      </c>
      <c r="F103" s="230">
        <f>'Open Int.'!E107/'Open Int.'!K107</f>
        <v>0.013717421124828532</v>
      </c>
      <c r="G103" s="246">
        <f>'Open Int.'!H107/'Open Int.'!K107</f>
        <v>0.01440329218106996</v>
      </c>
      <c r="H103" s="249">
        <v>16561998</v>
      </c>
      <c r="I103" s="233">
        <v>3312000</v>
      </c>
      <c r="J103" s="358">
        <v>2339100</v>
      </c>
      <c r="K103" s="117" t="str">
        <f t="shared" si="3"/>
        <v>Gross Exposure is less then 30%</v>
      </c>
      <c r="M103"/>
      <c r="N103"/>
    </row>
    <row r="104" spans="1:14" s="7" customFormat="1" ht="15">
      <c r="A104" s="203" t="s">
        <v>171</v>
      </c>
      <c r="B104" s="237">
        <f>'Open Int.'!K108</f>
        <v>3076700</v>
      </c>
      <c r="C104" s="239">
        <f>'Open Int.'!R108</f>
        <v>96.454545</v>
      </c>
      <c r="D104" s="161">
        <f t="shared" si="2"/>
        <v>0.5513793354344063</v>
      </c>
      <c r="E104" s="245">
        <f>'Open Int.'!B108/'Open Int.'!K108</f>
        <v>0.9692527708258849</v>
      </c>
      <c r="F104" s="230">
        <f>'Open Int.'!E108/'Open Int.'!K108</f>
        <v>0.02931712549159814</v>
      </c>
      <c r="G104" s="246">
        <f>'Open Int.'!H108/'Open Int.'!K108</f>
        <v>0.0014301036825169824</v>
      </c>
      <c r="H104" s="249">
        <v>5580006</v>
      </c>
      <c r="I104" s="233">
        <v>1115400</v>
      </c>
      <c r="J104" s="358">
        <v>1115400</v>
      </c>
      <c r="K104" s="117" t="str">
        <f t="shared" si="3"/>
        <v>Gross exposure is building up andcrpsses 40% mark</v>
      </c>
      <c r="M104"/>
      <c r="N104"/>
    </row>
    <row r="105" spans="1:14" s="7" customFormat="1" ht="15">
      <c r="A105" s="203" t="s">
        <v>147</v>
      </c>
      <c r="B105" s="237">
        <f>'Open Int.'!K109</f>
        <v>4230300</v>
      </c>
      <c r="C105" s="239">
        <f>'Open Int.'!R109</f>
        <v>21.912954</v>
      </c>
      <c r="D105" s="161">
        <f t="shared" si="2"/>
        <v>0.1957209097462101</v>
      </c>
      <c r="E105" s="245">
        <f>'Open Int.'!B109/'Open Int.'!K109</f>
        <v>0.9567642956764296</v>
      </c>
      <c r="F105" s="230">
        <f>'Open Int.'!E109/'Open Int.'!K109</f>
        <v>0.02789400278940028</v>
      </c>
      <c r="G105" s="246">
        <f>'Open Int.'!H109/'Open Int.'!K109</f>
        <v>0.015341701534170154</v>
      </c>
      <c r="H105" s="249">
        <v>21613940</v>
      </c>
      <c r="I105" s="233">
        <v>4318800</v>
      </c>
      <c r="J105" s="358">
        <v>4318800</v>
      </c>
      <c r="K105" s="117" t="str">
        <f t="shared" si="3"/>
        <v>Gross Exposure is less then 30%</v>
      </c>
      <c r="M105"/>
      <c r="N105"/>
    </row>
    <row r="106" spans="1:14" s="7" customFormat="1" ht="15">
      <c r="A106" s="203" t="s">
        <v>148</v>
      </c>
      <c r="B106" s="237">
        <f>'Open Int.'!K110</f>
        <v>870485</v>
      </c>
      <c r="C106" s="239">
        <f>'Open Int.'!R110</f>
        <v>21.49227465</v>
      </c>
      <c r="D106" s="161">
        <f t="shared" si="2"/>
        <v>0.04191421598697859</v>
      </c>
      <c r="E106" s="245">
        <f>'Open Int.'!B110/'Open Int.'!K110</f>
        <v>0.9987995198079231</v>
      </c>
      <c r="F106" s="230">
        <f>'Open Int.'!E110/'Open Int.'!K110</f>
        <v>0.0012004801920768306</v>
      </c>
      <c r="G106" s="246">
        <f>'Open Int.'!H110/'Open Int.'!K110</f>
        <v>0</v>
      </c>
      <c r="H106" s="249">
        <v>20768252</v>
      </c>
      <c r="I106" s="233">
        <v>4152830</v>
      </c>
      <c r="J106" s="358">
        <v>2075370</v>
      </c>
      <c r="K106" s="117" t="str">
        <f t="shared" si="3"/>
        <v>Gross Exposure is less then 30%</v>
      </c>
      <c r="M106"/>
      <c r="N106"/>
    </row>
    <row r="107" spans="1:14" s="7" customFormat="1" ht="15">
      <c r="A107" s="203" t="s">
        <v>122</v>
      </c>
      <c r="B107" s="237">
        <f>'Open Int.'!K111</f>
        <v>8747375</v>
      </c>
      <c r="C107" s="239">
        <f>'Open Int.'!R111</f>
        <v>126.1371475</v>
      </c>
      <c r="D107" s="161">
        <f t="shared" si="2"/>
        <v>0.05051439081574905</v>
      </c>
      <c r="E107" s="245">
        <f>'Open Int.'!B111/'Open Int.'!K111</f>
        <v>0.711684934051644</v>
      </c>
      <c r="F107" s="230">
        <f>'Open Int.'!E111/'Open Int.'!K111</f>
        <v>0.2362994612669515</v>
      </c>
      <c r="G107" s="246">
        <f>'Open Int.'!H111/'Open Int.'!K111</f>
        <v>0.05201560468140442</v>
      </c>
      <c r="H107" s="249">
        <v>173166000</v>
      </c>
      <c r="I107" s="233">
        <v>21976500</v>
      </c>
      <c r="J107" s="358">
        <v>10988250</v>
      </c>
      <c r="K107" s="117" t="str">
        <f t="shared" si="3"/>
        <v>Gross Exposure is less then 30%</v>
      </c>
      <c r="M107"/>
      <c r="N107"/>
    </row>
    <row r="108" spans="1:14" s="7" customFormat="1" ht="15">
      <c r="A108" s="203" t="s">
        <v>36</v>
      </c>
      <c r="B108" s="237">
        <f>'Open Int.'!K112</f>
        <v>7277400</v>
      </c>
      <c r="C108" s="239">
        <f>'Open Int.'!R112</f>
        <v>620.252802</v>
      </c>
      <c r="D108" s="161">
        <f t="shared" si="2"/>
        <v>0.06578359210376332</v>
      </c>
      <c r="E108" s="245">
        <f>'Open Int.'!B112/'Open Int.'!K112</f>
        <v>0.9705664110808805</v>
      </c>
      <c r="F108" s="230">
        <f>'Open Int.'!E112/'Open Int.'!K112</f>
        <v>0.025259708137521642</v>
      </c>
      <c r="G108" s="246">
        <f>'Open Int.'!H112/'Open Int.'!K112</f>
        <v>0.004173880781597823</v>
      </c>
      <c r="H108" s="249">
        <v>110626370</v>
      </c>
      <c r="I108" s="233">
        <v>3442950</v>
      </c>
      <c r="J108" s="358">
        <v>1721250</v>
      </c>
      <c r="K108" s="117" t="str">
        <f t="shared" si="3"/>
        <v>Gross Exposure is less then 30%</v>
      </c>
      <c r="M108"/>
      <c r="N108"/>
    </row>
    <row r="109" spans="1:14" s="7" customFormat="1" ht="15">
      <c r="A109" s="203" t="s">
        <v>172</v>
      </c>
      <c r="B109" s="237">
        <f>'Open Int.'!K113</f>
        <v>5203800</v>
      </c>
      <c r="C109" s="239">
        <f>'Open Int.'!R113</f>
        <v>129.652677</v>
      </c>
      <c r="D109" s="161">
        <f t="shared" si="2"/>
        <v>0.4816499049945146</v>
      </c>
      <c r="E109" s="245">
        <f>'Open Int.'!B113/'Open Int.'!K113</f>
        <v>0.9759887005649718</v>
      </c>
      <c r="F109" s="230">
        <f>'Open Int.'!E113/'Open Int.'!K113</f>
        <v>0.01735270379338176</v>
      </c>
      <c r="G109" s="246">
        <f>'Open Int.'!H113/'Open Int.'!K113</f>
        <v>0.006658595641646489</v>
      </c>
      <c r="H109" s="249">
        <v>10804113</v>
      </c>
      <c r="I109" s="233">
        <v>2159850</v>
      </c>
      <c r="J109" s="358">
        <v>2159850</v>
      </c>
      <c r="K109" s="117" t="str">
        <f t="shared" si="3"/>
        <v>Gross exposure is building up andcrpsses 40% mark</v>
      </c>
      <c r="M109"/>
      <c r="N109"/>
    </row>
    <row r="110" spans="1:14" s="7" customFormat="1" ht="15">
      <c r="A110" s="203" t="s">
        <v>80</v>
      </c>
      <c r="B110" s="237">
        <f>'Open Int.'!K114</f>
        <v>3876000</v>
      </c>
      <c r="C110" s="239">
        <f>'Open Int.'!R114</f>
        <v>73.2564</v>
      </c>
      <c r="D110" s="161">
        <f t="shared" si="2"/>
        <v>0.15815282720620338</v>
      </c>
      <c r="E110" s="245">
        <f>'Open Int.'!B114/'Open Int.'!K114</f>
        <v>0.9876160990712074</v>
      </c>
      <c r="F110" s="230">
        <f>'Open Int.'!E114/'Open Int.'!K114</f>
        <v>0.011455108359133126</v>
      </c>
      <c r="G110" s="246">
        <f>'Open Int.'!H114/'Open Int.'!K114</f>
        <v>0.0009287925696594427</v>
      </c>
      <c r="H110" s="249">
        <v>24507940</v>
      </c>
      <c r="I110" s="233">
        <v>4900800</v>
      </c>
      <c r="J110" s="358">
        <v>2450400</v>
      </c>
      <c r="K110" s="117" t="str">
        <f t="shared" si="3"/>
        <v>Gross Exposure is less then 30%</v>
      </c>
      <c r="M110"/>
      <c r="N110"/>
    </row>
    <row r="111" spans="1:14" s="7" customFormat="1" ht="15">
      <c r="A111" s="203" t="s">
        <v>274</v>
      </c>
      <c r="B111" s="237">
        <f>'Open Int.'!K115</f>
        <v>5370400</v>
      </c>
      <c r="C111" s="239">
        <f>'Open Int.'!R115</f>
        <v>151.49898400000004</v>
      </c>
      <c r="D111" s="161">
        <f t="shared" si="2"/>
        <v>0.7391991367017382</v>
      </c>
      <c r="E111" s="245">
        <f>'Open Int.'!B115/'Open Int.'!K115</f>
        <v>0.9487747653806048</v>
      </c>
      <c r="F111" s="230">
        <f>'Open Int.'!E115/'Open Int.'!K115</f>
        <v>0.04614181438998957</v>
      </c>
      <c r="G111" s="246">
        <f>'Open Int.'!H115/'Open Int.'!K115</f>
        <v>0.005083420229405631</v>
      </c>
      <c r="H111" s="249">
        <v>7265160</v>
      </c>
      <c r="I111" s="233">
        <v>1452500</v>
      </c>
      <c r="J111" s="358">
        <v>1088500</v>
      </c>
      <c r="K111" s="117" t="str">
        <f t="shared" si="3"/>
        <v>Gross exposure is Substantial as Open interest has crossed 60%</v>
      </c>
      <c r="M111"/>
      <c r="N111"/>
    </row>
    <row r="112" spans="1:14" s="7" customFormat="1" ht="15">
      <c r="A112" s="203" t="s">
        <v>224</v>
      </c>
      <c r="B112" s="237">
        <f>'Open Int.'!K116</f>
        <v>388700</v>
      </c>
      <c r="C112" s="239">
        <f>'Open Int.'!R116</f>
        <v>15.4799775</v>
      </c>
      <c r="D112" s="161">
        <f t="shared" si="2"/>
        <v>0.046880357636704124</v>
      </c>
      <c r="E112" s="245">
        <f>'Open Int.'!B116/'Open Int.'!K116</f>
        <v>0.9983277591973244</v>
      </c>
      <c r="F112" s="230">
        <f>'Open Int.'!E116/'Open Int.'!K116</f>
        <v>0.0016722408026755853</v>
      </c>
      <c r="G112" s="246">
        <f>'Open Int.'!H116/'Open Int.'!K116</f>
        <v>0</v>
      </c>
      <c r="H112" s="249">
        <v>8291319</v>
      </c>
      <c r="I112" s="233">
        <v>1658150</v>
      </c>
      <c r="J112" s="358">
        <v>1197300</v>
      </c>
      <c r="K112" s="117" t="str">
        <f t="shared" si="3"/>
        <v>Gross Exposure is less then 30%</v>
      </c>
      <c r="M112"/>
      <c r="N112"/>
    </row>
    <row r="113" spans="1:14" s="7" customFormat="1" ht="15">
      <c r="A113" s="203" t="s">
        <v>396</v>
      </c>
      <c r="B113" s="237">
        <f>'Open Int.'!K117</f>
        <v>4725600</v>
      </c>
      <c r="C113" s="239">
        <f>'Open Int.'!R117</f>
        <v>49.784196</v>
      </c>
      <c r="D113" s="161">
        <f t="shared" si="2"/>
        <v>0.20140355124206527</v>
      </c>
      <c r="E113" s="245">
        <f>'Open Int.'!B117/'Open Int.'!K117</f>
        <v>0.6820721178263077</v>
      </c>
      <c r="F113" s="230">
        <f>'Open Int.'!E117/'Open Int.'!K117</f>
        <v>0.25444388014220415</v>
      </c>
      <c r="G113" s="246">
        <f>'Open Int.'!H117/'Open Int.'!K117</f>
        <v>0.06348400203148806</v>
      </c>
      <c r="H113" s="249">
        <v>23463340</v>
      </c>
      <c r="I113" s="233">
        <v>4692000</v>
      </c>
      <c r="J113" s="358">
        <v>4692000</v>
      </c>
      <c r="K113" s="117" t="str">
        <f t="shared" si="3"/>
        <v>Gross Exposure is less then 30%</v>
      </c>
      <c r="M113"/>
      <c r="N113"/>
    </row>
    <row r="114" spans="1:14" s="7" customFormat="1" ht="15">
      <c r="A114" s="203" t="s">
        <v>81</v>
      </c>
      <c r="B114" s="237">
        <f>'Open Int.'!K118</f>
        <v>4642800</v>
      </c>
      <c r="C114" s="239">
        <f>'Open Int.'!R118</f>
        <v>224.224026</v>
      </c>
      <c r="D114" s="161">
        <f t="shared" si="2"/>
        <v>0.1744610750541856</v>
      </c>
      <c r="E114" s="245">
        <f>'Open Int.'!B118/'Open Int.'!K118</f>
        <v>0.9948307056086844</v>
      </c>
      <c r="F114" s="230">
        <f>'Open Int.'!E118/'Open Int.'!K118</f>
        <v>0.004523132592401137</v>
      </c>
      <c r="G114" s="246">
        <f>'Open Int.'!H118/'Open Int.'!K118</f>
        <v>0.0006461617989144482</v>
      </c>
      <c r="H114" s="249">
        <v>26612240</v>
      </c>
      <c r="I114" s="233">
        <v>5322000</v>
      </c>
      <c r="J114" s="358">
        <v>2660400</v>
      </c>
      <c r="K114" s="117" t="str">
        <f t="shared" si="3"/>
        <v>Gross Exposure is less then 30%</v>
      </c>
      <c r="M114"/>
      <c r="N114"/>
    </row>
    <row r="115" spans="1:14" s="7" customFormat="1" ht="15">
      <c r="A115" s="203" t="s">
        <v>225</v>
      </c>
      <c r="B115" s="237">
        <f>'Open Int.'!K119</f>
        <v>4375000</v>
      </c>
      <c r="C115" s="239">
        <f>'Open Int.'!R119</f>
        <v>82.075</v>
      </c>
      <c r="D115" s="161">
        <f t="shared" si="2"/>
        <v>0.30874024945365325</v>
      </c>
      <c r="E115" s="245">
        <f>'Open Int.'!B119/'Open Int.'!K119</f>
        <v>0.87168</v>
      </c>
      <c r="F115" s="230">
        <f>'Open Int.'!E119/'Open Int.'!K119</f>
        <v>0.10944</v>
      </c>
      <c r="G115" s="246">
        <f>'Open Int.'!H119/'Open Int.'!K119</f>
        <v>0.01888</v>
      </c>
      <c r="H115" s="249">
        <v>14170488</v>
      </c>
      <c r="I115" s="233">
        <v>2833600</v>
      </c>
      <c r="J115" s="358">
        <v>2833600</v>
      </c>
      <c r="K115" s="117" t="str">
        <f t="shared" si="3"/>
        <v>Some sign of build up Gross exposure crosses 30%</v>
      </c>
      <c r="M115"/>
      <c r="N115"/>
    </row>
    <row r="116" spans="1:14" s="7" customFormat="1" ht="15">
      <c r="A116" s="203" t="s">
        <v>299</v>
      </c>
      <c r="B116" s="237">
        <f>'Open Int.'!K120</f>
        <v>5355900</v>
      </c>
      <c r="C116" s="239">
        <f>'Open Int.'!R120</f>
        <v>205.1041905</v>
      </c>
      <c r="D116" s="161">
        <f t="shared" si="2"/>
        <v>0.4599687857773897</v>
      </c>
      <c r="E116" s="245">
        <f>'Open Int.'!B120/'Open Int.'!K120</f>
        <v>0.9769973300472377</v>
      </c>
      <c r="F116" s="230">
        <f>'Open Int.'!E120/'Open Int.'!K120</f>
        <v>0.021565003080714726</v>
      </c>
      <c r="G116" s="246">
        <f>'Open Int.'!H120/'Open Int.'!K120</f>
        <v>0.0014376668720476485</v>
      </c>
      <c r="H116" s="249">
        <v>11644051</v>
      </c>
      <c r="I116" s="233">
        <v>2328700</v>
      </c>
      <c r="J116" s="358">
        <v>2328700</v>
      </c>
      <c r="K116" s="117" t="str">
        <f t="shared" si="3"/>
        <v>Gross exposure is building up andcrpsses 40% mark</v>
      </c>
      <c r="M116"/>
      <c r="N116"/>
    </row>
    <row r="117" spans="1:14" s="7" customFormat="1" ht="15">
      <c r="A117" s="203" t="s">
        <v>226</v>
      </c>
      <c r="B117" s="237">
        <f>'Open Int.'!K121</f>
        <v>1931400</v>
      </c>
      <c r="C117" s="239">
        <f>'Open Int.'!R121</f>
        <v>160.026147</v>
      </c>
      <c r="D117" s="161">
        <f t="shared" si="2"/>
        <v>0.4091787041487975</v>
      </c>
      <c r="E117" s="245">
        <f>'Open Int.'!B121/'Open Int.'!K121</f>
        <v>0.9942528735632183</v>
      </c>
      <c r="F117" s="230">
        <f>'Open Int.'!E121/'Open Int.'!K121</f>
        <v>0.005747126436781609</v>
      </c>
      <c r="G117" s="246">
        <f>'Open Int.'!H121/'Open Int.'!K121</f>
        <v>0</v>
      </c>
      <c r="H117" s="249">
        <v>4720187</v>
      </c>
      <c r="I117" s="233">
        <v>943800</v>
      </c>
      <c r="J117" s="358">
        <v>484500</v>
      </c>
      <c r="K117" s="117" t="str">
        <f t="shared" si="3"/>
        <v>Gross exposure is building up andcrpsses 40% mark</v>
      </c>
      <c r="M117"/>
      <c r="N117"/>
    </row>
    <row r="118" spans="1:14" s="7" customFormat="1" ht="15">
      <c r="A118" s="203" t="s">
        <v>227</v>
      </c>
      <c r="B118" s="237">
        <f>'Open Int.'!K122</f>
        <v>6920000</v>
      </c>
      <c r="C118" s="239">
        <f>'Open Int.'!R122</f>
        <v>230.5744</v>
      </c>
      <c r="D118" s="161">
        <f t="shared" si="2"/>
        <v>0.15585775493345538</v>
      </c>
      <c r="E118" s="245">
        <f>'Open Int.'!B122/'Open Int.'!K122</f>
        <v>0.8905202312138728</v>
      </c>
      <c r="F118" s="230">
        <f>'Open Int.'!E122/'Open Int.'!K122</f>
        <v>0.09838150289017342</v>
      </c>
      <c r="G118" s="246">
        <f>'Open Int.'!H122/'Open Int.'!K122</f>
        <v>0.011098265895953757</v>
      </c>
      <c r="H118" s="249">
        <v>44399459</v>
      </c>
      <c r="I118" s="233">
        <v>7656800</v>
      </c>
      <c r="J118" s="358">
        <v>3828000</v>
      </c>
      <c r="K118" s="117" t="str">
        <f t="shared" si="3"/>
        <v>Gross Exposure is less then 30%</v>
      </c>
      <c r="M118"/>
      <c r="N118"/>
    </row>
    <row r="119" spans="1:14" s="7" customFormat="1" ht="15">
      <c r="A119" s="203" t="s">
        <v>234</v>
      </c>
      <c r="B119" s="237">
        <f>'Open Int.'!K123</f>
        <v>18124400</v>
      </c>
      <c r="C119" s="239">
        <f>'Open Int.'!R123</f>
        <v>773.91188</v>
      </c>
      <c r="D119" s="161">
        <f t="shared" si="2"/>
        <v>0.1432135467163871</v>
      </c>
      <c r="E119" s="245">
        <f>'Open Int.'!B123/'Open Int.'!K123</f>
        <v>0.8774911169473196</v>
      </c>
      <c r="F119" s="230">
        <f>'Open Int.'!E123/'Open Int.'!K123</f>
        <v>0.0912637107987023</v>
      </c>
      <c r="G119" s="246">
        <f>'Open Int.'!H123/'Open Int.'!K123</f>
        <v>0.031245172253978062</v>
      </c>
      <c r="H119" s="249">
        <v>126555067</v>
      </c>
      <c r="I119" s="233">
        <v>6360200</v>
      </c>
      <c r="J119" s="358">
        <v>3180100</v>
      </c>
      <c r="K119" s="117" t="str">
        <f t="shared" si="3"/>
        <v>Gross Exposure is less then 30%</v>
      </c>
      <c r="M119"/>
      <c r="N119"/>
    </row>
    <row r="120" spans="1:14" s="7" customFormat="1" ht="15">
      <c r="A120" s="203" t="s">
        <v>98</v>
      </c>
      <c r="B120" s="237">
        <f>'Open Int.'!K124</f>
        <v>4298800</v>
      </c>
      <c r="C120" s="239">
        <f>'Open Int.'!R124</f>
        <v>211.50096</v>
      </c>
      <c r="D120" s="161">
        <f t="shared" si="2"/>
        <v>0.1513211524991821</v>
      </c>
      <c r="E120" s="245">
        <f>'Open Int.'!B124/'Open Int.'!K124</f>
        <v>0.9742835209825998</v>
      </c>
      <c r="F120" s="230">
        <f>'Open Int.'!E124/'Open Int.'!K124</f>
        <v>0.02418116683725691</v>
      </c>
      <c r="G120" s="246">
        <f>'Open Int.'!H124/'Open Int.'!K124</f>
        <v>0.0015353121801432957</v>
      </c>
      <c r="H120" s="249">
        <v>28408454</v>
      </c>
      <c r="I120" s="233">
        <v>5681500</v>
      </c>
      <c r="J120" s="358">
        <v>2840750</v>
      </c>
      <c r="K120" s="117" t="str">
        <f t="shared" si="3"/>
        <v>Gross Exposure is less then 30%</v>
      </c>
      <c r="M120"/>
      <c r="N120"/>
    </row>
    <row r="121" spans="1:14" s="7" customFormat="1" ht="15">
      <c r="A121" s="203" t="s">
        <v>149</v>
      </c>
      <c r="B121" s="237">
        <f>'Open Int.'!K125</f>
        <v>3445200</v>
      </c>
      <c r="C121" s="239">
        <f>'Open Int.'!R125</f>
        <v>225.22995</v>
      </c>
      <c r="D121" s="161">
        <f t="shared" si="2"/>
        <v>0.1496007325277248</v>
      </c>
      <c r="E121" s="245">
        <f>'Open Int.'!B125/'Open Int.'!K125</f>
        <v>0.9663154533844189</v>
      </c>
      <c r="F121" s="230">
        <f>'Open Int.'!E125/'Open Int.'!K125</f>
        <v>0.022030651340996167</v>
      </c>
      <c r="G121" s="246">
        <f>'Open Int.'!H125/'Open Int.'!K125</f>
        <v>0.01165389527458493</v>
      </c>
      <c r="H121" s="249">
        <v>23029299</v>
      </c>
      <c r="I121" s="233">
        <v>4605700</v>
      </c>
      <c r="J121" s="358">
        <v>2302850</v>
      </c>
      <c r="K121" s="117" t="str">
        <f t="shared" si="3"/>
        <v>Gross Exposure is less then 30%</v>
      </c>
      <c r="M121"/>
      <c r="N121"/>
    </row>
    <row r="122" spans="1:14" s="7" customFormat="1" ht="15">
      <c r="A122" s="203" t="s">
        <v>203</v>
      </c>
      <c r="B122" s="237">
        <f>'Open Int.'!K126</f>
        <v>14893950</v>
      </c>
      <c r="C122" s="239">
        <f>'Open Int.'!R126</f>
        <v>2048.29047375</v>
      </c>
      <c r="D122" s="161">
        <f t="shared" si="2"/>
        <v>0.11517977741321159</v>
      </c>
      <c r="E122" s="245">
        <f>'Open Int.'!B126/'Open Int.'!K126</f>
        <v>0.7213499441048211</v>
      </c>
      <c r="F122" s="230">
        <f>'Open Int.'!E126/'Open Int.'!K126</f>
        <v>0.19237005629802706</v>
      </c>
      <c r="G122" s="246">
        <f>'Open Int.'!H126/'Open Int.'!K126</f>
        <v>0.08627999959715187</v>
      </c>
      <c r="H122" s="249">
        <v>129310460</v>
      </c>
      <c r="I122" s="233">
        <v>2361900</v>
      </c>
      <c r="J122" s="358">
        <v>1180800</v>
      </c>
      <c r="K122" s="117" t="str">
        <f t="shared" si="3"/>
        <v>Gross Exposure is less then 30%</v>
      </c>
      <c r="M122"/>
      <c r="N122"/>
    </row>
    <row r="123" spans="1:14" s="7" customFormat="1" ht="15">
      <c r="A123" s="203" t="s">
        <v>300</v>
      </c>
      <c r="B123" s="237">
        <f>'Open Int.'!K127</f>
        <v>370500</v>
      </c>
      <c r="C123" s="239">
        <f>'Open Int.'!R127</f>
        <v>14.1623625</v>
      </c>
      <c r="D123" s="161">
        <f t="shared" si="2"/>
        <v>0.14741346073888162</v>
      </c>
      <c r="E123" s="245">
        <f>'Open Int.'!B127/'Open Int.'!K127</f>
        <v>0.9838056680161943</v>
      </c>
      <c r="F123" s="230">
        <f>'Open Int.'!E127/'Open Int.'!K127</f>
        <v>0.01349527665317139</v>
      </c>
      <c r="G123" s="246">
        <f>'Open Int.'!H127/'Open Int.'!K127</f>
        <v>0.002699055330634278</v>
      </c>
      <c r="H123" s="249">
        <v>2513339</v>
      </c>
      <c r="I123" s="233">
        <v>502500</v>
      </c>
      <c r="J123" s="358">
        <v>502500</v>
      </c>
      <c r="K123" s="117" t="str">
        <f t="shared" si="3"/>
        <v>Gross Exposure is less then 30%</v>
      </c>
      <c r="M123"/>
      <c r="N123"/>
    </row>
    <row r="124" spans="1:14" s="7" customFormat="1" ht="15">
      <c r="A124" s="203" t="s">
        <v>216</v>
      </c>
      <c r="B124" s="237">
        <f>'Open Int.'!K128</f>
        <v>53087450</v>
      </c>
      <c r="C124" s="239">
        <f>'Open Int.'!R128</f>
        <v>380.6370165</v>
      </c>
      <c r="D124" s="161">
        <f t="shared" si="2"/>
        <v>0.2949302777777778</v>
      </c>
      <c r="E124" s="245">
        <f>'Open Int.'!B128/'Open Int.'!K128</f>
        <v>0.8490566037735849</v>
      </c>
      <c r="F124" s="230">
        <f>'Open Int.'!E128/'Open Int.'!K128</f>
        <v>0.11995961380702973</v>
      </c>
      <c r="G124" s="246">
        <f>'Open Int.'!H128/'Open Int.'!K128</f>
        <v>0.03098378241938537</v>
      </c>
      <c r="H124" s="249">
        <v>180000000</v>
      </c>
      <c r="I124" s="233">
        <v>35999100</v>
      </c>
      <c r="J124" s="358">
        <v>17999550</v>
      </c>
      <c r="K124" s="117" t="str">
        <f t="shared" si="3"/>
        <v>Gross Exposure is less then 30%</v>
      </c>
      <c r="M124"/>
      <c r="N124"/>
    </row>
    <row r="125" spans="1:14" s="7" customFormat="1" ht="15">
      <c r="A125" s="203" t="s">
        <v>235</v>
      </c>
      <c r="B125" s="237">
        <f>'Open Int.'!K129</f>
        <v>36050400</v>
      </c>
      <c r="C125" s="239">
        <f>'Open Int.'!R129</f>
        <v>401.0607</v>
      </c>
      <c r="D125" s="161">
        <f t="shared" si="2"/>
        <v>0.3086148956441652</v>
      </c>
      <c r="E125" s="245">
        <f>'Open Int.'!B129/'Open Int.'!K129</f>
        <v>0.7101557819053326</v>
      </c>
      <c r="F125" s="230">
        <f>'Open Int.'!E129/'Open Int.'!K129</f>
        <v>0.1939035350509287</v>
      </c>
      <c r="G125" s="246">
        <f>'Open Int.'!H129/'Open Int.'!K129</f>
        <v>0.09594068304373876</v>
      </c>
      <c r="H125" s="249">
        <v>116813545</v>
      </c>
      <c r="I125" s="233">
        <v>23360400</v>
      </c>
      <c r="J125" s="358">
        <v>11680200</v>
      </c>
      <c r="K125" s="117" t="str">
        <f t="shared" si="3"/>
        <v>Some sign of build up Gross exposure crosses 30%</v>
      </c>
      <c r="M125"/>
      <c r="N125"/>
    </row>
    <row r="126" spans="1:14" s="7" customFormat="1" ht="15">
      <c r="A126" s="203" t="s">
        <v>204</v>
      </c>
      <c r="B126" s="237">
        <f>'Open Int.'!K130</f>
        <v>10246200</v>
      </c>
      <c r="C126" s="239">
        <f>'Open Int.'!R130</f>
        <v>478.548771</v>
      </c>
      <c r="D126" s="161">
        <f t="shared" si="2"/>
        <v>0.11014372755647675</v>
      </c>
      <c r="E126" s="245">
        <f>'Open Int.'!B130/'Open Int.'!K130</f>
        <v>0.8879779820811617</v>
      </c>
      <c r="F126" s="230">
        <f>'Open Int.'!E130/'Open Int.'!K130</f>
        <v>0.07384200972067693</v>
      </c>
      <c r="G126" s="246">
        <f>'Open Int.'!H130/'Open Int.'!K130</f>
        <v>0.03818000819816127</v>
      </c>
      <c r="H126" s="249">
        <v>93025724</v>
      </c>
      <c r="I126" s="233">
        <v>6205800</v>
      </c>
      <c r="J126" s="358">
        <v>3102600</v>
      </c>
      <c r="K126" s="117" t="str">
        <f t="shared" si="3"/>
        <v>Gross Exposure is less then 30%</v>
      </c>
      <c r="M126"/>
      <c r="N126"/>
    </row>
    <row r="127" spans="1:14" s="7" customFormat="1" ht="15">
      <c r="A127" s="203" t="s">
        <v>205</v>
      </c>
      <c r="B127" s="237">
        <f>'Open Int.'!K131</f>
        <v>7428250</v>
      </c>
      <c r="C127" s="239">
        <f>'Open Int.'!R131</f>
        <v>764.6640550000001</v>
      </c>
      <c r="D127" s="161">
        <f t="shared" si="2"/>
        <v>0.21783013996728318</v>
      </c>
      <c r="E127" s="245">
        <f>'Open Int.'!B131/'Open Int.'!K131</f>
        <v>0.8647056843805742</v>
      </c>
      <c r="F127" s="230">
        <f>'Open Int.'!E131/'Open Int.'!K131</f>
        <v>0.10224480866960589</v>
      </c>
      <c r="G127" s="246">
        <f>'Open Int.'!H131/'Open Int.'!K131</f>
        <v>0.033049506949819944</v>
      </c>
      <c r="H127" s="249">
        <v>34101112</v>
      </c>
      <c r="I127" s="233">
        <v>2408000</v>
      </c>
      <c r="J127" s="358">
        <v>1204000</v>
      </c>
      <c r="K127" s="117" t="str">
        <f t="shared" si="3"/>
        <v>Gross Exposure is less then 30%</v>
      </c>
      <c r="M127"/>
      <c r="N127"/>
    </row>
    <row r="128" spans="1:14" s="7" customFormat="1" ht="15">
      <c r="A128" s="203" t="s">
        <v>37</v>
      </c>
      <c r="B128" s="237">
        <f>'Open Int.'!K132</f>
        <v>1076800</v>
      </c>
      <c r="C128" s="239">
        <f>'Open Int.'!R132</f>
        <v>18.171</v>
      </c>
      <c r="D128" s="161">
        <f t="shared" si="2"/>
        <v>0.09595403331301618</v>
      </c>
      <c r="E128" s="245">
        <f>'Open Int.'!B132/'Open Int.'!K132</f>
        <v>0.912332838038633</v>
      </c>
      <c r="F128" s="230">
        <f>'Open Int.'!E132/'Open Int.'!K132</f>
        <v>0.08172362555720654</v>
      </c>
      <c r="G128" s="246">
        <f>'Open Int.'!H132/'Open Int.'!K132</f>
        <v>0.005943536404160475</v>
      </c>
      <c r="H128" s="249">
        <v>11222040</v>
      </c>
      <c r="I128" s="233">
        <v>2243200</v>
      </c>
      <c r="J128" s="358">
        <v>2243200</v>
      </c>
      <c r="K128" s="117" t="str">
        <f t="shared" si="3"/>
        <v>Gross Exposure is less then 30%</v>
      </c>
      <c r="M128"/>
      <c r="N128"/>
    </row>
    <row r="129" spans="1:16" s="7" customFormat="1" ht="15">
      <c r="A129" s="203" t="s">
        <v>301</v>
      </c>
      <c r="B129" s="237">
        <f>'Open Int.'!K133</f>
        <v>2071050</v>
      </c>
      <c r="C129" s="239">
        <f>'Open Int.'!R133</f>
        <v>359.39966175</v>
      </c>
      <c r="D129" s="161">
        <f t="shared" si="2"/>
        <v>0.5368976670791165</v>
      </c>
      <c r="E129" s="245">
        <f>'Open Int.'!B133/'Open Int.'!K133</f>
        <v>0.9590787281813573</v>
      </c>
      <c r="F129" s="230">
        <f>'Open Int.'!E133/'Open Int.'!K133</f>
        <v>0.033750995871659306</v>
      </c>
      <c r="G129" s="246">
        <f>'Open Int.'!H133/'Open Int.'!K133</f>
        <v>0.007170275946983414</v>
      </c>
      <c r="H129" s="249">
        <v>3857439</v>
      </c>
      <c r="I129" s="233">
        <v>771450</v>
      </c>
      <c r="J129" s="358">
        <v>385650</v>
      </c>
      <c r="K129" s="117" t="str">
        <f t="shared" si="3"/>
        <v>Gross exposure is building up andcrpsses 40% mark</v>
      </c>
      <c r="M129"/>
      <c r="N129"/>
      <c r="P129" s="96"/>
    </row>
    <row r="130" spans="1:16" s="7" customFormat="1" ht="15">
      <c r="A130" s="203" t="s">
        <v>228</v>
      </c>
      <c r="B130" s="237">
        <f>'Open Int.'!K134</f>
        <v>1663875</v>
      </c>
      <c r="C130" s="239">
        <f>'Open Int.'!R134</f>
        <v>183.350705625</v>
      </c>
      <c r="D130" s="161">
        <f t="shared" si="2"/>
        <v>0.11010904791135767</v>
      </c>
      <c r="E130" s="245">
        <f>'Open Int.'!B134/'Open Int.'!K134</f>
        <v>0.9738562091503268</v>
      </c>
      <c r="F130" s="230">
        <f>'Open Int.'!E134/'Open Int.'!K134</f>
        <v>0.022988505747126436</v>
      </c>
      <c r="G130" s="246">
        <f>'Open Int.'!H134/'Open Int.'!K134</f>
        <v>0.0031552851025467656</v>
      </c>
      <c r="H130" s="249">
        <v>15111156</v>
      </c>
      <c r="I130" s="233">
        <v>2640000</v>
      </c>
      <c r="J130" s="358">
        <v>1320000</v>
      </c>
      <c r="K130" s="117" t="str">
        <f t="shared" si="3"/>
        <v>Gross Exposure is less then 30%</v>
      </c>
      <c r="M130"/>
      <c r="N130"/>
      <c r="P130" s="96"/>
    </row>
    <row r="131" spans="1:16" s="7" customFormat="1" ht="15">
      <c r="A131" s="203" t="s">
        <v>276</v>
      </c>
      <c r="B131" s="237">
        <f>'Open Int.'!K135</f>
        <v>661500</v>
      </c>
      <c r="C131" s="239">
        <f>'Open Int.'!R135</f>
        <v>52.847235</v>
      </c>
      <c r="D131" s="161">
        <f t="shared" si="2"/>
        <v>0.3488795244901296</v>
      </c>
      <c r="E131" s="245">
        <f>'Open Int.'!B135/'Open Int.'!K135</f>
        <v>0.9899470899470899</v>
      </c>
      <c r="F131" s="230">
        <f>'Open Int.'!E135/'Open Int.'!K135</f>
        <v>0.005291005291005291</v>
      </c>
      <c r="G131" s="246">
        <f>'Open Int.'!H135/'Open Int.'!K135</f>
        <v>0.004761904761904762</v>
      </c>
      <c r="H131" s="249">
        <v>1896070</v>
      </c>
      <c r="I131" s="233">
        <v>379050</v>
      </c>
      <c r="J131" s="358">
        <v>379050</v>
      </c>
      <c r="K131" s="117" t="str">
        <f t="shared" si="3"/>
        <v>Some sign of build up Gross exposure crosses 30%</v>
      </c>
      <c r="M131"/>
      <c r="N131"/>
      <c r="P131" s="96"/>
    </row>
    <row r="132" spans="1:16" s="7" customFormat="1" ht="15">
      <c r="A132" s="203" t="s">
        <v>180</v>
      </c>
      <c r="B132" s="237">
        <f>'Open Int.'!K136</f>
        <v>6148500</v>
      </c>
      <c r="C132" s="239">
        <f>'Open Int.'!R136</f>
        <v>74.6120475</v>
      </c>
      <c r="D132" s="161">
        <f aca="true" t="shared" si="4" ref="D132:D157">B132/H132</f>
        <v>0.7864872321981234</v>
      </c>
      <c r="E132" s="245">
        <f>'Open Int.'!B136/'Open Int.'!K136</f>
        <v>0.9319346181995609</v>
      </c>
      <c r="F132" s="230">
        <f>'Open Int.'!E136/'Open Int.'!K136</f>
        <v>0.05391558916808978</v>
      </c>
      <c r="G132" s="246">
        <f>'Open Int.'!H136/'Open Int.'!K136</f>
        <v>0.014149792632349353</v>
      </c>
      <c r="H132" s="249">
        <v>7817673</v>
      </c>
      <c r="I132" s="233">
        <v>1563000</v>
      </c>
      <c r="J132" s="358">
        <v>1563000</v>
      </c>
      <c r="K132" s="117" t="str">
        <f aca="true" t="shared" si="5" ref="K132:K157">IF(D132&gt;=80%,"Gross exposure has crossed 80%,Margin double",IF(D132&gt;=60%,"Gross exposure is Substantial as Open interest has crossed 60%",IF(D132&gt;=40%,"Gross exposure is building up andcrpsses 40% mark",IF(D132&gt;=30%,"Some sign of build up Gross exposure crosses 30%","Gross Exposure is less then 30%"))))</f>
        <v>Gross exposure is Substantial as Open interest has crossed 60%</v>
      </c>
      <c r="M132"/>
      <c r="N132"/>
      <c r="P132" s="96"/>
    </row>
    <row r="133" spans="1:16" s="7" customFormat="1" ht="15">
      <c r="A133" s="203" t="s">
        <v>181</v>
      </c>
      <c r="B133" s="237">
        <f>'Open Int.'!K137</f>
        <v>467500</v>
      </c>
      <c r="C133" s="239">
        <f>'Open Int.'!R137</f>
        <v>15.62385</v>
      </c>
      <c r="D133" s="161">
        <f t="shared" si="4"/>
        <v>0.08238168536187587</v>
      </c>
      <c r="E133" s="245">
        <f>'Open Int.'!B137/'Open Int.'!K137</f>
        <v>0.4036363636363636</v>
      </c>
      <c r="F133" s="230">
        <f>'Open Int.'!E137/'Open Int.'!K137</f>
        <v>0.36</v>
      </c>
      <c r="G133" s="246">
        <f>'Open Int.'!H137/'Open Int.'!K137</f>
        <v>0.23636363636363636</v>
      </c>
      <c r="H133" s="249">
        <v>5674805</v>
      </c>
      <c r="I133" s="233">
        <v>1134750</v>
      </c>
      <c r="J133" s="358">
        <v>1134750</v>
      </c>
      <c r="K133" s="117" t="str">
        <f t="shared" si="5"/>
        <v>Gross Exposure is less then 30%</v>
      </c>
      <c r="M133"/>
      <c r="N133"/>
      <c r="P133" s="96"/>
    </row>
    <row r="134" spans="1:16" s="7" customFormat="1" ht="15">
      <c r="A134" s="203" t="s">
        <v>150</v>
      </c>
      <c r="B134" s="237">
        <f>'Open Int.'!K138</f>
        <v>5328750</v>
      </c>
      <c r="C134" s="239">
        <f>'Open Int.'!R138</f>
        <v>246.90763125</v>
      </c>
      <c r="D134" s="161">
        <f t="shared" si="4"/>
        <v>0.227816994816482</v>
      </c>
      <c r="E134" s="245">
        <f>'Open Int.'!B138/'Open Int.'!K138</f>
        <v>0.9814449917898194</v>
      </c>
      <c r="F134" s="230">
        <f>'Open Int.'!E138/'Open Int.'!K138</f>
        <v>0.01625615763546798</v>
      </c>
      <c r="G134" s="246">
        <f>'Open Int.'!H138/'Open Int.'!K138</f>
        <v>0.0022988505747126436</v>
      </c>
      <c r="H134" s="249">
        <v>23390485</v>
      </c>
      <c r="I134" s="233">
        <v>4677750</v>
      </c>
      <c r="J134" s="358">
        <v>2338875</v>
      </c>
      <c r="K134" s="117" t="str">
        <f t="shared" si="5"/>
        <v>Gross Exposure is less then 30%</v>
      </c>
      <c r="M134"/>
      <c r="N134"/>
      <c r="P134" s="96"/>
    </row>
    <row r="135" spans="1:16" s="7" customFormat="1" ht="15">
      <c r="A135" s="203" t="s">
        <v>151</v>
      </c>
      <c r="B135" s="237">
        <f>'Open Int.'!K139</f>
        <v>1955250</v>
      </c>
      <c r="C135" s="239">
        <f>'Open Int.'!R139</f>
        <v>201.46896</v>
      </c>
      <c r="D135" s="161">
        <f t="shared" si="4"/>
        <v>0.1800727585120469</v>
      </c>
      <c r="E135" s="245">
        <f>'Open Int.'!B139/'Open Int.'!K139</f>
        <v>0.999884925201381</v>
      </c>
      <c r="F135" s="230">
        <f>'Open Int.'!E139/'Open Int.'!K139</f>
        <v>0.00011507479861910241</v>
      </c>
      <c r="G135" s="246">
        <f>'Open Int.'!H139/'Open Int.'!K139</f>
        <v>0</v>
      </c>
      <c r="H135" s="249">
        <v>10858111</v>
      </c>
      <c r="I135" s="233">
        <v>2171250</v>
      </c>
      <c r="J135" s="358">
        <v>1085400</v>
      </c>
      <c r="K135" s="117" t="str">
        <f t="shared" si="5"/>
        <v>Gross Exposure is less then 30%</v>
      </c>
      <c r="M135"/>
      <c r="N135"/>
      <c r="P135" s="96"/>
    </row>
    <row r="136" spans="1:16" s="7" customFormat="1" ht="15">
      <c r="A136" s="203" t="s">
        <v>214</v>
      </c>
      <c r="B136" s="237">
        <f>'Open Int.'!K140</f>
        <v>484375</v>
      </c>
      <c r="C136" s="239">
        <f>'Open Int.'!R140</f>
        <v>76.10015625</v>
      </c>
      <c r="D136" s="161">
        <f t="shared" si="4"/>
        <v>0.3515568297285528</v>
      </c>
      <c r="E136" s="245">
        <f>'Open Int.'!B140/'Open Int.'!K140</f>
        <v>0.9984516129032258</v>
      </c>
      <c r="F136" s="230">
        <f>'Open Int.'!E140/'Open Int.'!K140</f>
        <v>0.0015483870967741935</v>
      </c>
      <c r="G136" s="246">
        <f>'Open Int.'!H140/'Open Int.'!K140</f>
        <v>0</v>
      </c>
      <c r="H136" s="249">
        <v>1377800</v>
      </c>
      <c r="I136" s="233">
        <v>275500</v>
      </c>
      <c r="J136" s="358">
        <v>275500</v>
      </c>
      <c r="K136" s="117" t="str">
        <f t="shared" si="5"/>
        <v>Some sign of build up Gross exposure crosses 30%</v>
      </c>
      <c r="M136"/>
      <c r="N136"/>
      <c r="P136" s="96"/>
    </row>
    <row r="137" spans="1:16" s="7" customFormat="1" ht="15">
      <c r="A137" s="203" t="s">
        <v>229</v>
      </c>
      <c r="B137" s="237">
        <f>'Open Int.'!K141</f>
        <v>1699000</v>
      </c>
      <c r="C137" s="239">
        <f>'Open Int.'!R141</f>
        <v>171.386625</v>
      </c>
      <c r="D137" s="161">
        <f t="shared" si="4"/>
        <v>0.09762428795751832</v>
      </c>
      <c r="E137" s="245">
        <f>'Open Int.'!B141/'Open Int.'!K141</f>
        <v>0.9878752207180694</v>
      </c>
      <c r="F137" s="230">
        <f>'Open Int.'!E141/'Open Int.'!K141</f>
        <v>0.009770453207769276</v>
      </c>
      <c r="G137" s="246">
        <f>'Open Int.'!H141/'Open Int.'!K141</f>
        <v>0.002354326074161271</v>
      </c>
      <c r="H137" s="249">
        <v>17403456</v>
      </c>
      <c r="I137" s="233">
        <v>2299200</v>
      </c>
      <c r="J137" s="358">
        <v>1149600</v>
      </c>
      <c r="K137" s="117" t="str">
        <f t="shared" si="5"/>
        <v>Gross Exposure is less then 30%</v>
      </c>
      <c r="M137"/>
      <c r="N137"/>
      <c r="P137" s="96"/>
    </row>
    <row r="138" spans="1:16" s="7" customFormat="1" ht="15">
      <c r="A138" s="203" t="s">
        <v>91</v>
      </c>
      <c r="B138" s="237">
        <f>'Open Int.'!K142</f>
        <v>7011000</v>
      </c>
      <c r="C138" s="239">
        <f>'Open Int.'!R142</f>
        <v>50.409090000000006</v>
      </c>
      <c r="D138" s="161">
        <f t="shared" si="4"/>
        <v>0.20031428571428572</v>
      </c>
      <c r="E138" s="245">
        <f>'Open Int.'!B142/'Open Int.'!K142</f>
        <v>0.8520325203252033</v>
      </c>
      <c r="F138" s="230">
        <f>'Open Int.'!E142/'Open Int.'!K142</f>
        <v>0.13441734417344173</v>
      </c>
      <c r="G138" s="246">
        <f>'Open Int.'!H142/'Open Int.'!K142</f>
        <v>0.013550135501355014</v>
      </c>
      <c r="H138" s="249">
        <v>35000000</v>
      </c>
      <c r="I138" s="233">
        <v>6999600</v>
      </c>
      <c r="J138" s="358">
        <v>6688000</v>
      </c>
      <c r="K138" s="117" t="str">
        <f t="shared" si="5"/>
        <v>Gross Exposure is less then 30%</v>
      </c>
      <c r="M138"/>
      <c r="N138"/>
      <c r="P138" s="96"/>
    </row>
    <row r="139" spans="1:16" s="7" customFormat="1" ht="15">
      <c r="A139" s="203" t="s">
        <v>152</v>
      </c>
      <c r="B139" s="237">
        <f>'Open Int.'!K143</f>
        <v>1551150</v>
      </c>
      <c r="C139" s="239">
        <f>'Open Int.'!R143</f>
        <v>32.72150925</v>
      </c>
      <c r="D139" s="161">
        <f t="shared" si="4"/>
        <v>0.05271157496436196</v>
      </c>
      <c r="E139" s="245">
        <f>'Open Int.'!B143/'Open Int.'!K143</f>
        <v>0.9373368146214099</v>
      </c>
      <c r="F139" s="230">
        <f>'Open Int.'!E143/'Open Int.'!K143</f>
        <v>0.04873803307223673</v>
      </c>
      <c r="G139" s="246">
        <f>'Open Int.'!H143/'Open Int.'!K143</f>
        <v>0.01392515230635335</v>
      </c>
      <c r="H139" s="249">
        <v>29427123</v>
      </c>
      <c r="I139" s="233">
        <v>5884650</v>
      </c>
      <c r="J139" s="358">
        <v>2941650</v>
      </c>
      <c r="K139" s="117" t="str">
        <f t="shared" si="5"/>
        <v>Gross Exposure is less then 30%</v>
      </c>
      <c r="M139"/>
      <c r="N139"/>
      <c r="P139" s="96"/>
    </row>
    <row r="140" spans="1:16" s="7" customFormat="1" ht="15">
      <c r="A140" s="203" t="s">
        <v>208</v>
      </c>
      <c r="B140" s="237">
        <f>'Open Int.'!K144</f>
        <v>3815120</v>
      </c>
      <c r="C140" s="239">
        <f>'Open Int.'!R144</f>
        <v>307.1553112</v>
      </c>
      <c r="D140" s="161">
        <f t="shared" si="4"/>
        <v>0.0860366444590107</v>
      </c>
      <c r="E140" s="245">
        <f>'Open Int.'!B144/'Open Int.'!K144</f>
        <v>0.9653347732181425</v>
      </c>
      <c r="F140" s="230">
        <f>'Open Int.'!E144/'Open Int.'!K144</f>
        <v>0.027321814254859612</v>
      </c>
      <c r="G140" s="246">
        <f>'Open Int.'!H144/'Open Int.'!K144</f>
        <v>0.00734341252699784</v>
      </c>
      <c r="H140" s="249">
        <v>44342966</v>
      </c>
      <c r="I140" s="233">
        <v>3331020</v>
      </c>
      <c r="J140" s="358">
        <v>1665304</v>
      </c>
      <c r="K140" s="117" t="str">
        <f t="shared" si="5"/>
        <v>Gross Exposure is less then 30%</v>
      </c>
      <c r="M140"/>
      <c r="N140"/>
      <c r="P140" s="96"/>
    </row>
    <row r="141" spans="1:16" s="7" customFormat="1" ht="15">
      <c r="A141" s="203" t="s">
        <v>230</v>
      </c>
      <c r="B141" s="237">
        <f>'Open Int.'!K145</f>
        <v>1182400</v>
      </c>
      <c r="C141" s="239">
        <f>'Open Int.'!R145</f>
        <v>60.946808</v>
      </c>
      <c r="D141" s="161">
        <f t="shared" si="4"/>
        <v>0.0442391358761807</v>
      </c>
      <c r="E141" s="245">
        <f>'Open Int.'!B145/'Open Int.'!K145</f>
        <v>0.9861299052774019</v>
      </c>
      <c r="F141" s="230">
        <f>'Open Int.'!E145/'Open Int.'!K145</f>
        <v>0.013193504736129905</v>
      </c>
      <c r="G141" s="246">
        <f>'Open Int.'!H145/'Open Int.'!K145</f>
        <v>0.0006765899864682003</v>
      </c>
      <c r="H141" s="249">
        <v>26727466</v>
      </c>
      <c r="I141" s="233">
        <v>5344800</v>
      </c>
      <c r="J141" s="358">
        <v>2672000</v>
      </c>
      <c r="K141" s="117" t="str">
        <f t="shared" si="5"/>
        <v>Gross Exposure is less then 30%</v>
      </c>
      <c r="M141"/>
      <c r="N141"/>
      <c r="P141" s="96"/>
    </row>
    <row r="142" spans="1:16" s="7" customFormat="1" ht="15">
      <c r="A142" s="203" t="s">
        <v>185</v>
      </c>
      <c r="B142" s="237">
        <f>'Open Int.'!K146</f>
        <v>24032025</v>
      </c>
      <c r="C142" s="239">
        <f>'Open Int.'!R146</f>
        <v>1062.335665125</v>
      </c>
      <c r="D142" s="161">
        <f t="shared" si="4"/>
        <v>0.296825956592658</v>
      </c>
      <c r="E142" s="245">
        <f>'Open Int.'!B146/'Open Int.'!K146</f>
        <v>0.8295649243041316</v>
      </c>
      <c r="F142" s="230">
        <f>'Open Int.'!E146/'Open Int.'!K146</f>
        <v>0.13451113670196332</v>
      </c>
      <c r="G142" s="246">
        <f>'Open Int.'!H146/'Open Int.'!K146</f>
        <v>0.03592393899390501</v>
      </c>
      <c r="H142" s="249">
        <v>80963354</v>
      </c>
      <c r="I142" s="233">
        <v>6220800</v>
      </c>
      <c r="J142" s="358">
        <v>3110400</v>
      </c>
      <c r="K142" s="117" t="str">
        <f t="shared" si="5"/>
        <v>Gross Exposure is less then 30%</v>
      </c>
      <c r="M142"/>
      <c r="N142"/>
      <c r="P142" s="96"/>
    </row>
    <row r="143" spans="1:16" s="7" customFormat="1" ht="15">
      <c r="A143" s="203" t="s">
        <v>206</v>
      </c>
      <c r="B143" s="237">
        <f>'Open Int.'!K147</f>
        <v>750200</v>
      </c>
      <c r="C143" s="239">
        <f>'Open Int.'!R147</f>
        <v>47.033789000000006</v>
      </c>
      <c r="D143" s="161">
        <f t="shared" si="4"/>
        <v>0.09410555753403298</v>
      </c>
      <c r="E143" s="245">
        <f>'Open Int.'!B147/'Open Int.'!K147</f>
        <v>0.9915689149560117</v>
      </c>
      <c r="F143" s="230">
        <f>'Open Int.'!E147/'Open Int.'!K147</f>
        <v>0.00843108504398827</v>
      </c>
      <c r="G143" s="246">
        <f>'Open Int.'!H147/'Open Int.'!K147</f>
        <v>0</v>
      </c>
      <c r="H143" s="249">
        <v>7971899</v>
      </c>
      <c r="I143" s="233">
        <v>1594175</v>
      </c>
      <c r="J143" s="358">
        <v>796950</v>
      </c>
      <c r="K143" s="117" t="str">
        <f t="shared" si="5"/>
        <v>Gross Exposure is less then 30%</v>
      </c>
      <c r="M143"/>
      <c r="N143"/>
      <c r="P143" s="96"/>
    </row>
    <row r="144" spans="1:16" s="7" customFormat="1" ht="15">
      <c r="A144" s="203" t="s">
        <v>118</v>
      </c>
      <c r="B144" s="237">
        <f>'Open Int.'!K148</f>
        <v>4248500</v>
      </c>
      <c r="C144" s="239">
        <f>'Open Int.'!R148</f>
        <v>553.6007925</v>
      </c>
      <c r="D144" s="161">
        <f t="shared" si="4"/>
        <v>0.13268325772141762</v>
      </c>
      <c r="E144" s="245">
        <f>'Open Int.'!B148/'Open Int.'!K148</f>
        <v>0.9512769212663293</v>
      </c>
      <c r="F144" s="230">
        <f>'Open Int.'!E148/'Open Int.'!K148</f>
        <v>0.03901376956572908</v>
      </c>
      <c r="G144" s="246">
        <f>'Open Int.'!H148/'Open Int.'!K148</f>
        <v>0.009709309167941627</v>
      </c>
      <c r="H144" s="249">
        <v>32019865</v>
      </c>
      <c r="I144" s="233">
        <v>2454750</v>
      </c>
      <c r="J144" s="358">
        <v>1227250</v>
      </c>
      <c r="K144" s="117" t="str">
        <f t="shared" si="5"/>
        <v>Gross Exposure is less then 30%</v>
      </c>
      <c r="M144"/>
      <c r="N144"/>
      <c r="P144" s="96"/>
    </row>
    <row r="145" spans="1:16" s="7" customFormat="1" ht="15">
      <c r="A145" s="203" t="s">
        <v>231</v>
      </c>
      <c r="B145" s="237">
        <f>'Open Int.'!K149</f>
        <v>1734009</v>
      </c>
      <c r="C145" s="239">
        <f>'Open Int.'!R149</f>
        <v>146.66248122</v>
      </c>
      <c r="D145" s="161">
        <f t="shared" si="4"/>
        <v>0.4160522889115442</v>
      </c>
      <c r="E145" s="245">
        <f>'Open Int.'!B149/'Open Int.'!K149</f>
        <v>0.9819862526665086</v>
      </c>
      <c r="F145" s="230">
        <f>'Open Int.'!E149/'Open Int.'!K149</f>
        <v>0.010429011614126571</v>
      </c>
      <c r="G145" s="246">
        <f>'Open Int.'!H149/'Open Int.'!K149</f>
        <v>0.007584735719364778</v>
      </c>
      <c r="H145" s="249">
        <v>4167767</v>
      </c>
      <c r="I145" s="233">
        <v>833508</v>
      </c>
      <c r="J145" s="358">
        <v>581154</v>
      </c>
      <c r="K145" s="117" t="str">
        <f t="shared" si="5"/>
        <v>Gross exposure is building up andcrpsses 40% mark</v>
      </c>
      <c r="M145"/>
      <c r="N145"/>
      <c r="P145" s="96"/>
    </row>
    <row r="146" spans="1:16" s="7" customFormat="1" ht="15">
      <c r="A146" s="203" t="s">
        <v>302</v>
      </c>
      <c r="B146" s="237">
        <f>'Open Int.'!K150</f>
        <v>1890350</v>
      </c>
      <c r="C146" s="239">
        <f>'Open Int.'!R150</f>
        <v>9.19655275</v>
      </c>
      <c r="D146" s="161">
        <f t="shared" si="4"/>
        <v>0.11998880819601601</v>
      </c>
      <c r="E146" s="245">
        <f>'Open Int.'!B150/'Open Int.'!K150</f>
        <v>0.9226069246435845</v>
      </c>
      <c r="F146" s="230">
        <f>'Open Int.'!E150/'Open Int.'!K150</f>
        <v>0.06924643584521385</v>
      </c>
      <c r="G146" s="246">
        <f>'Open Int.'!H150/'Open Int.'!K150</f>
        <v>0.008146639511201629</v>
      </c>
      <c r="H146" s="233">
        <v>15754386</v>
      </c>
      <c r="I146" s="233">
        <v>3149300</v>
      </c>
      <c r="J146" s="233">
        <v>3149300</v>
      </c>
      <c r="K146" s="117" t="str">
        <f t="shared" si="5"/>
        <v>Gross Exposure is less then 30%</v>
      </c>
      <c r="M146"/>
      <c r="N146"/>
      <c r="P146" s="96"/>
    </row>
    <row r="147" spans="1:16" s="7" customFormat="1" ht="15">
      <c r="A147" s="203" t="s">
        <v>303</v>
      </c>
      <c r="B147" s="237">
        <f>'Open Int.'!K151</f>
        <v>46983200</v>
      </c>
      <c r="C147" s="239">
        <f>'Open Int.'!R151</f>
        <v>101.01388</v>
      </c>
      <c r="D147" s="161">
        <f t="shared" si="4"/>
        <v>0.4477257557197024</v>
      </c>
      <c r="E147" s="245">
        <f>'Open Int.'!B151/'Open Int.'!K151</f>
        <v>0.7471085409252669</v>
      </c>
      <c r="F147" s="230">
        <f>'Open Int.'!E151/'Open Int.'!K151</f>
        <v>0.22508896797153025</v>
      </c>
      <c r="G147" s="246">
        <f>'Open Int.'!H151/'Open Int.'!K151</f>
        <v>0.027802491103202848</v>
      </c>
      <c r="H147" s="233">
        <v>104937452</v>
      </c>
      <c r="I147" s="233">
        <v>20983600</v>
      </c>
      <c r="J147" s="233">
        <v>20983600</v>
      </c>
      <c r="K147" s="117" t="str">
        <f t="shared" si="5"/>
        <v>Gross exposure is building up andcrpsses 40% mark</v>
      </c>
      <c r="M147"/>
      <c r="N147"/>
      <c r="P147" s="96"/>
    </row>
    <row r="148" spans="1:16" s="7" customFormat="1" ht="15">
      <c r="A148" s="203" t="s">
        <v>173</v>
      </c>
      <c r="B148" s="237">
        <f>'Open Int.'!K152</f>
        <v>7690650</v>
      </c>
      <c r="C148" s="239">
        <f>'Open Int.'!R152</f>
        <v>48.25882875</v>
      </c>
      <c r="D148" s="161">
        <f t="shared" si="4"/>
        <v>0.37499431339200207</v>
      </c>
      <c r="E148" s="245">
        <f>'Open Int.'!B152/'Open Int.'!K152</f>
        <v>0.9378596087456847</v>
      </c>
      <c r="F148" s="230">
        <f>'Open Int.'!E152/'Open Int.'!K152</f>
        <v>0.05907172995780591</v>
      </c>
      <c r="G148" s="246">
        <f>'Open Int.'!H152/'Open Int.'!K152</f>
        <v>0.0030686612965093976</v>
      </c>
      <c r="H148" s="233">
        <v>20508711</v>
      </c>
      <c r="I148" s="233">
        <v>4100500</v>
      </c>
      <c r="J148" s="233">
        <v>4100500</v>
      </c>
      <c r="K148" s="117" t="str">
        <f t="shared" si="5"/>
        <v>Some sign of build up Gross exposure crosses 30%</v>
      </c>
      <c r="M148"/>
      <c r="N148"/>
      <c r="P148" s="96"/>
    </row>
    <row r="149" spans="1:16" s="7" customFormat="1" ht="15">
      <c r="A149" s="203" t="s">
        <v>304</v>
      </c>
      <c r="B149" s="237">
        <f>'Open Int.'!K153</f>
        <v>439200</v>
      </c>
      <c r="C149" s="239">
        <f>'Open Int.'!R153</f>
        <v>34.44426</v>
      </c>
      <c r="D149" s="161">
        <f t="shared" si="4"/>
        <v>0.03725062879519406</v>
      </c>
      <c r="E149" s="245">
        <f>'Open Int.'!B153/'Open Int.'!K153</f>
        <v>0.8938979963570127</v>
      </c>
      <c r="F149" s="230">
        <f>'Open Int.'!E153/'Open Int.'!K153</f>
        <v>0.10610200364298725</v>
      </c>
      <c r="G149" s="246">
        <f>'Open Int.'!H153/'Open Int.'!K153</f>
        <v>0</v>
      </c>
      <c r="H149" s="233">
        <v>11790405</v>
      </c>
      <c r="I149" s="233">
        <v>2358000</v>
      </c>
      <c r="J149" s="233">
        <v>1179000</v>
      </c>
      <c r="K149" s="117" t="str">
        <f t="shared" si="5"/>
        <v>Gross Exposure is less then 30%</v>
      </c>
      <c r="M149"/>
      <c r="N149"/>
      <c r="P149" s="96"/>
    </row>
    <row r="150" spans="1:16" s="7" customFormat="1" ht="15">
      <c r="A150" s="203" t="s">
        <v>82</v>
      </c>
      <c r="B150" s="237">
        <f>'Open Int.'!K154</f>
        <v>10922100</v>
      </c>
      <c r="C150" s="239">
        <f>'Open Int.'!R154</f>
        <v>115.446597</v>
      </c>
      <c r="D150" s="161">
        <f t="shared" si="4"/>
        <v>0.2425862181550201</v>
      </c>
      <c r="E150" s="245">
        <f>'Open Int.'!B154/'Open Int.'!K154</f>
        <v>0.9859642376466065</v>
      </c>
      <c r="F150" s="230">
        <f>'Open Int.'!E154/'Open Int.'!K154</f>
        <v>0.012689867333205153</v>
      </c>
      <c r="G150" s="246">
        <f>'Open Int.'!H154/'Open Int.'!K154</f>
        <v>0.0013458950201884253</v>
      </c>
      <c r="H150" s="249">
        <v>45023580</v>
      </c>
      <c r="I150" s="233">
        <v>9000600</v>
      </c>
      <c r="J150" s="358">
        <v>4498200</v>
      </c>
      <c r="K150" s="117" t="str">
        <f t="shared" si="5"/>
        <v>Gross Exposure is less then 30%</v>
      </c>
      <c r="M150"/>
      <c r="N150"/>
      <c r="P150" s="96"/>
    </row>
    <row r="151" spans="1:16" s="7" customFormat="1" ht="15">
      <c r="A151" s="203" t="s">
        <v>153</v>
      </c>
      <c r="B151" s="237">
        <f>'Open Int.'!K155</f>
        <v>788400</v>
      </c>
      <c r="C151" s="239">
        <f>'Open Int.'!R155</f>
        <v>39.727476</v>
      </c>
      <c r="D151" s="161">
        <f t="shared" si="4"/>
        <v>0.02705540799308172</v>
      </c>
      <c r="E151" s="245">
        <f>'Open Int.'!B155/'Open Int.'!K155</f>
        <v>0.9771689497716894</v>
      </c>
      <c r="F151" s="230">
        <f>'Open Int.'!E155/'Open Int.'!K155</f>
        <v>0</v>
      </c>
      <c r="G151" s="246">
        <f>'Open Int.'!H155/'Open Int.'!K155</f>
        <v>0.0228310502283105</v>
      </c>
      <c r="H151" s="249">
        <v>29140200</v>
      </c>
      <c r="I151" s="233">
        <v>5827500</v>
      </c>
      <c r="J151" s="358">
        <v>2913300</v>
      </c>
      <c r="K151" s="117" t="str">
        <f t="shared" si="5"/>
        <v>Gross Exposure is less then 30%</v>
      </c>
      <c r="M151"/>
      <c r="N151"/>
      <c r="P151" s="96"/>
    </row>
    <row r="152" spans="1:16" s="7" customFormat="1" ht="15">
      <c r="A152" s="203" t="s">
        <v>154</v>
      </c>
      <c r="B152" s="237">
        <f>'Open Int.'!K156</f>
        <v>6044400</v>
      </c>
      <c r="C152" s="239">
        <f>'Open Int.'!R156</f>
        <v>25.749144</v>
      </c>
      <c r="D152" s="161">
        <f t="shared" si="4"/>
        <v>0.15111</v>
      </c>
      <c r="E152" s="245">
        <f>'Open Int.'!B156/'Open Int.'!K156</f>
        <v>0.973744292237443</v>
      </c>
      <c r="F152" s="230">
        <f>'Open Int.'!E156/'Open Int.'!K156</f>
        <v>0.0228310502283105</v>
      </c>
      <c r="G152" s="246">
        <f>'Open Int.'!H156/'Open Int.'!K156</f>
        <v>0.003424657534246575</v>
      </c>
      <c r="H152" s="249">
        <v>40000000</v>
      </c>
      <c r="I152" s="233">
        <v>7997100</v>
      </c>
      <c r="J152" s="358">
        <v>7997100</v>
      </c>
      <c r="K152" s="117" t="str">
        <f t="shared" si="5"/>
        <v>Gross Exposure is less then 30%</v>
      </c>
      <c r="M152"/>
      <c r="N152"/>
      <c r="P152" s="96"/>
    </row>
    <row r="153" spans="1:16" s="7" customFormat="1" ht="15">
      <c r="A153" s="203" t="s">
        <v>305</v>
      </c>
      <c r="B153" s="237">
        <f>'Open Int.'!K157</f>
        <v>2044800</v>
      </c>
      <c r="C153" s="239">
        <f>'Open Int.'!R157</f>
        <v>17.626176</v>
      </c>
      <c r="D153" s="161">
        <f t="shared" si="4"/>
        <v>0.04255721935524314</v>
      </c>
      <c r="E153" s="245">
        <f>'Open Int.'!B157/'Open Int.'!K157</f>
        <v>0.903169014084507</v>
      </c>
      <c r="F153" s="230">
        <f>'Open Int.'!E157/'Open Int.'!K157</f>
        <v>0.05985915492957746</v>
      </c>
      <c r="G153" s="246">
        <f>'Open Int.'!H157/'Open Int.'!K157</f>
        <v>0.03697183098591549</v>
      </c>
      <c r="H153" s="249">
        <v>48048252</v>
      </c>
      <c r="I153" s="233">
        <v>9608400</v>
      </c>
      <c r="J153" s="233">
        <v>4804200</v>
      </c>
      <c r="K153" s="117" t="str">
        <f t="shared" si="5"/>
        <v>Gross Exposure is less then 30%</v>
      </c>
      <c r="M153"/>
      <c r="N153"/>
      <c r="P153" s="96"/>
    </row>
    <row r="154" spans="1:16" s="7" customFormat="1" ht="15">
      <c r="A154" s="203" t="s">
        <v>155</v>
      </c>
      <c r="B154" s="237">
        <f>'Open Int.'!K158</f>
        <v>2594550</v>
      </c>
      <c r="C154" s="239">
        <f>'Open Int.'!R158</f>
        <v>109.97000175</v>
      </c>
      <c r="D154" s="161">
        <f t="shared" si="4"/>
        <v>0.2566443846855546</v>
      </c>
      <c r="E154" s="245">
        <f>'Open Int.'!B158/'Open Int.'!K158</f>
        <v>0.9787535410764873</v>
      </c>
      <c r="F154" s="230">
        <f>'Open Int.'!E158/'Open Int.'!K158</f>
        <v>0.01962768110076892</v>
      </c>
      <c r="G154" s="246">
        <f>'Open Int.'!H158/'Open Int.'!K158</f>
        <v>0.0016187778227438284</v>
      </c>
      <c r="H154" s="249">
        <v>10109514</v>
      </c>
      <c r="I154" s="233">
        <v>2021775</v>
      </c>
      <c r="J154" s="358">
        <v>1176000</v>
      </c>
      <c r="K154" s="117" t="str">
        <f t="shared" si="5"/>
        <v>Gross Exposure is less then 30%</v>
      </c>
      <c r="M154"/>
      <c r="N154"/>
      <c r="P154" s="96"/>
    </row>
    <row r="155" spans="1:16" s="7" customFormat="1" ht="15">
      <c r="A155" s="203" t="s">
        <v>38</v>
      </c>
      <c r="B155" s="237">
        <f>'Open Int.'!K159</f>
        <v>5082000</v>
      </c>
      <c r="C155" s="239">
        <f>'Open Int.'!R159</f>
        <v>302.22654</v>
      </c>
      <c r="D155" s="161">
        <f t="shared" si="4"/>
        <v>0.10102693622238298</v>
      </c>
      <c r="E155" s="245">
        <f>'Open Int.'!B159/'Open Int.'!K159</f>
        <v>0.9833530106257379</v>
      </c>
      <c r="F155" s="230">
        <f>'Open Int.'!E159/'Open Int.'!K159</f>
        <v>0.015348288075560802</v>
      </c>
      <c r="G155" s="246">
        <f>'Open Int.'!H159/'Open Int.'!K159</f>
        <v>0.0012987012987012987</v>
      </c>
      <c r="H155" s="249">
        <v>50303416</v>
      </c>
      <c r="I155" s="233">
        <v>4951200</v>
      </c>
      <c r="J155" s="358">
        <v>2475600</v>
      </c>
      <c r="K155" s="117" t="str">
        <f t="shared" si="5"/>
        <v>Gross Exposure is less then 30%</v>
      </c>
      <c r="M155"/>
      <c r="N155"/>
      <c r="P155" s="96"/>
    </row>
    <row r="156" spans="1:16" s="7" customFormat="1" ht="15">
      <c r="A156" s="203" t="s">
        <v>156</v>
      </c>
      <c r="B156" s="237">
        <f>'Open Int.'!K160</f>
        <v>532800</v>
      </c>
      <c r="C156" s="239">
        <f>'Open Int.'!R160</f>
        <v>20.27304</v>
      </c>
      <c r="D156" s="161">
        <f t="shared" si="4"/>
        <v>0.09502543285796837</v>
      </c>
      <c r="E156" s="245">
        <f>'Open Int.'!B160/'Open Int.'!K160</f>
        <v>0.9864864864864865</v>
      </c>
      <c r="F156" s="230">
        <f>'Open Int.'!E160/'Open Int.'!K160</f>
        <v>0.013513513513513514</v>
      </c>
      <c r="G156" s="246">
        <f>'Open Int.'!H160/'Open Int.'!K160</f>
        <v>0</v>
      </c>
      <c r="H156" s="249">
        <v>5606920</v>
      </c>
      <c r="I156" s="233">
        <v>1120800</v>
      </c>
      <c r="J156" s="358">
        <v>1120800</v>
      </c>
      <c r="K156" s="117" t="str">
        <f t="shared" si="5"/>
        <v>Gross Exposure is less then 30%</v>
      </c>
      <c r="M156"/>
      <c r="N156"/>
      <c r="P156" s="96"/>
    </row>
    <row r="157" spans="1:16" s="7" customFormat="1" ht="15">
      <c r="A157" s="203" t="s">
        <v>398</v>
      </c>
      <c r="B157" s="237">
        <f>'Open Int.'!K161</f>
        <v>2157400</v>
      </c>
      <c r="C157" s="239">
        <f>'Open Int.'!R161</f>
        <v>53.460372</v>
      </c>
      <c r="D157" s="161">
        <f t="shared" si="4"/>
        <v>0.04591249509171082</v>
      </c>
      <c r="E157" s="245">
        <f>'Open Int.'!B161/'Open Int.'!K161</f>
        <v>0.9850746268656716</v>
      </c>
      <c r="F157" s="230">
        <f>'Open Int.'!E161/'Open Int.'!K161</f>
        <v>0.011031797534068787</v>
      </c>
      <c r="G157" s="246">
        <f>'Open Int.'!H161/'Open Int.'!K161</f>
        <v>0.003893575600259572</v>
      </c>
      <c r="H157" s="249">
        <v>46989387</v>
      </c>
      <c r="I157" s="233">
        <v>9397500</v>
      </c>
      <c r="J157" s="358">
        <v>4698400</v>
      </c>
      <c r="K157" s="117" t="str">
        <f t="shared" si="5"/>
        <v>Gross Exposure is less then 30%</v>
      </c>
      <c r="M157"/>
      <c r="N157"/>
      <c r="P157" s="96"/>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51"/>
  <sheetViews>
    <sheetView workbookViewId="0" topLeftCell="A1">
      <pane xSplit="1" ySplit="3" topLeftCell="B4" activePane="bottomRight" state="frozen"/>
      <selection pane="topLeft" activeCell="C2" sqref="C2"/>
      <selection pane="topRight" activeCell="C2" sqref="C2"/>
      <selection pane="bottomLeft" activeCell="C2" sqref="C2"/>
      <selection pane="bottomRight" activeCell="D244" sqref="D244"/>
    </sheetView>
  </sheetViews>
  <sheetFormatPr defaultColWidth="9.140625" defaultRowHeight="12.75"/>
  <cols>
    <col min="1" max="1" width="12.140625" style="31" customWidth="1"/>
    <col min="2" max="2" width="8.8515625" style="3" customWidth="1"/>
    <col min="3" max="3" width="10.00390625" style="3" customWidth="1"/>
    <col min="4" max="4" width="8.7109375" style="114" customWidth="1"/>
    <col min="5" max="5" width="11.57421875" style="3" customWidth="1"/>
    <col min="6" max="7" width="9.421875" style="3" customWidth="1"/>
    <col min="8" max="8" width="12.421875" style="119" hidden="1" customWidth="1"/>
    <col min="9" max="9" width="10.57421875" style="6" hidden="1" customWidth="1"/>
    <col min="10" max="10" width="12.00390625" style="116" customWidth="1"/>
    <col min="11" max="11" width="9.140625" style="3" hidden="1" customWidth="1"/>
    <col min="12" max="12" width="9.7109375" style="3" hidden="1" customWidth="1"/>
    <col min="13" max="13" width="9.140625" style="3" customWidth="1"/>
    <col min="14" max="15" width="9.140625" style="4" customWidth="1"/>
    <col min="16" max="16" width="11.57421875" style="4" bestFit="1" customWidth="1"/>
    <col min="17" max="16384" width="9.140625" style="4" customWidth="1"/>
  </cols>
  <sheetData>
    <row r="1" spans="1:13" s="68" customFormat="1" ht="19.5" customHeight="1" thickBot="1">
      <c r="A1" s="392" t="s">
        <v>236</v>
      </c>
      <c r="B1" s="393"/>
      <c r="C1" s="393"/>
      <c r="D1" s="393"/>
      <c r="E1" s="393"/>
      <c r="F1" s="393"/>
      <c r="G1" s="393"/>
      <c r="H1" s="393"/>
      <c r="I1" s="393"/>
      <c r="J1" s="422"/>
      <c r="K1" s="34"/>
      <c r="L1" s="35"/>
      <c r="M1" s="36"/>
    </row>
    <row r="2" spans="1:13" s="38" customFormat="1" ht="31.5" customHeight="1" thickBot="1">
      <c r="A2" s="426" t="s">
        <v>27</v>
      </c>
      <c r="B2" s="428" t="s">
        <v>15</v>
      </c>
      <c r="C2" s="430" t="s">
        <v>31</v>
      </c>
      <c r="D2" s="432" t="s">
        <v>72</v>
      </c>
      <c r="E2" s="433"/>
      <c r="F2" s="434"/>
      <c r="G2" s="435" t="s">
        <v>94</v>
      </c>
      <c r="H2" s="435"/>
      <c r="I2" s="435"/>
      <c r="J2" s="425"/>
      <c r="K2" s="423" t="s">
        <v>32</v>
      </c>
      <c r="L2" s="424"/>
      <c r="M2" s="425"/>
    </row>
    <row r="3" spans="1:13" s="38" customFormat="1" ht="27.75" thickBot="1">
      <c r="A3" s="427"/>
      <c r="B3" s="429"/>
      <c r="C3" s="431"/>
      <c r="D3" s="129" t="s">
        <v>73</v>
      </c>
      <c r="E3" s="99" t="s">
        <v>33</v>
      </c>
      <c r="F3" s="130" t="s">
        <v>16</v>
      </c>
      <c r="G3" s="37" t="s">
        <v>33</v>
      </c>
      <c r="H3" s="118" t="s">
        <v>92</v>
      </c>
      <c r="I3" s="39" t="s">
        <v>93</v>
      </c>
      <c r="J3" s="115" t="s">
        <v>16</v>
      </c>
      <c r="K3" s="157" t="s">
        <v>17</v>
      </c>
      <c r="L3" s="104" t="s">
        <v>18</v>
      </c>
      <c r="M3" s="105" t="s">
        <v>19</v>
      </c>
    </row>
    <row r="4" spans="1:14" s="8" customFormat="1" ht="15">
      <c r="A4" s="101" t="s">
        <v>182</v>
      </c>
      <c r="B4" s="180">
        <v>50</v>
      </c>
      <c r="C4" s="334">
        <f>Volume!J4</f>
        <v>5554.75</v>
      </c>
      <c r="D4" s="323">
        <v>579.76</v>
      </c>
      <c r="E4" s="211">
        <f>D4*B4</f>
        <v>28988</v>
      </c>
      <c r="F4" s="212">
        <f>D4/C4*100</f>
        <v>10.43719339304199</v>
      </c>
      <c r="G4" s="278">
        <f>(B4*C4)*H4%+E4</f>
        <v>37320.125</v>
      </c>
      <c r="H4" s="276">
        <v>3</v>
      </c>
      <c r="I4" s="214">
        <f>G4/B4</f>
        <v>746.4025</v>
      </c>
      <c r="J4" s="215">
        <f>I4/C4</f>
        <v>0.1343719339304199</v>
      </c>
      <c r="K4" s="217">
        <f>M4/16</f>
        <v>2.1006168125</v>
      </c>
      <c r="L4" s="218">
        <f>K4*SQRT(30)</f>
        <v>11.505552128808501</v>
      </c>
      <c r="M4" s="219">
        <v>33.609869</v>
      </c>
      <c r="N4" s="89"/>
    </row>
    <row r="5" spans="1:14" s="8" customFormat="1" ht="15">
      <c r="A5" s="195" t="s">
        <v>74</v>
      </c>
      <c r="B5" s="181">
        <v>50</v>
      </c>
      <c r="C5" s="288">
        <f>Volume!J5</f>
        <v>5393</v>
      </c>
      <c r="D5" s="322">
        <v>537.78</v>
      </c>
      <c r="E5" s="208">
        <f aca="true" t="shared" si="0" ref="E5:E68">D5*B5</f>
        <v>26889</v>
      </c>
      <c r="F5" s="213">
        <f aca="true" t="shared" si="1" ref="F5:F68">D5/C5*100</f>
        <v>9.971815316150565</v>
      </c>
      <c r="G5" s="279">
        <f aca="true" t="shared" si="2" ref="G5:G68">(B5*C5)*H5%+E5</f>
        <v>34978.5</v>
      </c>
      <c r="H5" s="277">
        <v>3</v>
      </c>
      <c r="I5" s="209">
        <f aca="true" t="shared" si="3" ref="I5:I68">G5/B5</f>
        <v>699.57</v>
      </c>
      <c r="J5" s="216">
        <f aca="true" t="shared" si="4" ref="J5:J68">I5/C5</f>
        <v>0.12971815316150567</v>
      </c>
      <c r="K5" s="220">
        <f aca="true" t="shared" si="5" ref="K5:K68">M5/16</f>
        <v>1.7012060625</v>
      </c>
      <c r="L5" s="210">
        <f aca="true" t="shared" si="6" ref="L5:L68">K5*SQRT(30)</f>
        <v>9.317889353957936</v>
      </c>
      <c r="M5" s="221">
        <v>27.219297</v>
      </c>
      <c r="N5" s="89"/>
    </row>
    <row r="6" spans="1:14" s="8" customFormat="1" ht="15">
      <c r="A6" s="195" t="s">
        <v>9</v>
      </c>
      <c r="B6" s="181">
        <v>50</v>
      </c>
      <c r="C6" s="288">
        <f>Volume!J6</f>
        <v>3875.9</v>
      </c>
      <c r="D6" s="322">
        <v>334.92</v>
      </c>
      <c r="E6" s="208">
        <f t="shared" si="0"/>
        <v>16746</v>
      </c>
      <c r="F6" s="213">
        <f t="shared" si="1"/>
        <v>8.641089811398643</v>
      </c>
      <c r="G6" s="279">
        <f t="shared" si="2"/>
        <v>22559.85</v>
      </c>
      <c r="H6" s="277">
        <v>3</v>
      </c>
      <c r="I6" s="209">
        <f t="shared" si="3"/>
        <v>451.19699999999995</v>
      </c>
      <c r="J6" s="216">
        <f t="shared" si="4"/>
        <v>0.11641089811398642</v>
      </c>
      <c r="K6" s="220">
        <f t="shared" si="5"/>
        <v>1.4623196875</v>
      </c>
      <c r="L6" s="210">
        <f t="shared" si="6"/>
        <v>8.009454791276553</v>
      </c>
      <c r="M6" s="221">
        <v>23.397115</v>
      </c>
      <c r="N6" s="89"/>
    </row>
    <row r="7" spans="1:13" s="7" customFormat="1" ht="15">
      <c r="A7" s="195" t="s">
        <v>280</v>
      </c>
      <c r="B7" s="181">
        <v>200</v>
      </c>
      <c r="C7" s="288">
        <f>Volume!J7</f>
        <v>1834.05</v>
      </c>
      <c r="D7" s="322">
        <v>270.46</v>
      </c>
      <c r="E7" s="208">
        <f t="shared" si="0"/>
        <v>54091.99999999999</v>
      </c>
      <c r="F7" s="213">
        <f t="shared" si="1"/>
        <v>14.746599056732368</v>
      </c>
      <c r="G7" s="279">
        <f t="shared" si="2"/>
        <v>72432.5</v>
      </c>
      <c r="H7" s="277">
        <v>5</v>
      </c>
      <c r="I7" s="209">
        <f t="shared" si="3"/>
        <v>362.1625</v>
      </c>
      <c r="J7" s="216">
        <f t="shared" si="4"/>
        <v>0.1974659905673237</v>
      </c>
      <c r="K7" s="220">
        <f t="shared" si="5"/>
        <v>5.406509625</v>
      </c>
      <c r="L7" s="210">
        <f t="shared" si="6"/>
        <v>29.612672789812965</v>
      </c>
      <c r="M7" s="221">
        <v>86.504154</v>
      </c>
    </row>
    <row r="8" spans="1:13" s="8" customFormat="1" ht="15">
      <c r="A8" s="195" t="s">
        <v>134</v>
      </c>
      <c r="B8" s="181">
        <v>100</v>
      </c>
      <c r="C8" s="288">
        <f>Volume!J8</f>
        <v>3594.35</v>
      </c>
      <c r="D8" s="322">
        <v>399.87</v>
      </c>
      <c r="E8" s="208">
        <f t="shared" si="0"/>
        <v>39987</v>
      </c>
      <c r="F8" s="213">
        <f t="shared" si="1"/>
        <v>11.124960006677147</v>
      </c>
      <c r="G8" s="279">
        <f t="shared" si="2"/>
        <v>57958.75</v>
      </c>
      <c r="H8" s="277">
        <v>5</v>
      </c>
      <c r="I8" s="209">
        <f t="shared" si="3"/>
        <v>579.5875</v>
      </c>
      <c r="J8" s="216">
        <f t="shared" si="4"/>
        <v>0.16124960006677147</v>
      </c>
      <c r="K8" s="220">
        <f t="shared" si="5"/>
        <v>2.754658625</v>
      </c>
      <c r="L8" s="210">
        <f t="shared" si="6"/>
        <v>15.087886671386642</v>
      </c>
      <c r="M8" s="221">
        <v>44.074538</v>
      </c>
    </row>
    <row r="9" spans="1:13" s="7" customFormat="1" ht="15">
      <c r="A9" s="195" t="s">
        <v>0</v>
      </c>
      <c r="B9" s="181">
        <v>375</v>
      </c>
      <c r="C9" s="288">
        <f>Volume!J9</f>
        <v>753.7</v>
      </c>
      <c r="D9" s="322">
        <v>118.4</v>
      </c>
      <c r="E9" s="208">
        <f t="shared" si="0"/>
        <v>44400</v>
      </c>
      <c r="F9" s="213">
        <f t="shared" si="1"/>
        <v>15.709168104020165</v>
      </c>
      <c r="G9" s="279">
        <f t="shared" si="2"/>
        <v>58531.875</v>
      </c>
      <c r="H9" s="277">
        <v>5</v>
      </c>
      <c r="I9" s="209">
        <f t="shared" si="3"/>
        <v>156.085</v>
      </c>
      <c r="J9" s="216">
        <f t="shared" si="4"/>
        <v>0.20709168104020168</v>
      </c>
      <c r="K9" s="220">
        <f t="shared" si="5"/>
        <v>2.6665694375</v>
      </c>
      <c r="L9" s="210">
        <f t="shared" si="6"/>
        <v>14.605402320726123</v>
      </c>
      <c r="M9" s="221">
        <v>42.665111</v>
      </c>
    </row>
    <row r="10" spans="1:13" s="7" customFormat="1" ht="15">
      <c r="A10" s="195" t="s">
        <v>135</v>
      </c>
      <c r="B10" s="181">
        <v>2450</v>
      </c>
      <c r="C10" s="288">
        <f>Volume!J10</f>
        <v>77.35</v>
      </c>
      <c r="D10" s="190">
        <v>8.26</v>
      </c>
      <c r="E10" s="208">
        <f t="shared" si="0"/>
        <v>20237</v>
      </c>
      <c r="F10" s="213">
        <f t="shared" si="1"/>
        <v>10.67873303167421</v>
      </c>
      <c r="G10" s="279">
        <f t="shared" si="2"/>
        <v>29712.375</v>
      </c>
      <c r="H10" s="277">
        <v>5</v>
      </c>
      <c r="I10" s="209">
        <f t="shared" si="3"/>
        <v>12.1275</v>
      </c>
      <c r="J10" s="216">
        <f t="shared" si="4"/>
        <v>0.15678733031674208</v>
      </c>
      <c r="K10" s="220">
        <f t="shared" si="5"/>
        <v>1.6139039375</v>
      </c>
      <c r="L10" s="210">
        <f t="shared" si="6"/>
        <v>8.839715922151578</v>
      </c>
      <c r="M10" s="205">
        <v>25.822463</v>
      </c>
    </row>
    <row r="11" spans="1:13" s="8" customFormat="1" ht="15">
      <c r="A11" s="195" t="s">
        <v>174</v>
      </c>
      <c r="B11" s="181">
        <v>3350</v>
      </c>
      <c r="C11" s="288">
        <f>Volume!J11</f>
        <v>57.75</v>
      </c>
      <c r="D11" s="322">
        <v>8.05</v>
      </c>
      <c r="E11" s="208">
        <f t="shared" si="0"/>
        <v>26967.500000000004</v>
      </c>
      <c r="F11" s="213">
        <f t="shared" si="1"/>
        <v>13.939393939393941</v>
      </c>
      <c r="G11" s="279">
        <f t="shared" si="2"/>
        <v>36640.625</v>
      </c>
      <c r="H11" s="277">
        <v>5</v>
      </c>
      <c r="I11" s="209">
        <f t="shared" si="3"/>
        <v>10.9375</v>
      </c>
      <c r="J11" s="216">
        <f t="shared" si="4"/>
        <v>0.1893939393939394</v>
      </c>
      <c r="K11" s="220">
        <f t="shared" si="5"/>
        <v>2.2741505</v>
      </c>
      <c r="L11" s="210">
        <f t="shared" si="6"/>
        <v>12.456035280116524</v>
      </c>
      <c r="M11" s="221">
        <v>36.386408</v>
      </c>
    </row>
    <row r="12" spans="1:13" s="8" customFormat="1" ht="15">
      <c r="A12" s="195" t="s">
        <v>281</v>
      </c>
      <c r="B12" s="181">
        <v>600</v>
      </c>
      <c r="C12" s="288">
        <f>Volume!J12</f>
        <v>374.15</v>
      </c>
      <c r="D12" s="322">
        <v>48.93</v>
      </c>
      <c r="E12" s="208">
        <f t="shared" si="0"/>
        <v>29358</v>
      </c>
      <c r="F12" s="213">
        <f t="shared" si="1"/>
        <v>13.077642656688496</v>
      </c>
      <c r="G12" s="279">
        <f t="shared" si="2"/>
        <v>40582.5</v>
      </c>
      <c r="H12" s="277">
        <v>5</v>
      </c>
      <c r="I12" s="209">
        <f t="shared" si="3"/>
        <v>67.6375</v>
      </c>
      <c r="J12" s="216">
        <f t="shared" si="4"/>
        <v>0.18077642656688495</v>
      </c>
      <c r="K12" s="220">
        <f t="shared" si="5"/>
        <v>2.3385470625</v>
      </c>
      <c r="L12" s="210">
        <f t="shared" si="6"/>
        <v>12.808749779186936</v>
      </c>
      <c r="M12" s="221">
        <v>37.416753</v>
      </c>
    </row>
    <row r="13" spans="1:13" s="7" customFormat="1" ht="15">
      <c r="A13" s="195" t="s">
        <v>75</v>
      </c>
      <c r="B13" s="181">
        <v>2300</v>
      </c>
      <c r="C13" s="288">
        <f>Volume!J13</f>
        <v>79.2</v>
      </c>
      <c r="D13" s="322">
        <v>8.47</v>
      </c>
      <c r="E13" s="208">
        <f t="shared" si="0"/>
        <v>19481</v>
      </c>
      <c r="F13" s="213">
        <f t="shared" si="1"/>
        <v>10.694444444444445</v>
      </c>
      <c r="G13" s="279">
        <f t="shared" si="2"/>
        <v>28589</v>
      </c>
      <c r="H13" s="277">
        <v>5</v>
      </c>
      <c r="I13" s="209">
        <f t="shared" si="3"/>
        <v>12.43</v>
      </c>
      <c r="J13" s="216">
        <f t="shared" si="4"/>
        <v>0.15694444444444444</v>
      </c>
      <c r="K13" s="220">
        <f t="shared" si="5"/>
        <v>2.9656429375</v>
      </c>
      <c r="L13" s="210">
        <f t="shared" si="6"/>
        <v>16.243495343746336</v>
      </c>
      <c r="M13" s="221">
        <v>47.450287</v>
      </c>
    </row>
    <row r="14" spans="1:13" s="7" customFormat="1" ht="15">
      <c r="A14" s="195" t="s">
        <v>88</v>
      </c>
      <c r="B14" s="181">
        <v>4300</v>
      </c>
      <c r="C14" s="288">
        <f>Volume!J14</f>
        <v>45.6</v>
      </c>
      <c r="D14" s="322">
        <v>7.34</v>
      </c>
      <c r="E14" s="208">
        <f t="shared" si="0"/>
        <v>31562</v>
      </c>
      <c r="F14" s="213">
        <f t="shared" si="1"/>
        <v>16.096491228070175</v>
      </c>
      <c r="G14" s="279">
        <f t="shared" si="2"/>
        <v>41366</v>
      </c>
      <c r="H14" s="277">
        <v>5</v>
      </c>
      <c r="I14" s="209">
        <f t="shared" si="3"/>
        <v>9.62</v>
      </c>
      <c r="J14" s="216">
        <f t="shared" si="4"/>
        <v>0.21096491228070174</v>
      </c>
      <c r="K14" s="220">
        <f t="shared" si="5"/>
        <v>2.6470684375</v>
      </c>
      <c r="L14" s="210">
        <f t="shared" si="6"/>
        <v>14.498590944787042</v>
      </c>
      <c r="M14" s="205">
        <v>42.353095</v>
      </c>
    </row>
    <row r="15" spans="1:13" s="8" customFormat="1" ht="15">
      <c r="A15" s="195" t="s">
        <v>136</v>
      </c>
      <c r="B15" s="181">
        <v>4775</v>
      </c>
      <c r="C15" s="288">
        <f>Volume!J15</f>
        <v>41.45</v>
      </c>
      <c r="D15" s="322">
        <v>6.44</v>
      </c>
      <c r="E15" s="208">
        <f t="shared" si="0"/>
        <v>30751.000000000004</v>
      </c>
      <c r="F15" s="213">
        <f t="shared" si="1"/>
        <v>15.536791314837153</v>
      </c>
      <c r="G15" s="279">
        <f t="shared" si="2"/>
        <v>40647.1875</v>
      </c>
      <c r="H15" s="277">
        <v>5</v>
      </c>
      <c r="I15" s="209">
        <f t="shared" si="3"/>
        <v>8.5125</v>
      </c>
      <c r="J15" s="216">
        <f t="shared" si="4"/>
        <v>0.2053679131483715</v>
      </c>
      <c r="K15" s="220">
        <f t="shared" si="5"/>
        <v>2.7903561875</v>
      </c>
      <c r="L15" s="210">
        <f t="shared" si="6"/>
        <v>15.28341027367865</v>
      </c>
      <c r="M15" s="221">
        <v>44.645699</v>
      </c>
    </row>
    <row r="16" spans="1:13" s="8" customFormat="1" ht="15">
      <c r="A16" s="195" t="s">
        <v>157</v>
      </c>
      <c r="B16" s="181">
        <v>350</v>
      </c>
      <c r="C16" s="288">
        <f>Volume!J16</f>
        <v>610.1</v>
      </c>
      <c r="D16" s="322">
        <v>65.31</v>
      </c>
      <c r="E16" s="208">
        <f t="shared" si="0"/>
        <v>22858.5</v>
      </c>
      <c r="F16" s="213">
        <f t="shared" si="1"/>
        <v>10.704802491394853</v>
      </c>
      <c r="G16" s="279">
        <f t="shared" si="2"/>
        <v>33535.25</v>
      </c>
      <c r="H16" s="277">
        <v>5</v>
      </c>
      <c r="I16" s="209">
        <f t="shared" si="3"/>
        <v>95.815</v>
      </c>
      <c r="J16" s="216">
        <f t="shared" si="4"/>
        <v>0.15704802491394854</v>
      </c>
      <c r="K16" s="220">
        <f t="shared" si="5"/>
        <v>2.38428275</v>
      </c>
      <c r="L16" s="210">
        <f t="shared" si="6"/>
        <v>13.059254456454507</v>
      </c>
      <c r="M16" s="221">
        <v>38.148524</v>
      </c>
    </row>
    <row r="17" spans="1:13" s="8" customFormat="1" ht="15">
      <c r="A17" s="195" t="s">
        <v>193</v>
      </c>
      <c r="B17" s="181">
        <v>100</v>
      </c>
      <c r="C17" s="288">
        <f>Volume!J17</f>
        <v>2567.45</v>
      </c>
      <c r="D17" s="322">
        <v>289.03</v>
      </c>
      <c r="E17" s="208">
        <f t="shared" si="0"/>
        <v>28902.999999999996</v>
      </c>
      <c r="F17" s="213">
        <f t="shared" si="1"/>
        <v>11.257473368517399</v>
      </c>
      <c r="G17" s="279">
        <f t="shared" si="2"/>
        <v>42048.344</v>
      </c>
      <c r="H17" s="277">
        <v>5.12</v>
      </c>
      <c r="I17" s="209">
        <f t="shared" si="3"/>
        <v>420.48344</v>
      </c>
      <c r="J17" s="216">
        <f t="shared" si="4"/>
        <v>0.163774733685174</v>
      </c>
      <c r="K17" s="220">
        <f t="shared" si="5"/>
        <v>2.262520625</v>
      </c>
      <c r="L17" s="210">
        <f t="shared" si="6"/>
        <v>12.39233583133187</v>
      </c>
      <c r="M17" s="221">
        <v>36.20033</v>
      </c>
    </row>
    <row r="18" spans="1:13" s="8" customFormat="1" ht="15">
      <c r="A18" s="195" t="s">
        <v>282</v>
      </c>
      <c r="B18" s="181">
        <v>950</v>
      </c>
      <c r="C18" s="288">
        <f>Volume!J18</f>
        <v>169.75</v>
      </c>
      <c r="D18" s="322">
        <v>63.52</v>
      </c>
      <c r="E18" s="208">
        <f t="shared" si="0"/>
        <v>60344</v>
      </c>
      <c r="F18" s="213">
        <f t="shared" si="1"/>
        <v>37.41973490427099</v>
      </c>
      <c r="G18" s="279">
        <f t="shared" si="2"/>
        <v>68407.125</v>
      </c>
      <c r="H18" s="277">
        <v>5</v>
      </c>
      <c r="I18" s="209">
        <f t="shared" si="3"/>
        <v>72.0075</v>
      </c>
      <c r="J18" s="216">
        <f t="shared" si="4"/>
        <v>0.42419734904270984</v>
      </c>
      <c r="K18" s="220">
        <f t="shared" si="5"/>
        <v>3.857308375</v>
      </c>
      <c r="L18" s="210">
        <f t="shared" si="6"/>
        <v>21.127348082410965</v>
      </c>
      <c r="M18" s="221">
        <v>61.716934</v>
      </c>
    </row>
    <row r="19" spans="1:13" s="8" customFormat="1" ht="15">
      <c r="A19" s="195" t="s">
        <v>283</v>
      </c>
      <c r="B19" s="181">
        <v>2400</v>
      </c>
      <c r="C19" s="288">
        <f>Volume!J19</f>
        <v>61.2</v>
      </c>
      <c r="D19" s="322">
        <v>16.1</v>
      </c>
      <c r="E19" s="208">
        <f t="shared" si="0"/>
        <v>38640</v>
      </c>
      <c r="F19" s="213">
        <f t="shared" si="1"/>
        <v>26.307189542483663</v>
      </c>
      <c r="G19" s="279">
        <f t="shared" si="2"/>
        <v>45984</v>
      </c>
      <c r="H19" s="277">
        <v>5</v>
      </c>
      <c r="I19" s="209">
        <f t="shared" si="3"/>
        <v>19.16</v>
      </c>
      <c r="J19" s="216">
        <f t="shared" si="4"/>
        <v>0.3130718954248366</v>
      </c>
      <c r="K19" s="220">
        <f t="shared" si="5"/>
        <v>2.7959531875</v>
      </c>
      <c r="L19" s="210">
        <f t="shared" si="6"/>
        <v>15.314066305222212</v>
      </c>
      <c r="M19" s="221">
        <v>44.735251</v>
      </c>
    </row>
    <row r="20" spans="1:13" s="8" customFormat="1" ht="15">
      <c r="A20" s="195" t="s">
        <v>76</v>
      </c>
      <c r="B20" s="181">
        <v>1400</v>
      </c>
      <c r="C20" s="288">
        <f>Volume!J20</f>
        <v>226.75</v>
      </c>
      <c r="D20" s="322">
        <v>35.2</v>
      </c>
      <c r="E20" s="208">
        <f t="shared" si="0"/>
        <v>49280.00000000001</v>
      </c>
      <c r="F20" s="213">
        <f t="shared" si="1"/>
        <v>15.523704520396914</v>
      </c>
      <c r="G20" s="279">
        <f t="shared" si="2"/>
        <v>65152.50000000001</v>
      </c>
      <c r="H20" s="277">
        <v>5</v>
      </c>
      <c r="I20" s="209">
        <f t="shared" si="3"/>
        <v>46.53750000000001</v>
      </c>
      <c r="J20" s="216">
        <f t="shared" si="4"/>
        <v>0.20523704520396915</v>
      </c>
      <c r="K20" s="220">
        <f t="shared" si="5"/>
        <v>3.4516355</v>
      </c>
      <c r="L20" s="210">
        <f t="shared" si="6"/>
        <v>18.90538623635623</v>
      </c>
      <c r="M20" s="221">
        <v>55.226168</v>
      </c>
    </row>
    <row r="21" spans="1:13" s="8" customFormat="1" ht="15">
      <c r="A21" s="195" t="s">
        <v>77</v>
      </c>
      <c r="B21" s="181">
        <v>1900</v>
      </c>
      <c r="C21" s="288">
        <f>Volume!J21</f>
        <v>176.5</v>
      </c>
      <c r="D21" s="322">
        <v>27.65</v>
      </c>
      <c r="E21" s="208">
        <f t="shared" si="0"/>
        <v>52535</v>
      </c>
      <c r="F21" s="213">
        <f t="shared" si="1"/>
        <v>15.665722379603398</v>
      </c>
      <c r="G21" s="279">
        <f t="shared" si="2"/>
        <v>69302.5</v>
      </c>
      <c r="H21" s="277">
        <v>5</v>
      </c>
      <c r="I21" s="209">
        <f t="shared" si="3"/>
        <v>36.475</v>
      </c>
      <c r="J21" s="216">
        <f t="shared" si="4"/>
        <v>0.206657223796034</v>
      </c>
      <c r="K21" s="220">
        <f t="shared" si="5"/>
        <v>4.030830625</v>
      </c>
      <c r="L21" s="210">
        <f t="shared" si="6"/>
        <v>22.07776858795147</v>
      </c>
      <c r="M21" s="221">
        <v>64.49329</v>
      </c>
    </row>
    <row r="22" spans="1:13" s="7" customFormat="1" ht="15">
      <c r="A22" s="195" t="s">
        <v>284</v>
      </c>
      <c r="B22" s="181">
        <v>1050</v>
      </c>
      <c r="C22" s="288">
        <f>Volume!J22</f>
        <v>141.2</v>
      </c>
      <c r="D22" s="322">
        <v>26.34</v>
      </c>
      <c r="E22" s="208">
        <f t="shared" si="0"/>
        <v>27657</v>
      </c>
      <c r="F22" s="213">
        <f t="shared" si="1"/>
        <v>18.654390934844194</v>
      </c>
      <c r="G22" s="279">
        <f t="shared" si="2"/>
        <v>35070</v>
      </c>
      <c r="H22" s="277">
        <v>5</v>
      </c>
      <c r="I22" s="209">
        <f t="shared" si="3"/>
        <v>33.4</v>
      </c>
      <c r="J22" s="216">
        <f t="shared" si="4"/>
        <v>0.23654390934844194</v>
      </c>
      <c r="K22" s="220">
        <f t="shared" si="5"/>
        <v>2.9283209375</v>
      </c>
      <c r="L22" s="210">
        <f t="shared" si="6"/>
        <v>16.039074330834257</v>
      </c>
      <c r="M22" s="205">
        <v>46.853135</v>
      </c>
    </row>
    <row r="23" spans="1:13" s="7" customFormat="1" ht="15">
      <c r="A23" s="195" t="s">
        <v>34</v>
      </c>
      <c r="B23" s="181">
        <v>275</v>
      </c>
      <c r="C23" s="288">
        <f>Volume!J23</f>
        <v>1514</v>
      </c>
      <c r="D23" s="322">
        <v>228.99</v>
      </c>
      <c r="E23" s="208">
        <f t="shared" si="0"/>
        <v>62972.25</v>
      </c>
      <c r="F23" s="213">
        <f t="shared" si="1"/>
        <v>15.124834874504625</v>
      </c>
      <c r="G23" s="279">
        <f t="shared" si="2"/>
        <v>83789.75</v>
      </c>
      <c r="H23" s="277">
        <v>5</v>
      </c>
      <c r="I23" s="209">
        <f t="shared" si="3"/>
        <v>304.69</v>
      </c>
      <c r="J23" s="216">
        <f t="shared" si="4"/>
        <v>0.20124834874504624</v>
      </c>
      <c r="K23" s="220">
        <f t="shared" si="5"/>
        <v>2.98494325</v>
      </c>
      <c r="L23" s="210">
        <f t="shared" si="6"/>
        <v>16.349207508977827</v>
      </c>
      <c r="M23" s="205">
        <v>47.759092</v>
      </c>
    </row>
    <row r="24" spans="1:13" s="8" customFormat="1" ht="15">
      <c r="A24" s="195" t="s">
        <v>285</v>
      </c>
      <c r="B24" s="181">
        <v>250</v>
      </c>
      <c r="C24" s="288">
        <f>Volume!J24</f>
        <v>1064.75</v>
      </c>
      <c r="D24" s="322">
        <v>131.32</v>
      </c>
      <c r="E24" s="208">
        <f t="shared" si="0"/>
        <v>32830</v>
      </c>
      <c r="F24" s="213">
        <f t="shared" si="1"/>
        <v>12.333411598966892</v>
      </c>
      <c r="G24" s="279">
        <f t="shared" si="2"/>
        <v>46139.375</v>
      </c>
      <c r="H24" s="277">
        <v>5</v>
      </c>
      <c r="I24" s="209">
        <f t="shared" si="3"/>
        <v>184.5575</v>
      </c>
      <c r="J24" s="216">
        <f t="shared" si="4"/>
        <v>0.17333411598966894</v>
      </c>
      <c r="K24" s="220">
        <f t="shared" si="5"/>
        <v>3.0054939375</v>
      </c>
      <c r="L24" s="210">
        <f t="shared" si="6"/>
        <v>16.461768260137717</v>
      </c>
      <c r="M24" s="221">
        <v>48.087903</v>
      </c>
    </row>
    <row r="25" spans="1:13" s="8" customFormat="1" ht="15">
      <c r="A25" s="195" t="s">
        <v>137</v>
      </c>
      <c r="B25" s="181">
        <v>1000</v>
      </c>
      <c r="C25" s="288">
        <f>Volume!J25</f>
        <v>320.25</v>
      </c>
      <c r="D25" s="322">
        <v>33.46</v>
      </c>
      <c r="E25" s="208">
        <f t="shared" si="0"/>
        <v>33460</v>
      </c>
      <c r="F25" s="213">
        <f t="shared" si="1"/>
        <v>10.44808743169399</v>
      </c>
      <c r="G25" s="279">
        <f t="shared" si="2"/>
        <v>49472.5</v>
      </c>
      <c r="H25" s="277">
        <v>5</v>
      </c>
      <c r="I25" s="209">
        <f t="shared" si="3"/>
        <v>49.4725</v>
      </c>
      <c r="J25" s="216">
        <f t="shared" si="4"/>
        <v>0.15448087431693988</v>
      </c>
      <c r="K25" s="220">
        <f t="shared" si="5"/>
        <v>2.5117254375</v>
      </c>
      <c r="L25" s="210">
        <f t="shared" si="6"/>
        <v>13.757286803782822</v>
      </c>
      <c r="M25" s="221">
        <v>40.187607</v>
      </c>
    </row>
    <row r="26" spans="1:13" s="8" customFormat="1" ht="15">
      <c r="A26" s="195" t="s">
        <v>232</v>
      </c>
      <c r="B26" s="181">
        <v>500</v>
      </c>
      <c r="C26" s="288">
        <f>Volume!J26</f>
        <v>780.4</v>
      </c>
      <c r="D26" s="322">
        <v>105.88</v>
      </c>
      <c r="E26" s="208">
        <f t="shared" si="0"/>
        <v>52940</v>
      </c>
      <c r="F26" s="213">
        <f t="shared" si="1"/>
        <v>13.567401332649922</v>
      </c>
      <c r="G26" s="279">
        <f t="shared" si="2"/>
        <v>72450</v>
      </c>
      <c r="H26" s="277">
        <v>5</v>
      </c>
      <c r="I26" s="209">
        <f t="shared" si="3"/>
        <v>144.9</v>
      </c>
      <c r="J26" s="216">
        <f t="shared" si="4"/>
        <v>0.18567401332649924</v>
      </c>
      <c r="K26" s="220">
        <f t="shared" si="5"/>
        <v>1.9979265625</v>
      </c>
      <c r="L26" s="210">
        <f t="shared" si="6"/>
        <v>10.943094465200051</v>
      </c>
      <c r="M26" s="221">
        <v>31.966825</v>
      </c>
    </row>
    <row r="27" spans="1:13" s="8" customFormat="1" ht="15">
      <c r="A27" s="195" t="s">
        <v>1</v>
      </c>
      <c r="B27" s="181">
        <v>150</v>
      </c>
      <c r="C27" s="288">
        <f>Volume!J27</f>
        <v>2231.4</v>
      </c>
      <c r="D27" s="322">
        <v>312.83</v>
      </c>
      <c r="E27" s="208">
        <f t="shared" si="0"/>
        <v>46924.5</v>
      </c>
      <c r="F27" s="213">
        <f t="shared" si="1"/>
        <v>14.019449672851122</v>
      </c>
      <c r="G27" s="279">
        <f t="shared" si="2"/>
        <v>63660</v>
      </c>
      <c r="H27" s="277">
        <v>5</v>
      </c>
      <c r="I27" s="209">
        <f t="shared" si="3"/>
        <v>424.4</v>
      </c>
      <c r="J27" s="216">
        <f t="shared" si="4"/>
        <v>0.19019449672851124</v>
      </c>
      <c r="K27" s="220">
        <f t="shared" si="5"/>
        <v>1.931505625</v>
      </c>
      <c r="L27" s="210">
        <f t="shared" si="6"/>
        <v>10.579292007606144</v>
      </c>
      <c r="M27" s="221">
        <v>30.90409</v>
      </c>
    </row>
    <row r="28" spans="1:13" s="8" customFormat="1" ht="15">
      <c r="A28" s="195" t="s">
        <v>158</v>
      </c>
      <c r="B28" s="181">
        <v>1900</v>
      </c>
      <c r="C28" s="288">
        <f>Volume!J28</f>
        <v>107.6</v>
      </c>
      <c r="D28" s="322">
        <v>11.59</v>
      </c>
      <c r="E28" s="208">
        <f t="shared" si="0"/>
        <v>22021</v>
      </c>
      <c r="F28" s="213">
        <f t="shared" si="1"/>
        <v>10.771375464684017</v>
      </c>
      <c r="G28" s="279">
        <f t="shared" si="2"/>
        <v>32345.22</v>
      </c>
      <c r="H28" s="277">
        <v>5.05</v>
      </c>
      <c r="I28" s="209">
        <f t="shared" si="3"/>
        <v>17.0238</v>
      </c>
      <c r="J28" s="216">
        <f t="shared" si="4"/>
        <v>0.15821375464684018</v>
      </c>
      <c r="K28" s="220">
        <f t="shared" si="5"/>
        <v>2.1079460625</v>
      </c>
      <c r="L28" s="210">
        <f t="shared" si="6"/>
        <v>11.545696084354446</v>
      </c>
      <c r="M28" s="221">
        <v>33.727137</v>
      </c>
    </row>
    <row r="29" spans="1:13" s="8" customFormat="1" ht="15">
      <c r="A29" s="195" t="s">
        <v>286</v>
      </c>
      <c r="B29" s="181">
        <v>300</v>
      </c>
      <c r="C29" s="288">
        <f>Volume!J29</f>
        <v>566.05</v>
      </c>
      <c r="D29" s="322">
        <v>130.6</v>
      </c>
      <c r="E29" s="208">
        <f t="shared" si="0"/>
        <v>39180</v>
      </c>
      <c r="F29" s="213">
        <f t="shared" si="1"/>
        <v>23.07216676971999</v>
      </c>
      <c r="G29" s="279">
        <f t="shared" si="2"/>
        <v>47670.75</v>
      </c>
      <c r="H29" s="277">
        <v>5</v>
      </c>
      <c r="I29" s="209">
        <f t="shared" si="3"/>
        <v>158.9025</v>
      </c>
      <c r="J29" s="216">
        <f t="shared" si="4"/>
        <v>0.2807216676971999</v>
      </c>
      <c r="K29" s="220">
        <f t="shared" si="5"/>
        <v>3.85269975</v>
      </c>
      <c r="L29" s="210">
        <f t="shared" si="6"/>
        <v>21.102105603695144</v>
      </c>
      <c r="M29" s="221">
        <v>61.643196</v>
      </c>
    </row>
    <row r="30" spans="1:13" s="8" customFormat="1" ht="15">
      <c r="A30" s="195" t="s">
        <v>159</v>
      </c>
      <c r="B30" s="181">
        <v>4500</v>
      </c>
      <c r="C30" s="288">
        <f>Volume!J30</f>
        <v>42.05</v>
      </c>
      <c r="D30" s="322">
        <v>4.54</v>
      </c>
      <c r="E30" s="208">
        <f t="shared" si="0"/>
        <v>20430</v>
      </c>
      <c r="F30" s="213">
        <f t="shared" si="1"/>
        <v>10.796670630202142</v>
      </c>
      <c r="G30" s="279">
        <f t="shared" si="2"/>
        <v>29891.25</v>
      </c>
      <c r="H30" s="277">
        <v>5</v>
      </c>
      <c r="I30" s="209">
        <f t="shared" si="3"/>
        <v>6.6425</v>
      </c>
      <c r="J30" s="216">
        <f t="shared" si="4"/>
        <v>0.15796670630202142</v>
      </c>
      <c r="K30" s="220">
        <f t="shared" si="5"/>
        <v>2.803160125</v>
      </c>
      <c r="L30" s="210">
        <f t="shared" si="6"/>
        <v>15.35354032761501</v>
      </c>
      <c r="M30" s="221">
        <v>44.850562</v>
      </c>
    </row>
    <row r="31" spans="1:13" s="8" customFormat="1" ht="15">
      <c r="A31" s="195" t="s">
        <v>2</v>
      </c>
      <c r="B31" s="181">
        <v>1100</v>
      </c>
      <c r="C31" s="288">
        <f>Volume!J31</f>
        <v>313.85</v>
      </c>
      <c r="D31" s="322">
        <v>37.17</v>
      </c>
      <c r="E31" s="208">
        <f t="shared" si="0"/>
        <v>40887</v>
      </c>
      <c r="F31" s="213">
        <f t="shared" si="1"/>
        <v>11.843237215230205</v>
      </c>
      <c r="G31" s="279">
        <f t="shared" si="2"/>
        <v>58148.75</v>
      </c>
      <c r="H31" s="277">
        <v>5</v>
      </c>
      <c r="I31" s="209">
        <f t="shared" si="3"/>
        <v>52.8625</v>
      </c>
      <c r="J31" s="216">
        <f t="shared" si="4"/>
        <v>0.16843237215230203</v>
      </c>
      <c r="K31" s="220">
        <f t="shared" si="5"/>
        <v>2.023759375</v>
      </c>
      <c r="L31" s="210">
        <f t="shared" si="6"/>
        <v>11.084586606500565</v>
      </c>
      <c r="M31" s="221">
        <v>32.38015</v>
      </c>
    </row>
    <row r="32" spans="1:13" s="8" customFormat="1" ht="15">
      <c r="A32" s="195" t="s">
        <v>393</v>
      </c>
      <c r="B32" s="181">
        <v>1250</v>
      </c>
      <c r="C32" s="288">
        <f>Volume!J32</f>
        <v>126.25</v>
      </c>
      <c r="D32" s="322">
        <v>30.22</v>
      </c>
      <c r="E32" s="208">
        <f t="shared" si="0"/>
        <v>37775</v>
      </c>
      <c r="F32" s="213">
        <f t="shared" si="1"/>
        <v>23.936633663366337</v>
      </c>
      <c r="G32" s="279">
        <f t="shared" si="2"/>
        <v>45665.625</v>
      </c>
      <c r="H32" s="277">
        <v>5</v>
      </c>
      <c r="I32" s="209">
        <f t="shared" si="3"/>
        <v>36.5325</v>
      </c>
      <c r="J32" s="216">
        <f t="shared" si="4"/>
        <v>0.28936633663366335</v>
      </c>
      <c r="K32" s="220">
        <f t="shared" si="5"/>
        <v>1.8096494375</v>
      </c>
      <c r="L32" s="210">
        <f t="shared" si="6"/>
        <v>9.911858180952853</v>
      </c>
      <c r="M32" s="221">
        <v>28.954391</v>
      </c>
    </row>
    <row r="33" spans="1:13" s="8" customFormat="1" ht="15">
      <c r="A33" s="195" t="s">
        <v>78</v>
      </c>
      <c r="B33" s="181">
        <v>1600</v>
      </c>
      <c r="C33" s="288">
        <f>Volume!J33</f>
        <v>208.1</v>
      </c>
      <c r="D33" s="322">
        <v>30.58</v>
      </c>
      <c r="E33" s="208">
        <f t="shared" si="0"/>
        <v>48928</v>
      </c>
      <c r="F33" s="213">
        <f t="shared" si="1"/>
        <v>14.694858241230177</v>
      </c>
      <c r="G33" s="279">
        <f t="shared" si="2"/>
        <v>65576</v>
      </c>
      <c r="H33" s="277">
        <v>5</v>
      </c>
      <c r="I33" s="209">
        <f t="shared" si="3"/>
        <v>40.985</v>
      </c>
      <c r="J33" s="216">
        <f t="shared" si="4"/>
        <v>0.1969485824123018</v>
      </c>
      <c r="K33" s="220">
        <f t="shared" si="5"/>
        <v>3.51753775</v>
      </c>
      <c r="L33" s="210">
        <f t="shared" si="6"/>
        <v>19.266347725509675</v>
      </c>
      <c r="M33" s="221">
        <v>56.280604</v>
      </c>
    </row>
    <row r="34" spans="1:13" s="8" customFormat="1" ht="15">
      <c r="A34" s="195" t="s">
        <v>138</v>
      </c>
      <c r="B34" s="181">
        <v>425</v>
      </c>
      <c r="C34" s="288">
        <f>Volume!J34</f>
        <v>529.6</v>
      </c>
      <c r="D34" s="322">
        <v>123.67</v>
      </c>
      <c r="E34" s="208">
        <f t="shared" si="0"/>
        <v>52559.75</v>
      </c>
      <c r="F34" s="213">
        <f t="shared" si="1"/>
        <v>23.351586102719033</v>
      </c>
      <c r="G34" s="279">
        <f t="shared" si="2"/>
        <v>63813.75</v>
      </c>
      <c r="H34" s="277">
        <v>5</v>
      </c>
      <c r="I34" s="209">
        <f t="shared" si="3"/>
        <v>150.15</v>
      </c>
      <c r="J34" s="216">
        <f t="shared" si="4"/>
        <v>0.28351586102719034</v>
      </c>
      <c r="K34" s="220">
        <f t="shared" si="5"/>
        <v>3.678509</v>
      </c>
      <c r="L34" s="210">
        <f t="shared" si="6"/>
        <v>20.14802357285771</v>
      </c>
      <c r="M34" s="221">
        <v>58.856144</v>
      </c>
    </row>
    <row r="35" spans="1:13" s="8" customFormat="1" ht="15">
      <c r="A35" s="195" t="s">
        <v>160</v>
      </c>
      <c r="B35" s="181">
        <v>550</v>
      </c>
      <c r="C35" s="288">
        <f>Volume!J35</f>
        <v>359.8</v>
      </c>
      <c r="D35" s="322">
        <v>64.05</v>
      </c>
      <c r="E35" s="208">
        <f t="shared" si="0"/>
        <v>35227.5</v>
      </c>
      <c r="F35" s="213">
        <f t="shared" si="1"/>
        <v>17.80155642023346</v>
      </c>
      <c r="G35" s="279">
        <f t="shared" si="2"/>
        <v>45122</v>
      </c>
      <c r="H35" s="277">
        <v>5</v>
      </c>
      <c r="I35" s="209">
        <f t="shared" si="3"/>
        <v>82.04</v>
      </c>
      <c r="J35" s="216">
        <f t="shared" si="4"/>
        <v>0.22801556420233465</v>
      </c>
      <c r="K35" s="220">
        <f t="shared" si="5"/>
        <v>2.7257803125</v>
      </c>
      <c r="L35" s="210">
        <f t="shared" si="6"/>
        <v>14.92971363959731</v>
      </c>
      <c r="M35" s="221">
        <v>43.612485</v>
      </c>
    </row>
    <row r="36" spans="1:13" s="8" customFormat="1" ht="15">
      <c r="A36" s="195" t="s">
        <v>161</v>
      </c>
      <c r="B36" s="181">
        <v>6900</v>
      </c>
      <c r="C36" s="288">
        <f>Volume!J36</f>
        <v>31.85</v>
      </c>
      <c r="D36" s="322">
        <v>3.63</v>
      </c>
      <c r="E36" s="208">
        <f t="shared" si="0"/>
        <v>25047</v>
      </c>
      <c r="F36" s="213">
        <f t="shared" si="1"/>
        <v>11.397174254317111</v>
      </c>
      <c r="G36" s="279">
        <f t="shared" si="2"/>
        <v>36035.25</v>
      </c>
      <c r="H36" s="277">
        <v>5</v>
      </c>
      <c r="I36" s="209">
        <f t="shared" si="3"/>
        <v>5.2225</v>
      </c>
      <c r="J36" s="216">
        <f t="shared" si="4"/>
        <v>0.16397174254317112</v>
      </c>
      <c r="K36" s="220">
        <f t="shared" si="5"/>
        <v>2.302460875</v>
      </c>
      <c r="L36" s="210">
        <f t="shared" si="6"/>
        <v>12.611097590105826</v>
      </c>
      <c r="M36" s="221">
        <v>36.839374</v>
      </c>
    </row>
    <row r="37" spans="1:13" s="8" customFormat="1" ht="15">
      <c r="A37" s="195" t="s">
        <v>395</v>
      </c>
      <c r="B37" s="181">
        <v>900</v>
      </c>
      <c r="C37" s="288">
        <f>Volume!J37</f>
        <v>176.95</v>
      </c>
      <c r="D37" s="322">
        <v>37.9</v>
      </c>
      <c r="E37" s="208">
        <f t="shared" si="0"/>
        <v>34110</v>
      </c>
      <c r="F37" s="213">
        <f t="shared" si="1"/>
        <v>21.4184797965527</v>
      </c>
      <c r="G37" s="279">
        <f t="shared" si="2"/>
        <v>42072.75</v>
      </c>
      <c r="H37" s="277">
        <v>5</v>
      </c>
      <c r="I37" s="209">
        <f t="shared" si="3"/>
        <v>46.7475</v>
      </c>
      <c r="J37" s="216">
        <f t="shared" si="4"/>
        <v>0.264184797965527</v>
      </c>
      <c r="K37" s="220">
        <f t="shared" si="5"/>
        <v>2.734375</v>
      </c>
      <c r="L37" s="210">
        <f t="shared" si="6"/>
        <v>14.976788681781887</v>
      </c>
      <c r="M37" s="221">
        <v>43.75</v>
      </c>
    </row>
    <row r="38" spans="1:13" s="8" customFormat="1" ht="15">
      <c r="A38" s="195" t="s">
        <v>3</v>
      </c>
      <c r="B38" s="181">
        <v>1250</v>
      </c>
      <c r="C38" s="288">
        <f>Volume!J38</f>
        <v>235.3</v>
      </c>
      <c r="D38" s="322">
        <v>24.99</v>
      </c>
      <c r="E38" s="208">
        <f t="shared" si="0"/>
        <v>31237.499999999996</v>
      </c>
      <c r="F38" s="213">
        <f t="shared" si="1"/>
        <v>10.620484487887802</v>
      </c>
      <c r="G38" s="279">
        <f t="shared" si="2"/>
        <v>45943.75</v>
      </c>
      <c r="H38" s="277">
        <v>5</v>
      </c>
      <c r="I38" s="209">
        <f t="shared" si="3"/>
        <v>36.755</v>
      </c>
      <c r="J38" s="216">
        <f t="shared" si="4"/>
        <v>0.15620484487887804</v>
      </c>
      <c r="K38" s="220">
        <f t="shared" si="5"/>
        <v>1.9413674375</v>
      </c>
      <c r="L38" s="210">
        <f t="shared" si="6"/>
        <v>10.633307379247508</v>
      </c>
      <c r="M38" s="221">
        <v>31.061879</v>
      </c>
    </row>
    <row r="39" spans="1:13" s="8" customFormat="1" ht="15">
      <c r="A39" s="195" t="s">
        <v>218</v>
      </c>
      <c r="B39" s="181">
        <v>525</v>
      </c>
      <c r="C39" s="288">
        <f>Volume!J39</f>
        <v>324.55</v>
      </c>
      <c r="D39" s="322">
        <v>69.34</v>
      </c>
      <c r="E39" s="208">
        <f t="shared" si="0"/>
        <v>36403.5</v>
      </c>
      <c r="F39" s="213">
        <f t="shared" si="1"/>
        <v>21.364966877214606</v>
      </c>
      <c r="G39" s="279">
        <f t="shared" si="2"/>
        <v>44922.9375</v>
      </c>
      <c r="H39" s="277">
        <v>5</v>
      </c>
      <c r="I39" s="209">
        <f t="shared" si="3"/>
        <v>85.5675</v>
      </c>
      <c r="J39" s="216">
        <f t="shared" si="4"/>
        <v>0.263649668772146</v>
      </c>
      <c r="K39" s="220">
        <f t="shared" si="5"/>
        <v>2.2033485625</v>
      </c>
      <c r="L39" s="210">
        <f t="shared" si="6"/>
        <v>12.068237097278313</v>
      </c>
      <c r="M39" s="221">
        <v>35.253577</v>
      </c>
    </row>
    <row r="40" spans="1:13" s="8" customFormat="1" ht="15">
      <c r="A40" s="195" t="s">
        <v>162</v>
      </c>
      <c r="B40" s="181">
        <v>1200</v>
      </c>
      <c r="C40" s="288">
        <f>Volume!J40</f>
        <v>274.4</v>
      </c>
      <c r="D40" s="322">
        <v>53.47</v>
      </c>
      <c r="E40" s="208">
        <f t="shared" si="0"/>
        <v>64164</v>
      </c>
      <c r="F40" s="213">
        <f t="shared" si="1"/>
        <v>19.486151603498545</v>
      </c>
      <c r="G40" s="279">
        <f t="shared" si="2"/>
        <v>80628</v>
      </c>
      <c r="H40" s="277">
        <v>5</v>
      </c>
      <c r="I40" s="209">
        <f t="shared" si="3"/>
        <v>67.19</v>
      </c>
      <c r="J40" s="216">
        <f t="shared" si="4"/>
        <v>0.24486151603498543</v>
      </c>
      <c r="K40" s="220">
        <f t="shared" si="5"/>
        <v>3.3854694375</v>
      </c>
      <c r="L40" s="210">
        <f t="shared" si="6"/>
        <v>18.54297978663076</v>
      </c>
      <c r="M40" s="221">
        <v>54.167511</v>
      </c>
    </row>
    <row r="41" spans="1:13" s="8" customFormat="1" ht="15">
      <c r="A41" s="195" t="s">
        <v>287</v>
      </c>
      <c r="B41" s="181">
        <v>1000</v>
      </c>
      <c r="C41" s="288">
        <f>Volume!J41</f>
        <v>191.6</v>
      </c>
      <c r="D41" s="322">
        <v>28.37</v>
      </c>
      <c r="E41" s="208">
        <f t="shared" si="0"/>
        <v>28370</v>
      </c>
      <c r="F41" s="213">
        <f t="shared" si="1"/>
        <v>14.806889352818372</v>
      </c>
      <c r="G41" s="279">
        <f t="shared" si="2"/>
        <v>37950</v>
      </c>
      <c r="H41" s="277">
        <v>5</v>
      </c>
      <c r="I41" s="209">
        <f t="shared" si="3"/>
        <v>37.95</v>
      </c>
      <c r="J41" s="216">
        <f t="shared" si="4"/>
        <v>0.19806889352818374</v>
      </c>
      <c r="K41" s="220">
        <f t="shared" si="5"/>
        <v>3.8871326875</v>
      </c>
      <c r="L41" s="210">
        <f t="shared" si="6"/>
        <v>21.290702569594295</v>
      </c>
      <c r="M41" s="221">
        <v>62.194123</v>
      </c>
    </row>
    <row r="42" spans="1:13" s="8" customFormat="1" ht="15">
      <c r="A42" s="195" t="s">
        <v>183</v>
      </c>
      <c r="B42" s="181">
        <v>950</v>
      </c>
      <c r="C42" s="288">
        <f>Volume!J42</f>
        <v>265.05</v>
      </c>
      <c r="D42" s="322">
        <v>34.13</v>
      </c>
      <c r="E42" s="208">
        <f t="shared" si="0"/>
        <v>32423.500000000004</v>
      </c>
      <c r="F42" s="213">
        <f t="shared" si="1"/>
        <v>12.876815695151858</v>
      </c>
      <c r="G42" s="279">
        <f t="shared" si="2"/>
        <v>45013.375</v>
      </c>
      <c r="H42" s="277">
        <v>5</v>
      </c>
      <c r="I42" s="209">
        <f t="shared" si="3"/>
        <v>47.3825</v>
      </c>
      <c r="J42" s="216">
        <f t="shared" si="4"/>
        <v>0.17876815695151857</v>
      </c>
      <c r="K42" s="220">
        <f t="shared" si="5"/>
        <v>2.784402875</v>
      </c>
      <c r="L42" s="210">
        <f t="shared" si="6"/>
        <v>15.250802638197374</v>
      </c>
      <c r="M42" s="221">
        <v>44.550446</v>
      </c>
    </row>
    <row r="43" spans="1:13" s="8" customFormat="1" ht="15">
      <c r="A43" s="195" t="s">
        <v>219</v>
      </c>
      <c r="B43" s="181">
        <v>2700</v>
      </c>
      <c r="C43" s="288">
        <f>Volume!J43</f>
        <v>90.7</v>
      </c>
      <c r="D43" s="322">
        <v>11.88</v>
      </c>
      <c r="E43" s="208">
        <f t="shared" si="0"/>
        <v>32076.000000000004</v>
      </c>
      <c r="F43" s="213">
        <f t="shared" si="1"/>
        <v>13.098125689084897</v>
      </c>
      <c r="G43" s="279">
        <f t="shared" si="2"/>
        <v>44320.5</v>
      </c>
      <c r="H43" s="277">
        <v>5</v>
      </c>
      <c r="I43" s="209">
        <f t="shared" si="3"/>
        <v>16.415</v>
      </c>
      <c r="J43" s="216">
        <f t="shared" si="4"/>
        <v>0.18098125689084893</v>
      </c>
      <c r="K43" s="220">
        <f t="shared" si="5"/>
        <v>1.75628475</v>
      </c>
      <c r="L43" s="210">
        <f t="shared" si="6"/>
        <v>9.619567749773214</v>
      </c>
      <c r="M43" s="221">
        <v>28.100556</v>
      </c>
    </row>
    <row r="44" spans="1:13" s="8" customFormat="1" ht="15">
      <c r="A44" s="195" t="s">
        <v>163</v>
      </c>
      <c r="B44" s="181">
        <v>250</v>
      </c>
      <c r="C44" s="288">
        <f>Volume!J44</f>
        <v>3001.15</v>
      </c>
      <c r="D44" s="322">
        <v>483.89</v>
      </c>
      <c r="E44" s="208">
        <f t="shared" si="0"/>
        <v>120972.5</v>
      </c>
      <c r="F44" s="213">
        <f t="shared" si="1"/>
        <v>16.12348599703447</v>
      </c>
      <c r="G44" s="279">
        <f t="shared" si="2"/>
        <v>158486.875</v>
      </c>
      <c r="H44" s="277">
        <v>5</v>
      </c>
      <c r="I44" s="209">
        <f t="shared" si="3"/>
        <v>633.9475</v>
      </c>
      <c r="J44" s="216">
        <f t="shared" si="4"/>
        <v>0.2112348599703447</v>
      </c>
      <c r="K44" s="220">
        <f t="shared" si="5"/>
        <v>3.5696378125</v>
      </c>
      <c r="L44" s="210">
        <f t="shared" si="6"/>
        <v>19.551711520296465</v>
      </c>
      <c r="M44" s="221">
        <v>57.114205</v>
      </c>
    </row>
    <row r="45" spans="1:13" s="8" customFormat="1" ht="15">
      <c r="A45" s="195" t="s">
        <v>194</v>
      </c>
      <c r="B45" s="181">
        <v>400</v>
      </c>
      <c r="C45" s="288">
        <f>Volume!J45</f>
        <v>682</v>
      </c>
      <c r="D45" s="322">
        <v>77.98</v>
      </c>
      <c r="E45" s="208">
        <f t="shared" si="0"/>
        <v>31192</v>
      </c>
      <c r="F45" s="213">
        <f t="shared" si="1"/>
        <v>11.43401759530792</v>
      </c>
      <c r="G45" s="279">
        <f t="shared" si="2"/>
        <v>45350.32</v>
      </c>
      <c r="H45" s="277">
        <v>5.19</v>
      </c>
      <c r="I45" s="209">
        <f t="shared" si="3"/>
        <v>113.3758</v>
      </c>
      <c r="J45" s="216">
        <f t="shared" si="4"/>
        <v>0.1662401759530792</v>
      </c>
      <c r="K45" s="220">
        <f t="shared" si="5"/>
        <v>1.9054481875</v>
      </c>
      <c r="L45" s="210">
        <f t="shared" si="6"/>
        <v>10.436569544510833</v>
      </c>
      <c r="M45" s="221">
        <v>30.487171</v>
      </c>
    </row>
    <row r="46" spans="1:13" s="8" customFormat="1" ht="15">
      <c r="A46" s="195" t="s">
        <v>220</v>
      </c>
      <c r="B46" s="181">
        <v>2400</v>
      </c>
      <c r="C46" s="288">
        <f>Volume!J46</f>
        <v>117.7</v>
      </c>
      <c r="D46" s="322">
        <v>20.41</v>
      </c>
      <c r="E46" s="208">
        <f t="shared" si="0"/>
        <v>48984</v>
      </c>
      <c r="F46" s="213">
        <f t="shared" si="1"/>
        <v>17.34069668649108</v>
      </c>
      <c r="G46" s="279">
        <f t="shared" si="2"/>
        <v>63108</v>
      </c>
      <c r="H46" s="277">
        <v>5</v>
      </c>
      <c r="I46" s="209">
        <f t="shared" si="3"/>
        <v>26.295</v>
      </c>
      <c r="J46" s="216">
        <f t="shared" si="4"/>
        <v>0.2234069668649108</v>
      </c>
      <c r="K46" s="220">
        <f t="shared" si="5"/>
        <v>3.3233994375</v>
      </c>
      <c r="L46" s="210">
        <f t="shared" si="6"/>
        <v>18.203008395187304</v>
      </c>
      <c r="M46" s="221">
        <v>53.174391</v>
      </c>
    </row>
    <row r="47" spans="1:13" s="8" customFormat="1" ht="15">
      <c r="A47" s="195" t="s">
        <v>164</v>
      </c>
      <c r="B47" s="181">
        <v>5650</v>
      </c>
      <c r="C47" s="288">
        <f>Volume!J47</f>
        <v>53.2</v>
      </c>
      <c r="D47" s="322">
        <v>8.25</v>
      </c>
      <c r="E47" s="208">
        <f t="shared" si="0"/>
        <v>46612.5</v>
      </c>
      <c r="F47" s="213">
        <f t="shared" si="1"/>
        <v>15.507518796992482</v>
      </c>
      <c r="G47" s="279">
        <f t="shared" si="2"/>
        <v>61641.5</v>
      </c>
      <c r="H47" s="277">
        <v>5</v>
      </c>
      <c r="I47" s="209">
        <f t="shared" si="3"/>
        <v>10.91</v>
      </c>
      <c r="J47" s="216">
        <f t="shared" si="4"/>
        <v>0.2050751879699248</v>
      </c>
      <c r="K47" s="220">
        <f t="shared" si="5"/>
        <v>3.87681475</v>
      </c>
      <c r="L47" s="210">
        <f t="shared" si="6"/>
        <v>21.234188898437512</v>
      </c>
      <c r="M47" s="221">
        <v>62.029036</v>
      </c>
    </row>
    <row r="48" spans="1:13" s="8" customFormat="1" ht="15">
      <c r="A48" s="195" t="s">
        <v>165</v>
      </c>
      <c r="B48" s="181">
        <v>1300</v>
      </c>
      <c r="C48" s="288">
        <f>Volume!J48</f>
        <v>224.85</v>
      </c>
      <c r="D48" s="322">
        <v>30.4</v>
      </c>
      <c r="E48" s="208">
        <f t="shared" si="0"/>
        <v>39520</v>
      </c>
      <c r="F48" s="213">
        <f t="shared" si="1"/>
        <v>13.520124527462752</v>
      </c>
      <c r="G48" s="279">
        <f t="shared" si="2"/>
        <v>54135.25</v>
      </c>
      <c r="H48" s="277">
        <v>5</v>
      </c>
      <c r="I48" s="209">
        <f t="shared" si="3"/>
        <v>41.6425</v>
      </c>
      <c r="J48" s="216">
        <f t="shared" si="4"/>
        <v>0.18520124527462753</v>
      </c>
      <c r="K48" s="220">
        <f t="shared" si="5"/>
        <v>3.060328625</v>
      </c>
      <c r="L48" s="210">
        <f t="shared" si="6"/>
        <v>16.762110212912685</v>
      </c>
      <c r="M48" s="221">
        <v>48.965258</v>
      </c>
    </row>
    <row r="49" spans="1:13" s="8" customFormat="1" ht="15">
      <c r="A49" s="195" t="s">
        <v>89</v>
      </c>
      <c r="B49" s="181">
        <v>1500</v>
      </c>
      <c r="C49" s="288">
        <f>Volume!J49</f>
        <v>276.75</v>
      </c>
      <c r="D49" s="322">
        <v>43.46</v>
      </c>
      <c r="E49" s="208">
        <f t="shared" si="0"/>
        <v>65190</v>
      </c>
      <c r="F49" s="213">
        <f t="shared" si="1"/>
        <v>15.703703703703702</v>
      </c>
      <c r="G49" s="279">
        <f t="shared" si="2"/>
        <v>86527.425</v>
      </c>
      <c r="H49" s="277">
        <v>5.14</v>
      </c>
      <c r="I49" s="209">
        <f t="shared" si="3"/>
        <v>57.68495</v>
      </c>
      <c r="J49" s="216">
        <f t="shared" si="4"/>
        <v>0.20843703703703703</v>
      </c>
      <c r="K49" s="220">
        <f t="shared" si="5"/>
        <v>2.8160874375</v>
      </c>
      <c r="L49" s="210">
        <f t="shared" si="6"/>
        <v>15.424346134256695</v>
      </c>
      <c r="M49" s="221">
        <v>45.057399</v>
      </c>
    </row>
    <row r="50" spans="1:13" s="8" customFormat="1" ht="15">
      <c r="A50" s="195" t="s">
        <v>288</v>
      </c>
      <c r="B50" s="181">
        <v>1000</v>
      </c>
      <c r="C50" s="288">
        <f>Volume!J50</f>
        <v>161.8</v>
      </c>
      <c r="D50" s="322">
        <v>52.3</v>
      </c>
      <c r="E50" s="208">
        <f t="shared" si="0"/>
        <v>52300</v>
      </c>
      <c r="F50" s="213">
        <f t="shared" si="1"/>
        <v>32.32385661310259</v>
      </c>
      <c r="G50" s="279">
        <f t="shared" si="2"/>
        <v>60390</v>
      </c>
      <c r="H50" s="277">
        <v>5</v>
      </c>
      <c r="I50" s="209">
        <f t="shared" si="3"/>
        <v>60.39</v>
      </c>
      <c r="J50" s="216">
        <f t="shared" si="4"/>
        <v>0.37323856613102596</v>
      </c>
      <c r="K50" s="220">
        <f t="shared" si="5"/>
        <v>3.6678045625</v>
      </c>
      <c r="L50" s="210">
        <f t="shared" si="6"/>
        <v>20.08939295401617</v>
      </c>
      <c r="M50" s="221">
        <v>58.684873</v>
      </c>
    </row>
    <row r="51" spans="1:13" s="8" customFormat="1" ht="15">
      <c r="A51" s="195" t="s">
        <v>271</v>
      </c>
      <c r="B51" s="181">
        <v>600</v>
      </c>
      <c r="C51" s="288">
        <f>Volume!J51</f>
        <v>195.3</v>
      </c>
      <c r="D51" s="322">
        <v>41.52</v>
      </c>
      <c r="E51" s="208">
        <f t="shared" si="0"/>
        <v>24912.000000000004</v>
      </c>
      <c r="F51" s="213">
        <f t="shared" si="1"/>
        <v>21.259600614439325</v>
      </c>
      <c r="G51" s="279">
        <f t="shared" si="2"/>
        <v>30771.000000000004</v>
      </c>
      <c r="H51" s="277">
        <v>5</v>
      </c>
      <c r="I51" s="209">
        <f t="shared" si="3"/>
        <v>51.285000000000004</v>
      </c>
      <c r="J51" s="216">
        <f t="shared" si="4"/>
        <v>0.26259600614439327</v>
      </c>
      <c r="K51" s="220">
        <f t="shared" si="5"/>
        <v>3.15631875</v>
      </c>
      <c r="L51" s="210">
        <f t="shared" si="6"/>
        <v>17.28786978051509</v>
      </c>
      <c r="M51" s="221">
        <v>50.5011</v>
      </c>
    </row>
    <row r="52" spans="1:13" s="8" customFormat="1" ht="15">
      <c r="A52" s="195" t="s">
        <v>221</v>
      </c>
      <c r="B52" s="181">
        <v>300</v>
      </c>
      <c r="C52" s="288">
        <f>Volume!J52</f>
        <v>1142.7</v>
      </c>
      <c r="D52" s="322">
        <v>124.37</v>
      </c>
      <c r="E52" s="208">
        <f t="shared" si="0"/>
        <v>37311</v>
      </c>
      <c r="F52" s="213">
        <f t="shared" si="1"/>
        <v>10.883871532335695</v>
      </c>
      <c r="G52" s="279">
        <f t="shared" si="2"/>
        <v>54451.5</v>
      </c>
      <c r="H52" s="277">
        <v>5</v>
      </c>
      <c r="I52" s="209">
        <f t="shared" si="3"/>
        <v>181.505</v>
      </c>
      <c r="J52" s="216">
        <f t="shared" si="4"/>
        <v>0.15883871532335694</v>
      </c>
      <c r="K52" s="220">
        <f t="shared" si="5"/>
        <v>2.0622700625</v>
      </c>
      <c r="L52" s="210">
        <f t="shared" si="6"/>
        <v>11.295518328988388</v>
      </c>
      <c r="M52" s="221">
        <v>32.996321</v>
      </c>
    </row>
    <row r="53" spans="1:13" s="8" customFormat="1" ht="15">
      <c r="A53" s="195" t="s">
        <v>233</v>
      </c>
      <c r="B53" s="181">
        <v>1000</v>
      </c>
      <c r="C53" s="288">
        <f>Volume!J53</f>
        <v>376.85</v>
      </c>
      <c r="D53" s="322">
        <v>60.95</v>
      </c>
      <c r="E53" s="208">
        <f t="shared" si="0"/>
        <v>60950</v>
      </c>
      <c r="F53" s="213">
        <f t="shared" si="1"/>
        <v>16.17354385033833</v>
      </c>
      <c r="G53" s="279">
        <f t="shared" si="2"/>
        <v>79792.5</v>
      </c>
      <c r="H53" s="277">
        <v>5</v>
      </c>
      <c r="I53" s="209">
        <f t="shared" si="3"/>
        <v>79.7925</v>
      </c>
      <c r="J53" s="216">
        <f t="shared" si="4"/>
        <v>0.2117354385033833</v>
      </c>
      <c r="K53" s="220">
        <f t="shared" si="5"/>
        <v>3.8332605</v>
      </c>
      <c r="L53" s="210">
        <f t="shared" si="6"/>
        <v>20.99563244643532</v>
      </c>
      <c r="M53" s="221">
        <v>61.332168</v>
      </c>
    </row>
    <row r="54" spans="1:13" s="8" customFormat="1" ht="15">
      <c r="A54" s="195" t="s">
        <v>166</v>
      </c>
      <c r="B54" s="181">
        <v>2950</v>
      </c>
      <c r="C54" s="288">
        <f>Volume!J54</f>
        <v>93.6</v>
      </c>
      <c r="D54" s="322">
        <v>9.98</v>
      </c>
      <c r="E54" s="208">
        <f t="shared" si="0"/>
        <v>29441</v>
      </c>
      <c r="F54" s="213">
        <f t="shared" si="1"/>
        <v>10.662393162393164</v>
      </c>
      <c r="G54" s="279">
        <f t="shared" si="2"/>
        <v>43247</v>
      </c>
      <c r="H54" s="277">
        <v>5</v>
      </c>
      <c r="I54" s="209">
        <f t="shared" si="3"/>
        <v>14.66</v>
      </c>
      <c r="J54" s="216">
        <f t="shared" si="4"/>
        <v>0.15662393162393162</v>
      </c>
      <c r="K54" s="220">
        <f t="shared" si="5"/>
        <v>2.3028273125</v>
      </c>
      <c r="L54" s="210">
        <f t="shared" si="6"/>
        <v>12.613104650952483</v>
      </c>
      <c r="M54" s="221">
        <v>36.845237</v>
      </c>
    </row>
    <row r="55" spans="1:13" s="8" customFormat="1" ht="15">
      <c r="A55" s="195" t="s">
        <v>222</v>
      </c>
      <c r="B55" s="181">
        <v>175</v>
      </c>
      <c r="C55" s="288">
        <f>Volume!J55</f>
        <v>2083.45</v>
      </c>
      <c r="D55" s="322">
        <v>302.51</v>
      </c>
      <c r="E55" s="208">
        <f t="shared" si="0"/>
        <v>52939.25</v>
      </c>
      <c r="F55" s="213">
        <f t="shared" si="1"/>
        <v>14.519666898653677</v>
      </c>
      <c r="G55" s="279">
        <f t="shared" si="2"/>
        <v>71169.4375</v>
      </c>
      <c r="H55" s="277">
        <v>5</v>
      </c>
      <c r="I55" s="209">
        <f t="shared" si="3"/>
        <v>406.6825</v>
      </c>
      <c r="J55" s="216">
        <f t="shared" si="4"/>
        <v>0.1951966689865368</v>
      </c>
      <c r="K55" s="220">
        <f t="shared" si="5"/>
        <v>2.0373401875</v>
      </c>
      <c r="L55" s="210">
        <f t="shared" si="6"/>
        <v>11.158971780055547</v>
      </c>
      <c r="M55" s="221">
        <v>32.597443</v>
      </c>
    </row>
    <row r="56" spans="1:13" s="8" customFormat="1" ht="15">
      <c r="A56" s="195" t="s">
        <v>289</v>
      </c>
      <c r="B56" s="181">
        <v>750</v>
      </c>
      <c r="C56" s="288">
        <f>Volume!J56</f>
        <v>137.95</v>
      </c>
      <c r="D56" s="322">
        <v>17.02</v>
      </c>
      <c r="E56" s="208">
        <f t="shared" si="0"/>
        <v>12765</v>
      </c>
      <c r="F56" s="213">
        <f t="shared" si="1"/>
        <v>12.337803552011598</v>
      </c>
      <c r="G56" s="279">
        <f t="shared" si="2"/>
        <v>17938.125</v>
      </c>
      <c r="H56" s="277">
        <v>5</v>
      </c>
      <c r="I56" s="209">
        <f t="shared" si="3"/>
        <v>23.9175</v>
      </c>
      <c r="J56" s="216">
        <f t="shared" si="4"/>
        <v>0.173378035520116</v>
      </c>
      <c r="K56" s="220">
        <f t="shared" si="5"/>
        <v>3.58289025</v>
      </c>
      <c r="L56" s="210">
        <f t="shared" si="6"/>
        <v>19.62429810990324</v>
      </c>
      <c r="M56" s="221">
        <v>57.326244</v>
      </c>
    </row>
    <row r="57" spans="1:13" s="8" customFormat="1" ht="15">
      <c r="A57" s="195" t="s">
        <v>290</v>
      </c>
      <c r="B57" s="181">
        <v>1400</v>
      </c>
      <c r="C57" s="288">
        <f>Volume!J57</f>
        <v>117.85</v>
      </c>
      <c r="D57" s="322">
        <v>14.1</v>
      </c>
      <c r="E57" s="208">
        <f t="shared" si="0"/>
        <v>19740</v>
      </c>
      <c r="F57" s="213">
        <f t="shared" si="1"/>
        <v>11.964361476453119</v>
      </c>
      <c r="G57" s="279">
        <f t="shared" si="2"/>
        <v>27989.5</v>
      </c>
      <c r="H57" s="277">
        <v>5</v>
      </c>
      <c r="I57" s="209">
        <f t="shared" si="3"/>
        <v>19.9925</v>
      </c>
      <c r="J57" s="216">
        <f t="shared" si="4"/>
        <v>0.1696436147645312</v>
      </c>
      <c r="K57" s="220">
        <f t="shared" si="5"/>
        <v>2.8057205</v>
      </c>
      <c r="L57" s="210">
        <f t="shared" si="6"/>
        <v>15.367564079046735</v>
      </c>
      <c r="M57" s="221">
        <v>44.891528</v>
      </c>
    </row>
    <row r="58" spans="1:13" s="8" customFormat="1" ht="15">
      <c r="A58" s="195" t="s">
        <v>195</v>
      </c>
      <c r="B58" s="181">
        <v>2062</v>
      </c>
      <c r="C58" s="288">
        <f>Volume!J58</f>
        <v>108</v>
      </c>
      <c r="D58" s="322">
        <v>18.8</v>
      </c>
      <c r="E58" s="208">
        <f t="shared" si="0"/>
        <v>38765.6</v>
      </c>
      <c r="F58" s="213">
        <f t="shared" si="1"/>
        <v>17.40740740740741</v>
      </c>
      <c r="G58" s="279">
        <f t="shared" si="2"/>
        <v>49900.4</v>
      </c>
      <c r="H58" s="277">
        <v>5</v>
      </c>
      <c r="I58" s="209">
        <f t="shared" si="3"/>
        <v>24.2</v>
      </c>
      <c r="J58" s="216">
        <f t="shared" si="4"/>
        <v>0.22407407407407406</v>
      </c>
      <c r="K58" s="220">
        <f t="shared" si="5"/>
        <v>2.3555141875</v>
      </c>
      <c r="L58" s="210">
        <f t="shared" si="6"/>
        <v>12.901682550172033</v>
      </c>
      <c r="M58" s="221">
        <v>37.688227</v>
      </c>
    </row>
    <row r="59" spans="1:13" s="8" customFormat="1" ht="15">
      <c r="A59" s="195" t="s">
        <v>291</v>
      </c>
      <c r="B59" s="181">
        <v>1400</v>
      </c>
      <c r="C59" s="288">
        <f>Volume!J59</f>
        <v>95.7</v>
      </c>
      <c r="D59" s="322">
        <v>22.7</v>
      </c>
      <c r="E59" s="208">
        <f t="shared" si="0"/>
        <v>31780</v>
      </c>
      <c r="F59" s="213">
        <f t="shared" si="1"/>
        <v>23.719958202716825</v>
      </c>
      <c r="G59" s="279">
        <f t="shared" si="2"/>
        <v>38479</v>
      </c>
      <c r="H59" s="277">
        <v>5</v>
      </c>
      <c r="I59" s="209">
        <f t="shared" si="3"/>
        <v>27.485</v>
      </c>
      <c r="J59" s="216">
        <f t="shared" si="4"/>
        <v>0.2871995820271682</v>
      </c>
      <c r="K59" s="220">
        <f t="shared" si="5"/>
        <v>3.7203594375</v>
      </c>
      <c r="L59" s="210">
        <f t="shared" si="6"/>
        <v>20.37724785945981</v>
      </c>
      <c r="M59" s="221">
        <v>59.525751</v>
      </c>
    </row>
    <row r="60" spans="1:13" s="8" customFormat="1" ht="15">
      <c r="A60" s="195" t="s">
        <v>197</v>
      </c>
      <c r="B60" s="181">
        <v>650</v>
      </c>
      <c r="C60" s="288">
        <f>Volume!J60</f>
        <v>296.1</v>
      </c>
      <c r="D60" s="322">
        <v>40.77</v>
      </c>
      <c r="E60" s="208">
        <f t="shared" si="0"/>
        <v>26500.500000000004</v>
      </c>
      <c r="F60" s="213">
        <f t="shared" si="1"/>
        <v>13.768996960486321</v>
      </c>
      <c r="G60" s="279">
        <f t="shared" si="2"/>
        <v>36123.75000000001</v>
      </c>
      <c r="H60" s="277">
        <v>5</v>
      </c>
      <c r="I60" s="209">
        <f t="shared" si="3"/>
        <v>55.57500000000001</v>
      </c>
      <c r="J60" s="216">
        <f t="shared" si="4"/>
        <v>0.18768996960486325</v>
      </c>
      <c r="K60" s="220">
        <f t="shared" si="5"/>
        <v>2.3277544375</v>
      </c>
      <c r="L60" s="210">
        <f t="shared" si="6"/>
        <v>12.749636137514994</v>
      </c>
      <c r="M60" s="221">
        <v>37.244071</v>
      </c>
    </row>
    <row r="61" spans="1:13" s="8" customFormat="1" ht="15">
      <c r="A61" s="195" t="s">
        <v>4</v>
      </c>
      <c r="B61" s="181">
        <v>150</v>
      </c>
      <c r="C61" s="288">
        <f>Volume!J61</f>
        <v>1574</v>
      </c>
      <c r="D61" s="322">
        <v>165.89</v>
      </c>
      <c r="E61" s="208">
        <f t="shared" si="0"/>
        <v>24883.499999999996</v>
      </c>
      <c r="F61" s="213">
        <f t="shared" si="1"/>
        <v>10.53939008894536</v>
      </c>
      <c r="G61" s="279">
        <f t="shared" si="2"/>
        <v>36688.5</v>
      </c>
      <c r="H61" s="277">
        <v>5</v>
      </c>
      <c r="I61" s="209">
        <f t="shared" si="3"/>
        <v>244.59</v>
      </c>
      <c r="J61" s="216">
        <f t="shared" si="4"/>
        <v>0.15539390088945362</v>
      </c>
      <c r="K61" s="220">
        <f t="shared" si="5"/>
        <v>1.7617470625</v>
      </c>
      <c r="L61" s="210">
        <f t="shared" si="6"/>
        <v>9.649486067497138</v>
      </c>
      <c r="M61" s="221">
        <v>28.187953</v>
      </c>
    </row>
    <row r="62" spans="1:13" s="8" customFormat="1" ht="15">
      <c r="A62" s="195" t="s">
        <v>79</v>
      </c>
      <c r="B62" s="181">
        <v>200</v>
      </c>
      <c r="C62" s="288">
        <f>Volume!J62</f>
        <v>1025.9</v>
      </c>
      <c r="D62" s="322">
        <v>122.84</v>
      </c>
      <c r="E62" s="208">
        <f t="shared" si="0"/>
        <v>24568</v>
      </c>
      <c r="F62" s="213">
        <f t="shared" si="1"/>
        <v>11.973876596159469</v>
      </c>
      <c r="G62" s="279">
        <f t="shared" si="2"/>
        <v>34827</v>
      </c>
      <c r="H62" s="277">
        <v>5</v>
      </c>
      <c r="I62" s="209">
        <f t="shared" si="3"/>
        <v>174.135</v>
      </c>
      <c r="J62" s="216">
        <f t="shared" si="4"/>
        <v>0.16973876596159468</v>
      </c>
      <c r="K62" s="220">
        <f t="shared" si="5"/>
        <v>2.22627875</v>
      </c>
      <c r="L62" s="210">
        <f t="shared" si="6"/>
        <v>12.193830906694044</v>
      </c>
      <c r="M62" s="221">
        <v>35.62046</v>
      </c>
    </row>
    <row r="63" spans="1:13" s="8" customFormat="1" ht="15">
      <c r="A63" s="195" t="s">
        <v>196</v>
      </c>
      <c r="B63" s="181">
        <v>400</v>
      </c>
      <c r="C63" s="288">
        <f>Volume!J63</f>
        <v>685.25</v>
      </c>
      <c r="D63" s="322">
        <v>69.94</v>
      </c>
      <c r="E63" s="208">
        <f t="shared" si="0"/>
        <v>27976</v>
      </c>
      <c r="F63" s="213">
        <f t="shared" si="1"/>
        <v>10.206493980299161</v>
      </c>
      <c r="G63" s="279">
        <f t="shared" si="2"/>
        <v>41681</v>
      </c>
      <c r="H63" s="277">
        <v>5</v>
      </c>
      <c r="I63" s="209">
        <f t="shared" si="3"/>
        <v>104.2025</v>
      </c>
      <c r="J63" s="216">
        <f t="shared" si="4"/>
        <v>0.1520649398029916</v>
      </c>
      <c r="K63" s="220">
        <f t="shared" si="5"/>
        <v>2.1254700625</v>
      </c>
      <c r="L63" s="210">
        <f t="shared" si="6"/>
        <v>11.641678985331652</v>
      </c>
      <c r="M63" s="221">
        <v>34.007521</v>
      </c>
    </row>
    <row r="64" spans="1:13" s="8" customFormat="1" ht="15">
      <c r="A64" s="195" t="s">
        <v>5</v>
      </c>
      <c r="B64" s="181">
        <v>1595</v>
      </c>
      <c r="C64" s="288">
        <f>Volume!J64</f>
        <v>135.8</v>
      </c>
      <c r="D64" s="322">
        <v>18.72</v>
      </c>
      <c r="E64" s="208">
        <f t="shared" si="0"/>
        <v>29858.399999999998</v>
      </c>
      <c r="F64" s="213">
        <f t="shared" si="1"/>
        <v>13.784977908689248</v>
      </c>
      <c r="G64" s="279">
        <f t="shared" si="2"/>
        <v>40688.45</v>
      </c>
      <c r="H64" s="277">
        <v>5</v>
      </c>
      <c r="I64" s="209">
        <f t="shared" si="3"/>
        <v>25.509999999999998</v>
      </c>
      <c r="J64" s="216">
        <f t="shared" si="4"/>
        <v>0.18784977908689246</v>
      </c>
      <c r="K64" s="220">
        <f t="shared" si="5"/>
        <v>2.23026625</v>
      </c>
      <c r="L64" s="210">
        <f t="shared" si="6"/>
        <v>12.215671343674563</v>
      </c>
      <c r="M64" s="221">
        <v>35.68426</v>
      </c>
    </row>
    <row r="65" spans="1:13" s="8" customFormat="1" ht="15">
      <c r="A65" s="195" t="s">
        <v>198</v>
      </c>
      <c r="B65" s="181">
        <v>1000</v>
      </c>
      <c r="C65" s="288">
        <f>Volume!J65</f>
        <v>196.7</v>
      </c>
      <c r="D65" s="322">
        <v>25.17</v>
      </c>
      <c r="E65" s="208">
        <f t="shared" si="0"/>
        <v>25170</v>
      </c>
      <c r="F65" s="213">
        <f t="shared" si="1"/>
        <v>12.796136248093545</v>
      </c>
      <c r="G65" s="279">
        <f t="shared" si="2"/>
        <v>35005</v>
      </c>
      <c r="H65" s="277">
        <v>5</v>
      </c>
      <c r="I65" s="209">
        <f t="shared" si="3"/>
        <v>35.005</v>
      </c>
      <c r="J65" s="216">
        <f t="shared" si="4"/>
        <v>0.17796136248093547</v>
      </c>
      <c r="K65" s="220">
        <f t="shared" si="5"/>
        <v>1.8298765</v>
      </c>
      <c r="L65" s="210">
        <f t="shared" si="6"/>
        <v>10.02264636498602</v>
      </c>
      <c r="M65" s="221">
        <v>29.278024</v>
      </c>
    </row>
    <row r="66" spans="1:13" s="8" customFormat="1" ht="15">
      <c r="A66" s="195" t="s">
        <v>199</v>
      </c>
      <c r="B66" s="181">
        <v>1300</v>
      </c>
      <c r="C66" s="288">
        <f>Volume!J66</f>
        <v>267.6</v>
      </c>
      <c r="D66" s="322">
        <v>31.33</v>
      </c>
      <c r="E66" s="208">
        <f t="shared" si="0"/>
        <v>40729</v>
      </c>
      <c r="F66" s="213">
        <f t="shared" si="1"/>
        <v>11.707772795216739</v>
      </c>
      <c r="G66" s="279">
        <f t="shared" si="2"/>
        <v>58123</v>
      </c>
      <c r="H66" s="277">
        <v>5</v>
      </c>
      <c r="I66" s="209">
        <f t="shared" si="3"/>
        <v>44.71</v>
      </c>
      <c r="J66" s="216">
        <f t="shared" si="4"/>
        <v>0.1670777279521674</v>
      </c>
      <c r="K66" s="220">
        <f t="shared" si="5"/>
        <v>2.786359875</v>
      </c>
      <c r="L66" s="210">
        <f t="shared" si="6"/>
        <v>15.26152156864775</v>
      </c>
      <c r="M66" s="221">
        <v>44.581758</v>
      </c>
    </row>
    <row r="67" spans="1:13" s="8" customFormat="1" ht="15">
      <c r="A67" s="195" t="s">
        <v>292</v>
      </c>
      <c r="B67" s="181">
        <v>300</v>
      </c>
      <c r="C67" s="288">
        <f>Volume!J67</f>
        <v>576.35</v>
      </c>
      <c r="D67" s="322">
        <v>116.27</v>
      </c>
      <c r="E67" s="208">
        <f t="shared" si="0"/>
        <v>34881</v>
      </c>
      <c r="F67" s="213">
        <f t="shared" si="1"/>
        <v>20.173505682311095</v>
      </c>
      <c r="G67" s="279">
        <f t="shared" si="2"/>
        <v>43526.25</v>
      </c>
      <c r="H67" s="277">
        <v>5</v>
      </c>
      <c r="I67" s="209">
        <f t="shared" si="3"/>
        <v>145.0875</v>
      </c>
      <c r="J67" s="216">
        <f t="shared" si="4"/>
        <v>0.251735056823111</v>
      </c>
      <c r="K67" s="220">
        <f t="shared" si="5"/>
        <v>4.6985885</v>
      </c>
      <c r="L67" s="210">
        <f t="shared" si="6"/>
        <v>25.73522909884362</v>
      </c>
      <c r="M67" s="221">
        <v>75.177416</v>
      </c>
    </row>
    <row r="68" spans="1:13" s="8" customFormat="1" ht="15">
      <c r="A68" s="195" t="s">
        <v>43</v>
      </c>
      <c r="B68" s="181">
        <v>150</v>
      </c>
      <c r="C68" s="288">
        <f>Volume!J68</f>
        <v>1954.1</v>
      </c>
      <c r="D68" s="322">
        <v>211.95</v>
      </c>
      <c r="E68" s="208">
        <f t="shared" si="0"/>
        <v>31792.5</v>
      </c>
      <c r="F68" s="213">
        <f t="shared" si="1"/>
        <v>10.846425464408167</v>
      </c>
      <c r="G68" s="279">
        <f t="shared" si="2"/>
        <v>46448.25</v>
      </c>
      <c r="H68" s="277">
        <v>5</v>
      </c>
      <c r="I68" s="209">
        <f t="shared" si="3"/>
        <v>309.655</v>
      </c>
      <c r="J68" s="216">
        <f t="shared" si="4"/>
        <v>0.15846425464408168</v>
      </c>
      <c r="K68" s="220">
        <f t="shared" si="5"/>
        <v>4.464366125</v>
      </c>
      <c r="L68" s="210">
        <f t="shared" si="6"/>
        <v>24.45234031624428</v>
      </c>
      <c r="M68" s="221">
        <v>71.429858</v>
      </c>
    </row>
    <row r="69" spans="1:13" s="8" customFormat="1" ht="15">
      <c r="A69" s="195" t="s">
        <v>200</v>
      </c>
      <c r="B69" s="181">
        <v>350</v>
      </c>
      <c r="C69" s="288">
        <f>Volume!J69</f>
        <v>899.6</v>
      </c>
      <c r="D69" s="322">
        <v>124.69</v>
      </c>
      <c r="E69" s="208">
        <f aca="true" t="shared" si="7" ref="E69:E132">D69*B69</f>
        <v>43641.5</v>
      </c>
      <c r="F69" s="213">
        <f aca="true" t="shared" si="8" ref="F69:F132">D69/C69*100</f>
        <v>13.860604713205868</v>
      </c>
      <c r="G69" s="279">
        <f aca="true" t="shared" si="9" ref="G69:G132">(B69*C69)*H69%+E69</f>
        <v>59384.5</v>
      </c>
      <c r="H69" s="277">
        <v>5</v>
      </c>
      <c r="I69" s="209">
        <f aca="true" t="shared" si="10" ref="I69:I132">G69/B69</f>
        <v>169.67</v>
      </c>
      <c r="J69" s="216">
        <f aca="true" t="shared" si="11" ref="J69:J132">I69/C69</f>
        <v>0.18860604713205867</v>
      </c>
      <c r="K69" s="220">
        <f aca="true" t="shared" si="12" ref="K69:K132">M69/16</f>
        <v>2.2001055625</v>
      </c>
      <c r="L69" s="210">
        <f aca="true" t="shared" si="13" ref="L69:L132">K69*SQRT(30)</f>
        <v>12.050474454738422</v>
      </c>
      <c r="M69" s="221">
        <v>35.201689</v>
      </c>
    </row>
    <row r="70" spans="1:13" s="8" customFormat="1" ht="15">
      <c r="A70" s="195" t="s">
        <v>141</v>
      </c>
      <c r="B70" s="181">
        <v>2400</v>
      </c>
      <c r="C70" s="288">
        <f>Volume!J70</f>
        <v>80.2</v>
      </c>
      <c r="D70" s="322">
        <v>16.38</v>
      </c>
      <c r="E70" s="208">
        <f t="shared" si="7"/>
        <v>39312</v>
      </c>
      <c r="F70" s="213">
        <f t="shared" si="8"/>
        <v>20.42394014962593</v>
      </c>
      <c r="G70" s="279">
        <f t="shared" si="9"/>
        <v>48993.744</v>
      </c>
      <c r="H70" s="277">
        <v>5.03</v>
      </c>
      <c r="I70" s="209">
        <f t="shared" si="10"/>
        <v>20.41406</v>
      </c>
      <c r="J70" s="216">
        <f t="shared" si="11"/>
        <v>0.2545394014962593</v>
      </c>
      <c r="K70" s="220">
        <f t="shared" si="12"/>
        <v>2.9210525625</v>
      </c>
      <c r="L70" s="210">
        <f t="shared" si="13"/>
        <v>15.999263801395191</v>
      </c>
      <c r="M70" s="221">
        <v>46.736841</v>
      </c>
    </row>
    <row r="71" spans="1:13" s="8" customFormat="1" ht="15">
      <c r="A71" s="195" t="s">
        <v>401</v>
      </c>
      <c r="B71" s="181">
        <v>2700</v>
      </c>
      <c r="C71" s="288">
        <f>Volume!J71</f>
        <v>96.45</v>
      </c>
      <c r="D71" s="322">
        <v>9.98</v>
      </c>
      <c r="E71" s="208">
        <f t="shared" si="7"/>
        <v>26946</v>
      </c>
      <c r="F71" s="213">
        <f t="shared" si="8"/>
        <v>10.347330222913428</v>
      </c>
      <c r="G71" s="279">
        <f t="shared" si="9"/>
        <v>39966.75</v>
      </c>
      <c r="H71" s="277">
        <v>5</v>
      </c>
      <c r="I71" s="209">
        <f t="shared" si="10"/>
        <v>14.8025</v>
      </c>
      <c r="J71" s="216">
        <f t="shared" si="11"/>
        <v>0.15347330222913427</v>
      </c>
      <c r="K71" s="220">
        <f t="shared" si="12"/>
        <v>2.395625</v>
      </c>
      <c r="L71" s="210">
        <f t="shared" si="13"/>
        <v>13.121378518233135</v>
      </c>
      <c r="M71" s="221">
        <v>38.33</v>
      </c>
    </row>
    <row r="72" spans="1:13" s="8" customFormat="1" ht="15">
      <c r="A72" s="195" t="s">
        <v>184</v>
      </c>
      <c r="B72" s="181">
        <v>2950</v>
      </c>
      <c r="C72" s="288">
        <f>Volume!J72</f>
        <v>87.85</v>
      </c>
      <c r="D72" s="322">
        <v>17.19</v>
      </c>
      <c r="E72" s="208">
        <f t="shared" si="7"/>
        <v>50710.50000000001</v>
      </c>
      <c r="F72" s="213">
        <f t="shared" si="8"/>
        <v>19.567444507683554</v>
      </c>
      <c r="G72" s="279">
        <f t="shared" si="9"/>
        <v>63668.37500000001</v>
      </c>
      <c r="H72" s="277">
        <v>5</v>
      </c>
      <c r="I72" s="209">
        <f t="shared" si="10"/>
        <v>21.582500000000003</v>
      </c>
      <c r="J72" s="216">
        <f t="shared" si="11"/>
        <v>0.24567444507683556</v>
      </c>
      <c r="K72" s="220">
        <f t="shared" si="12"/>
        <v>2.7331500625</v>
      </c>
      <c r="L72" s="210">
        <f t="shared" si="13"/>
        <v>14.970079422779046</v>
      </c>
      <c r="M72" s="221">
        <v>43.730401</v>
      </c>
    </row>
    <row r="73" spans="1:13" s="8" customFormat="1" ht="15">
      <c r="A73" s="195" t="s">
        <v>175</v>
      </c>
      <c r="B73" s="181">
        <v>7875</v>
      </c>
      <c r="C73" s="288">
        <f>Volume!J73</f>
        <v>29</v>
      </c>
      <c r="D73" s="322">
        <v>8.23</v>
      </c>
      <c r="E73" s="208">
        <f t="shared" si="7"/>
        <v>64811.25</v>
      </c>
      <c r="F73" s="213">
        <f t="shared" si="8"/>
        <v>28.379310344827584</v>
      </c>
      <c r="G73" s="279">
        <f t="shared" si="9"/>
        <v>76230</v>
      </c>
      <c r="H73" s="277">
        <v>5</v>
      </c>
      <c r="I73" s="209">
        <f t="shared" si="10"/>
        <v>9.68</v>
      </c>
      <c r="J73" s="216">
        <f t="shared" si="11"/>
        <v>0.33379310344827584</v>
      </c>
      <c r="K73" s="220">
        <f t="shared" si="12"/>
        <v>5.377921625</v>
      </c>
      <c r="L73" s="210">
        <f t="shared" si="13"/>
        <v>29.456089865073388</v>
      </c>
      <c r="M73" s="221">
        <v>86.046746</v>
      </c>
    </row>
    <row r="74" spans="1:13" s="8" customFormat="1" ht="15">
      <c r="A74" s="195" t="s">
        <v>142</v>
      </c>
      <c r="B74" s="181">
        <v>1750</v>
      </c>
      <c r="C74" s="288">
        <f>Volume!J74</f>
        <v>142.65</v>
      </c>
      <c r="D74" s="322">
        <v>17.72</v>
      </c>
      <c r="E74" s="208">
        <f t="shared" si="7"/>
        <v>31009.999999999996</v>
      </c>
      <c r="F74" s="213">
        <f t="shared" si="8"/>
        <v>12.422011917280054</v>
      </c>
      <c r="G74" s="279">
        <f t="shared" si="9"/>
        <v>43491.875</v>
      </c>
      <c r="H74" s="277">
        <v>5</v>
      </c>
      <c r="I74" s="209">
        <f t="shared" si="10"/>
        <v>24.8525</v>
      </c>
      <c r="J74" s="216">
        <f t="shared" si="11"/>
        <v>0.17422011917280056</v>
      </c>
      <c r="K74" s="220">
        <f t="shared" si="12"/>
        <v>2.415574125</v>
      </c>
      <c r="L74" s="210">
        <f t="shared" si="13"/>
        <v>13.230644375883038</v>
      </c>
      <c r="M74" s="221">
        <v>38.649186</v>
      </c>
    </row>
    <row r="75" spans="1:13" s="8" customFormat="1" ht="15">
      <c r="A75" s="195" t="s">
        <v>176</v>
      </c>
      <c r="B75" s="181">
        <v>1450</v>
      </c>
      <c r="C75" s="288">
        <f>Volume!J75</f>
        <v>165.3</v>
      </c>
      <c r="D75" s="322">
        <v>35.67</v>
      </c>
      <c r="E75" s="208">
        <f t="shared" si="7"/>
        <v>51721.5</v>
      </c>
      <c r="F75" s="213">
        <f t="shared" si="8"/>
        <v>21.578947368421055</v>
      </c>
      <c r="G75" s="279">
        <f t="shared" si="9"/>
        <v>64592.5845</v>
      </c>
      <c r="H75" s="277">
        <v>5.37</v>
      </c>
      <c r="I75" s="209">
        <f t="shared" si="10"/>
        <v>44.54661</v>
      </c>
      <c r="J75" s="216">
        <f t="shared" si="11"/>
        <v>0.2694894736842105</v>
      </c>
      <c r="K75" s="220">
        <f t="shared" si="12"/>
        <v>3.5445255625</v>
      </c>
      <c r="L75" s="210">
        <f t="shared" si="13"/>
        <v>19.414166062349377</v>
      </c>
      <c r="M75" s="221">
        <v>56.712409</v>
      </c>
    </row>
    <row r="76" spans="1:13" s="8" customFormat="1" ht="15">
      <c r="A76" s="195" t="s">
        <v>400</v>
      </c>
      <c r="B76" s="181">
        <v>2200</v>
      </c>
      <c r="C76" s="288">
        <f>Volume!J76</f>
        <v>91.8</v>
      </c>
      <c r="D76" s="322">
        <v>12.58</v>
      </c>
      <c r="E76" s="208">
        <f t="shared" si="7"/>
        <v>27676</v>
      </c>
      <c r="F76" s="213">
        <f t="shared" si="8"/>
        <v>13.703703703703704</v>
      </c>
      <c r="G76" s="279">
        <f t="shared" si="9"/>
        <v>37774</v>
      </c>
      <c r="H76" s="277">
        <v>5</v>
      </c>
      <c r="I76" s="209">
        <f t="shared" si="10"/>
        <v>17.17</v>
      </c>
      <c r="J76" s="216">
        <f t="shared" si="11"/>
        <v>0.18703703703703706</v>
      </c>
      <c r="K76" s="220">
        <f t="shared" si="12"/>
        <v>3.386875</v>
      </c>
      <c r="L76" s="210">
        <f t="shared" si="13"/>
        <v>18.550678369503093</v>
      </c>
      <c r="M76" s="221">
        <v>54.19</v>
      </c>
    </row>
    <row r="77" spans="1:13" s="8" customFormat="1" ht="15">
      <c r="A77" s="195" t="s">
        <v>167</v>
      </c>
      <c r="B77" s="181">
        <v>3850</v>
      </c>
      <c r="C77" s="288">
        <f>Volume!J77</f>
        <v>42.9</v>
      </c>
      <c r="D77" s="322">
        <v>8.54</v>
      </c>
      <c r="E77" s="208">
        <f t="shared" si="7"/>
        <v>32879</v>
      </c>
      <c r="F77" s="213">
        <f t="shared" si="8"/>
        <v>19.906759906759905</v>
      </c>
      <c r="G77" s="279">
        <f t="shared" si="9"/>
        <v>41137.25</v>
      </c>
      <c r="H77" s="277">
        <v>5</v>
      </c>
      <c r="I77" s="209">
        <f t="shared" si="10"/>
        <v>10.685</v>
      </c>
      <c r="J77" s="216">
        <f t="shared" si="11"/>
        <v>0.2490675990675991</v>
      </c>
      <c r="K77" s="220">
        <f t="shared" si="12"/>
        <v>5.949306125</v>
      </c>
      <c r="L77" s="210">
        <f t="shared" si="13"/>
        <v>32.58569166166149</v>
      </c>
      <c r="M77" s="221">
        <v>95.188898</v>
      </c>
    </row>
    <row r="78" spans="1:13" s="8" customFormat="1" ht="15">
      <c r="A78" s="195" t="s">
        <v>201</v>
      </c>
      <c r="B78" s="181">
        <v>100</v>
      </c>
      <c r="C78" s="288">
        <f>Volume!J78</f>
        <v>2119.05</v>
      </c>
      <c r="D78" s="322">
        <v>246.49</v>
      </c>
      <c r="E78" s="208">
        <f t="shared" si="7"/>
        <v>24649</v>
      </c>
      <c r="F78" s="213">
        <f t="shared" si="8"/>
        <v>11.632099289776079</v>
      </c>
      <c r="G78" s="279">
        <f t="shared" si="9"/>
        <v>35244.25</v>
      </c>
      <c r="H78" s="277">
        <v>5</v>
      </c>
      <c r="I78" s="209">
        <f t="shared" si="10"/>
        <v>352.4425</v>
      </c>
      <c r="J78" s="216">
        <f t="shared" si="11"/>
        <v>0.16632099289776078</v>
      </c>
      <c r="K78" s="220">
        <f t="shared" si="12"/>
        <v>1.705001625</v>
      </c>
      <c r="L78" s="210">
        <f t="shared" si="13"/>
        <v>9.338678505954642</v>
      </c>
      <c r="M78" s="221">
        <v>27.280026</v>
      </c>
    </row>
    <row r="79" spans="1:13" s="8" customFormat="1" ht="15">
      <c r="A79" s="195" t="s">
        <v>143</v>
      </c>
      <c r="B79" s="181">
        <v>2950</v>
      </c>
      <c r="C79" s="288">
        <f>Volume!J79</f>
        <v>106.35</v>
      </c>
      <c r="D79" s="322">
        <v>11.79</v>
      </c>
      <c r="E79" s="208">
        <f t="shared" si="7"/>
        <v>34780.5</v>
      </c>
      <c r="F79" s="213">
        <f t="shared" si="8"/>
        <v>11.086036671368124</v>
      </c>
      <c r="G79" s="279">
        <f t="shared" si="9"/>
        <v>50467.125</v>
      </c>
      <c r="H79" s="277">
        <v>5</v>
      </c>
      <c r="I79" s="209">
        <f t="shared" si="10"/>
        <v>17.1075</v>
      </c>
      <c r="J79" s="216">
        <f t="shared" si="11"/>
        <v>0.16086036671368126</v>
      </c>
      <c r="K79" s="220">
        <f t="shared" si="12"/>
        <v>3.3683841875</v>
      </c>
      <c r="L79" s="210">
        <f t="shared" si="13"/>
        <v>18.449400018374607</v>
      </c>
      <c r="M79" s="221">
        <v>53.894147</v>
      </c>
    </row>
    <row r="80" spans="1:13" s="8" customFormat="1" ht="15">
      <c r="A80" s="195" t="s">
        <v>90</v>
      </c>
      <c r="B80" s="181">
        <v>600</v>
      </c>
      <c r="C80" s="288">
        <f>Volume!J80</f>
        <v>420.7</v>
      </c>
      <c r="D80" s="322">
        <v>45.05</v>
      </c>
      <c r="E80" s="208">
        <f t="shared" si="7"/>
        <v>27030</v>
      </c>
      <c r="F80" s="213">
        <f t="shared" si="8"/>
        <v>10.708343237461374</v>
      </c>
      <c r="G80" s="279">
        <f t="shared" si="9"/>
        <v>39651</v>
      </c>
      <c r="H80" s="277">
        <v>5</v>
      </c>
      <c r="I80" s="209">
        <f t="shared" si="10"/>
        <v>66.085</v>
      </c>
      <c r="J80" s="216">
        <f t="shared" si="11"/>
        <v>0.15708343237461372</v>
      </c>
      <c r="K80" s="220">
        <f t="shared" si="12"/>
        <v>2.717332125</v>
      </c>
      <c r="L80" s="210">
        <f t="shared" si="13"/>
        <v>14.883441010959478</v>
      </c>
      <c r="M80" s="221">
        <v>43.477314</v>
      </c>
    </row>
    <row r="81" spans="1:13" s="8" customFormat="1" ht="15">
      <c r="A81" s="195" t="s">
        <v>35</v>
      </c>
      <c r="B81" s="181">
        <v>1100</v>
      </c>
      <c r="C81" s="288">
        <f>Volume!J81</f>
        <v>268</v>
      </c>
      <c r="D81" s="322">
        <v>42.85</v>
      </c>
      <c r="E81" s="208">
        <f t="shared" si="7"/>
        <v>47135</v>
      </c>
      <c r="F81" s="213">
        <f t="shared" si="8"/>
        <v>15.988805970149253</v>
      </c>
      <c r="G81" s="279">
        <f t="shared" si="9"/>
        <v>61875</v>
      </c>
      <c r="H81" s="277">
        <v>5</v>
      </c>
      <c r="I81" s="209">
        <f t="shared" si="10"/>
        <v>56.25</v>
      </c>
      <c r="J81" s="216">
        <f t="shared" si="11"/>
        <v>0.20988805970149255</v>
      </c>
      <c r="K81" s="220">
        <f t="shared" si="12"/>
        <v>2.1980665</v>
      </c>
      <c r="L81" s="210">
        <f t="shared" si="13"/>
        <v>12.039306049464292</v>
      </c>
      <c r="M81" s="221">
        <v>35.169064</v>
      </c>
    </row>
    <row r="82" spans="1:13" s="8" customFormat="1" ht="15">
      <c r="A82" s="195" t="s">
        <v>6</v>
      </c>
      <c r="B82" s="181">
        <v>1125</v>
      </c>
      <c r="C82" s="288">
        <f>Volume!J82</f>
        <v>149.35</v>
      </c>
      <c r="D82" s="322">
        <v>33.84</v>
      </c>
      <c r="E82" s="208">
        <f t="shared" si="7"/>
        <v>38070.00000000001</v>
      </c>
      <c r="F82" s="213">
        <f t="shared" si="8"/>
        <v>22.658185470371613</v>
      </c>
      <c r="G82" s="279">
        <f t="shared" si="9"/>
        <v>46470.93750000001</v>
      </c>
      <c r="H82" s="277">
        <v>5</v>
      </c>
      <c r="I82" s="209">
        <f t="shared" si="10"/>
        <v>41.307500000000005</v>
      </c>
      <c r="J82" s="216">
        <f t="shared" si="11"/>
        <v>0.27658185470371616</v>
      </c>
      <c r="K82" s="220">
        <f t="shared" si="12"/>
        <v>2.0523466875</v>
      </c>
      <c r="L82" s="210">
        <f t="shared" si="13"/>
        <v>11.24116576564756</v>
      </c>
      <c r="M82" s="221">
        <v>32.837547</v>
      </c>
    </row>
    <row r="83" spans="1:13" s="8" customFormat="1" ht="15">
      <c r="A83" s="195" t="s">
        <v>177</v>
      </c>
      <c r="B83" s="181">
        <v>500</v>
      </c>
      <c r="C83" s="288">
        <f>Volume!J83</f>
        <v>301.05</v>
      </c>
      <c r="D83" s="322">
        <v>66.21</v>
      </c>
      <c r="E83" s="208">
        <f t="shared" si="7"/>
        <v>33105</v>
      </c>
      <c r="F83" s="213">
        <f t="shared" si="8"/>
        <v>21.993024414549076</v>
      </c>
      <c r="G83" s="279">
        <f t="shared" si="9"/>
        <v>40631.25</v>
      </c>
      <c r="H83" s="277">
        <v>5</v>
      </c>
      <c r="I83" s="209">
        <f t="shared" si="10"/>
        <v>81.2625</v>
      </c>
      <c r="J83" s="216">
        <f t="shared" si="11"/>
        <v>0.26993024414549077</v>
      </c>
      <c r="K83" s="220">
        <f t="shared" si="12"/>
        <v>3.12957075</v>
      </c>
      <c r="L83" s="210">
        <f t="shared" si="13"/>
        <v>17.14136495083361</v>
      </c>
      <c r="M83" s="221">
        <v>50.073132</v>
      </c>
    </row>
    <row r="84" spans="1:13" s="8" customFormat="1" ht="15">
      <c r="A84" s="195" t="s">
        <v>168</v>
      </c>
      <c r="B84" s="181">
        <v>300</v>
      </c>
      <c r="C84" s="288">
        <f>Volume!J84</f>
        <v>660.6</v>
      </c>
      <c r="D84" s="322">
        <v>94.09</v>
      </c>
      <c r="E84" s="208">
        <f t="shared" si="7"/>
        <v>28227</v>
      </c>
      <c r="F84" s="213">
        <f t="shared" si="8"/>
        <v>14.243112322131395</v>
      </c>
      <c r="G84" s="279">
        <f t="shared" si="9"/>
        <v>38136</v>
      </c>
      <c r="H84" s="277">
        <v>5</v>
      </c>
      <c r="I84" s="209">
        <f t="shared" si="10"/>
        <v>127.12</v>
      </c>
      <c r="J84" s="216">
        <f t="shared" si="11"/>
        <v>0.19243112322131395</v>
      </c>
      <c r="K84" s="220">
        <f t="shared" si="12"/>
        <v>3.2207673125</v>
      </c>
      <c r="L84" s="210">
        <f t="shared" si="13"/>
        <v>17.640869095315406</v>
      </c>
      <c r="M84" s="221">
        <v>51.532277</v>
      </c>
    </row>
    <row r="85" spans="1:13" s="8" customFormat="1" ht="15">
      <c r="A85" s="195" t="s">
        <v>132</v>
      </c>
      <c r="B85" s="181">
        <v>400</v>
      </c>
      <c r="C85" s="288">
        <f>Volume!J85</f>
        <v>665.5</v>
      </c>
      <c r="D85" s="322">
        <v>130.87</v>
      </c>
      <c r="E85" s="208">
        <f t="shared" si="7"/>
        <v>52348</v>
      </c>
      <c r="F85" s="213">
        <f t="shared" si="8"/>
        <v>19.6649135987979</v>
      </c>
      <c r="G85" s="279">
        <f t="shared" si="9"/>
        <v>65658</v>
      </c>
      <c r="H85" s="277">
        <v>5</v>
      </c>
      <c r="I85" s="209">
        <f t="shared" si="10"/>
        <v>164.145</v>
      </c>
      <c r="J85" s="216">
        <f t="shared" si="11"/>
        <v>0.24664913598797897</v>
      </c>
      <c r="K85" s="220">
        <f t="shared" si="12"/>
        <v>2.7598474375</v>
      </c>
      <c r="L85" s="210">
        <f t="shared" si="13"/>
        <v>15.11630696791579</v>
      </c>
      <c r="M85" s="221">
        <v>44.157559</v>
      </c>
    </row>
    <row r="86" spans="1:13" s="8" customFormat="1" ht="15">
      <c r="A86" s="195" t="s">
        <v>144</v>
      </c>
      <c r="B86" s="181">
        <v>125</v>
      </c>
      <c r="C86" s="288">
        <f>Volume!J86</f>
        <v>2296.5</v>
      </c>
      <c r="D86" s="322">
        <v>254.09</v>
      </c>
      <c r="E86" s="208">
        <f t="shared" si="7"/>
        <v>31761.25</v>
      </c>
      <c r="F86" s="213">
        <f t="shared" si="8"/>
        <v>11.064228173307207</v>
      </c>
      <c r="G86" s="279">
        <f t="shared" si="9"/>
        <v>46114.375</v>
      </c>
      <c r="H86" s="277">
        <v>5</v>
      </c>
      <c r="I86" s="209">
        <f t="shared" si="10"/>
        <v>368.915</v>
      </c>
      <c r="J86" s="216">
        <f t="shared" si="11"/>
        <v>0.16064228173307207</v>
      </c>
      <c r="K86" s="220">
        <f t="shared" si="12"/>
        <v>2.3703136875</v>
      </c>
      <c r="L86" s="210">
        <f t="shared" si="13"/>
        <v>12.982742750070011</v>
      </c>
      <c r="M86" s="221">
        <v>37.925019</v>
      </c>
    </row>
    <row r="87" spans="1:13" s="8" customFormat="1" ht="15">
      <c r="A87" s="195" t="s">
        <v>293</v>
      </c>
      <c r="B87" s="181">
        <v>300</v>
      </c>
      <c r="C87" s="288">
        <f>Volume!J87</f>
        <v>547.4</v>
      </c>
      <c r="D87" s="322">
        <v>102.44</v>
      </c>
      <c r="E87" s="208">
        <f t="shared" si="7"/>
        <v>30732</v>
      </c>
      <c r="F87" s="213">
        <f t="shared" si="8"/>
        <v>18.713920350748996</v>
      </c>
      <c r="G87" s="279">
        <f t="shared" si="9"/>
        <v>38943</v>
      </c>
      <c r="H87" s="277">
        <v>5</v>
      </c>
      <c r="I87" s="209">
        <f t="shared" si="10"/>
        <v>129.81</v>
      </c>
      <c r="J87" s="216">
        <f t="shared" si="11"/>
        <v>0.23713920350748996</v>
      </c>
      <c r="K87" s="220">
        <f t="shared" si="12"/>
        <v>3.211991625</v>
      </c>
      <c r="L87" s="210">
        <f t="shared" si="13"/>
        <v>17.592802675301744</v>
      </c>
      <c r="M87" s="221">
        <v>51.391866</v>
      </c>
    </row>
    <row r="88" spans="1:13" s="8" customFormat="1" ht="15">
      <c r="A88" s="195" t="s">
        <v>133</v>
      </c>
      <c r="B88" s="181">
        <v>6250</v>
      </c>
      <c r="C88" s="288">
        <f>Volume!J88</f>
        <v>28.75</v>
      </c>
      <c r="D88" s="322">
        <v>4.03</v>
      </c>
      <c r="E88" s="208">
        <f t="shared" si="7"/>
        <v>25187.5</v>
      </c>
      <c r="F88" s="213">
        <f t="shared" si="8"/>
        <v>14.017391304347825</v>
      </c>
      <c r="G88" s="279">
        <f t="shared" si="9"/>
        <v>34171.875</v>
      </c>
      <c r="H88" s="277">
        <v>5</v>
      </c>
      <c r="I88" s="209">
        <f t="shared" si="10"/>
        <v>5.4675</v>
      </c>
      <c r="J88" s="216">
        <f t="shared" si="11"/>
        <v>0.19017391304347828</v>
      </c>
      <c r="K88" s="220">
        <f t="shared" si="12"/>
        <v>2.590064625</v>
      </c>
      <c r="L88" s="210">
        <f t="shared" si="13"/>
        <v>14.186368205086591</v>
      </c>
      <c r="M88" s="221">
        <v>41.441034</v>
      </c>
    </row>
    <row r="89" spans="1:13" s="8" customFormat="1" ht="15">
      <c r="A89" s="195" t="s">
        <v>169</v>
      </c>
      <c r="B89" s="181">
        <v>2000</v>
      </c>
      <c r="C89" s="288">
        <f>Volume!J89</f>
        <v>126.15</v>
      </c>
      <c r="D89" s="322">
        <v>15.41</v>
      </c>
      <c r="E89" s="208">
        <f t="shared" si="7"/>
        <v>30820</v>
      </c>
      <c r="F89" s="213">
        <f t="shared" si="8"/>
        <v>12.215616329766151</v>
      </c>
      <c r="G89" s="279">
        <f t="shared" si="9"/>
        <v>43435</v>
      </c>
      <c r="H89" s="277">
        <v>5</v>
      </c>
      <c r="I89" s="209">
        <f t="shared" si="10"/>
        <v>21.7175</v>
      </c>
      <c r="J89" s="216">
        <f t="shared" si="11"/>
        <v>0.1721561632976615</v>
      </c>
      <c r="K89" s="220">
        <f t="shared" si="12"/>
        <v>2.516205375</v>
      </c>
      <c r="L89" s="210">
        <f t="shared" si="13"/>
        <v>13.781824432032456</v>
      </c>
      <c r="M89" s="221">
        <v>40.259286</v>
      </c>
    </row>
    <row r="90" spans="1:13" s="8" customFormat="1" ht="15">
      <c r="A90" s="195" t="s">
        <v>294</v>
      </c>
      <c r="B90" s="181">
        <v>550</v>
      </c>
      <c r="C90" s="288">
        <f>Volume!J90</f>
        <v>461.9</v>
      </c>
      <c r="D90" s="322">
        <v>75.33</v>
      </c>
      <c r="E90" s="208">
        <f t="shared" si="7"/>
        <v>41431.5</v>
      </c>
      <c r="F90" s="213">
        <f t="shared" si="8"/>
        <v>16.308724832214764</v>
      </c>
      <c r="G90" s="279">
        <f t="shared" si="9"/>
        <v>54133.75</v>
      </c>
      <c r="H90" s="277">
        <v>5</v>
      </c>
      <c r="I90" s="209">
        <f t="shared" si="10"/>
        <v>98.425</v>
      </c>
      <c r="J90" s="216">
        <f t="shared" si="11"/>
        <v>0.21308724832214765</v>
      </c>
      <c r="K90" s="220">
        <f t="shared" si="12"/>
        <v>3.1670299375</v>
      </c>
      <c r="L90" s="210">
        <f t="shared" si="13"/>
        <v>17.346537370629264</v>
      </c>
      <c r="M90" s="221">
        <v>50.672479</v>
      </c>
    </row>
    <row r="91" spans="1:13" s="8" customFormat="1" ht="15">
      <c r="A91" s="195" t="s">
        <v>295</v>
      </c>
      <c r="B91" s="181">
        <v>550</v>
      </c>
      <c r="C91" s="288">
        <f>Volume!J91</f>
        <v>439</v>
      </c>
      <c r="D91" s="322">
        <v>49.67</v>
      </c>
      <c r="E91" s="208">
        <f t="shared" si="7"/>
        <v>27318.5</v>
      </c>
      <c r="F91" s="213">
        <f t="shared" si="8"/>
        <v>11.314350797266515</v>
      </c>
      <c r="G91" s="279">
        <f t="shared" si="9"/>
        <v>39391</v>
      </c>
      <c r="H91" s="277">
        <v>5</v>
      </c>
      <c r="I91" s="209">
        <f t="shared" si="10"/>
        <v>71.62</v>
      </c>
      <c r="J91" s="216">
        <f t="shared" si="11"/>
        <v>0.16314350797266516</v>
      </c>
      <c r="K91" s="220">
        <f t="shared" si="12"/>
        <v>2.4742461875</v>
      </c>
      <c r="L91" s="210">
        <f t="shared" si="13"/>
        <v>13.552004497149067</v>
      </c>
      <c r="M91" s="221">
        <v>39.587939</v>
      </c>
    </row>
    <row r="92" spans="1:13" s="8" customFormat="1" ht="15">
      <c r="A92" s="195" t="s">
        <v>178</v>
      </c>
      <c r="B92" s="181">
        <v>1250</v>
      </c>
      <c r="C92" s="288">
        <f>Volume!J92</f>
        <v>172.1</v>
      </c>
      <c r="D92" s="322">
        <v>18.24</v>
      </c>
      <c r="E92" s="208">
        <f t="shared" si="7"/>
        <v>22799.999999999996</v>
      </c>
      <c r="F92" s="213">
        <f t="shared" si="8"/>
        <v>10.598489250435792</v>
      </c>
      <c r="G92" s="279">
        <f t="shared" si="9"/>
        <v>33556.25</v>
      </c>
      <c r="H92" s="277">
        <v>5</v>
      </c>
      <c r="I92" s="209">
        <f t="shared" si="10"/>
        <v>26.845</v>
      </c>
      <c r="J92" s="216">
        <f t="shared" si="11"/>
        <v>0.15598489250435793</v>
      </c>
      <c r="K92" s="220">
        <f t="shared" si="12"/>
        <v>4.1667584375</v>
      </c>
      <c r="L92" s="210">
        <f t="shared" si="13"/>
        <v>22.8222758789373</v>
      </c>
      <c r="M92" s="221">
        <v>66.668135</v>
      </c>
    </row>
    <row r="93" spans="1:13" s="8" customFormat="1" ht="15">
      <c r="A93" s="195" t="s">
        <v>145</v>
      </c>
      <c r="B93" s="181">
        <v>1700</v>
      </c>
      <c r="C93" s="288">
        <f>Volume!J93</f>
        <v>149.55</v>
      </c>
      <c r="D93" s="322">
        <v>17.02</v>
      </c>
      <c r="E93" s="208">
        <f t="shared" si="7"/>
        <v>28934</v>
      </c>
      <c r="F93" s="213">
        <f t="shared" si="8"/>
        <v>11.380809093948512</v>
      </c>
      <c r="G93" s="279">
        <f t="shared" si="9"/>
        <v>44645.723</v>
      </c>
      <c r="H93" s="277">
        <v>6.18</v>
      </c>
      <c r="I93" s="209">
        <f t="shared" si="10"/>
        <v>26.26219</v>
      </c>
      <c r="J93" s="216">
        <f t="shared" si="11"/>
        <v>0.17560809093948512</v>
      </c>
      <c r="K93" s="220">
        <f t="shared" si="12"/>
        <v>1.834402375</v>
      </c>
      <c r="L93" s="210">
        <f t="shared" si="13"/>
        <v>10.047435603285509</v>
      </c>
      <c r="M93" s="221">
        <v>29.350438</v>
      </c>
    </row>
    <row r="94" spans="1:13" s="8" customFormat="1" ht="15">
      <c r="A94" s="195" t="s">
        <v>272</v>
      </c>
      <c r="B94" s="181">
        <v>850</v>
      </c>
      <c r="C94" s="288">
        <f>Volume!J94</f>
        <v>176.3</v>
      </c>
      <c r="D94" s="322">
        <v>34.18</v>
      </c>
      <c r="E94" s="208">
        <f t="shared" si="7"/>
        <v>29053</v>
      </c>
      <c r="F94" s="213">
        <f t="shared" si="8"/>
        <v>19.387407827566648</v>
      </c>
      <c r="G94" s="279">
        <f t="shared" si="9"/>
        <v>36545.75</v>
      </c>
      <c r="H94" s="277">
        <v>5</v>
      </c>
      <c r="I94" s="209">
        <f t="shared" si="10"/>
        <v>42.995</v>
      </c>
      <c r="J94" s="216">
        <f t="shared" si="11"/>
        <v>0.24387407827566646</v>
      </c>
      <c r="K94" s="220">
        <f t="shared" si="12"/>
        <v>3.50082375</v>
      </c>
      <c r="L94" s="210">
        <f t="shared" si="13"/>
        <v>19.17480137724826</v>
      </c>
      <c r="M94" s="221">
        <v>56.01318</v>
      </c>
    </row>
    <row r="95" spans="1:13" s="8" customFormat="1" ht="15">
      <c r="A95" s="195" t="s">
        <v>210</v>
      </c>
      <c r="B95" s="181">
        <v>200</v>
      </c>
      <c r="C95" s="288">
        <f>Volume!J95</f>
        <v>1573.8</v>
      </c>
      <c r="D95" s="322">
        <v>206.14</v>
      </c>
      <c r="E95" s="208">
        <f t="shared" si="7"/>
        <v>41228</v>
      </c>
      <c r="F95" s="213">
        <f t="shared" si="8"/>
        <v>13.098233574787137</v>
      </c>
      <c r="G95" s="279">
        <f t="shared" si="9"/>
        <v>56966</v>
      </c>
      <c r="H95" s="277">
        <v>5</v>
      </c>
      <c r="I95" s="209">
        <f t="shared" si="10"/>
        <v>284.83</v>
      </c>
      <c r="J95" s="216">
        <f t="shared" si="11"/>
        <v>0.1809823357478714</v>
      </c>
      <c r="K95" s="220">
        <f t="shared" si="12"/>
        <v>1.819710875</v>
      </c>
      <c r="L95" s="210">
        <f t="shared" si="13"/>
        <v>9.966966943749636</v>
      </c>
      <c r="M95" s="221">
        <v>29.115374</v>
      </c>
    </row>
    <row r="96" spans="1:13" s="8" customFormat="1" ht="15">
      <c r="A96" s="195" t="s">
        <v>296</v>
      </c>
      <c r="B96" s="181">
        <v>350</v>
      </c>
      <c r="C96" s="288">
        <f>Volume!J96</f>
        <v>591.15</v>
      </c>
      <c r="D96" s="322">
        <v>79.12</v>
      </c>
      <c r="E96" s="208">
        <f t="shared" si="7"/>
        <v>27692</v>
      </c>
      <c r="F96" s="213">
        <f t="shared" si="8"/>
        <v>13.38408187431278</v>
      </c>
      <c r="G96" s="279">
        <f t="shared" si="9"/>
        <v>38037.125</v>
      </c>
      <c r="H96" s="277">
        <v>5</v>
      </c>
      <c r="I96" s="209">
        <f t="shared" si="10"/>
        <v>108.6775</v>
      </c>
      <c r="J96" s="216">
        <f t="shared" si="11"/>
        <v>0.1838408187431278</v>
      </c>
      <c r="K96" s="220">
        <f t="shared" si="12"/>
        <v>1.9198255625</v>
      </c>
      <c r="L96" s="210">
        <f t="shared" si="13"/>
        <v>10.515317670562942</v>
      </c>
      <c r="M96" s="221">
        <v>30.717209</v>
      </c>
    </row>
    <row r="97" spans="1:13" s="8" customFormat="1" ht="15">
      <c r="A97" s="195" t="s">
        <v>7</v>
      </c>
      <c r="B97" s="181">
        <v>625</v>
      </c>
      <c r="C97" s="288">
        <f>Volume!J97</f>
        <v>781.6</v>
      </c>
      <c r="D97" s="322">
        <v>99.97</v>
      </c>
      <c r="E97" s="208">
        <f t="shared" si="7"/>
        <v>62481.25</v>
      </c>
      <c r="F97" s="213">
        <f t="shared" si="8"/>
        <v>12.79042988741044</v>
      </c>
      <c r="G97" s="279">
        <f t="shared" si="9"/>
        <v>86906.25</v>
      </c>
      <c r="H97" s="277">
        <v>5</v>
      </c>
      <c r="I97" s="209">
        <f t="shared" si="10"/>
        <v>139.05</v>
      </c>
      <c r="J97" s="216">
        <f t="shared" si="11"/>
        <v>0.17790429887410442</v>
      </c>
      <c r="K97" s="220">
        <f t="shared" si="12"/>
        <v>2.7548575</v>
      </c>
      <c r="L97" s="210">
        <f t="shared" si="13"/>
        <v>15.088975954622882</v>
      </c>
      <c r="M97" s="221">
        <v>44.07772</v>
      </c>
    </row>
    <row r="98" spans="1:13" s="8" customFormat="1" ht="15">
      <c r="A98" s="195" t="s">
        <v>170</v>
      </c>
      <c r="B98" s="181">
        <v>600</v>
      </c>
      <c r="C98" s="288">
        <f>Volume!J98</f>
        <v>504.75</v>
      </c>
      <c r="D98" s="322">
        <v>51.5</v>
      </c>
      <c r="E98" s="208">
        <f t="shared" si="7"/>
        <v>30900</v>
      </c>
      <c r="F98" s="213">
        <f t="shared" si="8"/>
        <v>10.203070827142149</v>
      </c>
      <c r="G98" s="279">
        <f t="shared" si="9"/>
        <v>46042.5</v>
      </c>
      <c r="H98" s="277">
        <v>5</v>
      </c>
      <c r="I98" s="209">
        <f t="shared" si="10"/>
        <v>76.7375</v>
      </c>
      <c r="J98" s="216">
        <f t="shared" si="11"/>
        <v>0.15203070827142148</v>
      </c>
      <c r="K98" s="220">
        <f t="shared" si="12"/>
        <v>2.6387093125</v>
      </c>
      <c r="L98" s="210">
        <f t="shared" si="13"/>
        <v>14.452806131551986</v>
      </c>
      <c r="M98" s="221">
        <v>42.219349</v>
      </c>
    </row>
    <row r="99" spans="1:13" s="8" customFormat="1" ht="15">
      <c r="A99" s="195" t="s">
        <v>223</v>
      </c>
      <c r="B99" s="181">
        <v>400</v>
      </c>
      <c r="C99" s="288">
        <f>Volume!J99</f>
        <v>831.3</v>
      </c>
      <c r="D99" s="322">
        <v>86.36</v>
      </c>
      <c r="E99" s="208">
        <f t="shared" si="7"/>
        <v>34544</v>
      </c>
      <c r="F99" s="213">
        <f t="shared" si="8"/>
        <v>10.388548057259714</v>
      </c>
      <c r="G99" s="279">
        <f t="shared" si="9"/>
        <v>51170</v>
      </c>
      <c r="H99" s="277">
        <v>5</v>
      </c>
      <c r="I99" s="209">
        <f t="shared" si="10"/>
        <v>127.925</v>
      </c>
      <c r="J99" s="216">
        <f t="shared" si="11"/>
        <v>0.15388548057259716</v>
      </c>
      <c r="K99" s="220">
        <f t="shared" si="12"/>
        <v>2.312487875</v>
      </c>
      <c r="L99" s="210">
        <f t="shared" si="13"/>
        <v>12.66601773094687</v>
      </c>
      <c r="M99" s="221">
        <v>36.999806</v>
      </c>
    </row>
    <row r="100" spans="1:13" s="8" customFormat="1" ht="15">
      <c r="A100" s="195" t="s">
        <v>207</v>
      </c>
      <c r="B100" s="181">
        <v>1250</v>
      </c>
      <c r="C100" s="288">
        <f>Volume!J100</f>
        <v>169.85</v>
      </c>
      <c r="D100" s="322">
        <v>29.26</v>
      </c>
      <c r="E100" s="208">
        <f t="shared" si="7"/>
        <v>36575</v>
      </c>
      <c r="F100" s="213">
        <f t="shared" si="8"/>
        <v>17.226964969090375</v>
      </c>
      <c r="G100" s="279">
        <f t="shared" si="9"/>
        <v>47190.625</v>
      </c>
      <c r="H100" s="277">
        <v>5</v>
      </c>
      <c r="I100" s="209">
        <f t="shared" si="10"/>
        <v>37.7525</v>
      </c>
      <c r="J100" s="216">
        <f t="shared" si="11"/>
        <v>0.22226964969090374</v>
      </c>
      <c r="K100" s="220">
        <f t="shared" si="12"/>
        <v>3.1526863125</v>
      </c>
      <c r="L100" s="210">
        <f t="shared" si="13"/>
        <v>17.267974100940314</v>
      </c>
      <c r="M100" s="221">
        <v>50.442981</v>
      </c>
    </row>
    <row r="101" spans="1:13" s="7" customFormat="1" ht="15">
      <c r="A101" s="195" t="s">
        <v>297</v>
      </c>
      <c r="B101" s="181">
        <v>250</v>
      </c>
      <c r="C101" s="288">
        <f>Volume!J101</f>
        <v>846</v>
      </c>
      <c r="D101" s="322">
        <v>151.31</v>
      </c>
      <c r="E101" s="208">
        <f t="shared" si="7"/>
        <v>37827.5</v>
      </c>
      <c r="F101" s="213">
        <f t="shared" si="8"/>
        <v>17.88534278959811</v>
      </c>
      <c r="G101" s="279">
        <f t="shared" si="9"/>
        <v>48402.5</v>
      </c>
      <c r="H101" s="277">
        <v>5</v>
      </c>
      <c r="I101" s="209">
        <f t="shared" si="10"/>
        <v>193.61</v>
      </c>
      <c r="J101" s="216">
        <f t="shared" si="11"/>
        <v>0.2288534278959811</v>
      </c>
      <c r="K101" s="220">
        <f t="shared" si="12"/>
        <v>2.348426625</v>
      </c>
      <c r="L101" s="210">
        <f t="shared" si="13"/>
        <v>12.862862371582258</v>
      </c>
      <c r="M101" s="221">
        <v>37.574826</v>
      </c>
    </row>
    <row r="102" spans="1:13" s="7" customFormat="1" ht="15">
      <c r="A102" s="195" t="s">
        <v>277</v>
      </c>
      <c r="B102" s="181">
        <v>800</v>
      </c>
      <c r="C102" s="288">
        <f>Volume!J102</f>
        <v>289.35</v>
      </c>
      <c r="D102" s="322">
        <v>51.08</v>
      </c>
      <c r="E102" s="208">
        <f t="shared" si="7"/>
        <v>40864</v>
      </c>
      <c r="F102" s="213">
        <f t="shared" si="8"/>
        <v>17.65336098151028</v>
      </c>
      <c r="G102" s="279">
        <f t="shared" si="9"/>
        <v>52438</v>
      </c>
      <c r="H102" s="277">
        <v>5</v>
      </c>
      <c r="I102" s="209">
        <f t="shared" si="10"/>
        <v>65.5475</v>
      </c>
      <c r="J102" s="216">
        <f t="shared" si="11"/>
        <v>0.2265336098151028</v>
      </c>
      <c r="K102" s="220">
        <f t="shared" si="12"/>
        <v>4.251761</v>
      </c>
      <c r="L102" s="210">
        <f t="shared" si="13"/>
        <v>23.287854088207226</v>
      </c>
      <c r="M102" s="205">
        <v>68.028176</v>
      </c>
    </row>
    <row r="103" spans="1:13" s="7" customFormat="1" ht="15">
      <c r="A103" s="195" t="s">
        <v>146</v>
      </c>
      <c r="B103" s="181">
        <v>8900</v>
      </c>
      <c r="C103" s="288">
        <f>Volume!J103</f>
        <v>34.75</v>
      </c>
      <c r="D103" s="322">
        <v>4.23</v>
      </c>
      <c r="E103" s="208">
        <f t="shared" si="7"/>
        <v>37647.00000000001</v>
      </c>
      <c r="F103" s="213">
        <f t="shared" si="8"/>
        <v>12.172661870503598</v>
      </c>
      <c r="G103" s="279">
        <f t="shared" si="9"/>
        <v>53110.75000000001</v>
      </c>
      <c r="H103" s="277">
        <v>5</v>
      </c>
      <c r="I103" s="209">
        <f t="shared" si="10"/>
        <v>5.967500000000001</v>
      </c>
      <c r="J103" s="216">
        <f t="shared" si="11"/>
        <v>0.171726618705036</v>
      </c>
      <c r="K103" s="220">
        <f t="shared" si="12"/>
        <v>2.374969</v>
      </c>
      <c r="L103" s="210">
        <f t="shared" si="13"/>
        <v>13.008240946754869</v>
      </c>
      <c r="M103" s="205">
        <v>37.999504</v>
      </c>
    </row>
    <row r="104" spans="1:13" s="8" customFormat="1" ht="15">
      <c r="A104" s="195" t="s">
        <v>8</v>
      </c>
      <c r="B104" s="181">
        <v>1600</v>
      </c>
      <c r="C104" s="288">
        <f>Volume!J104</f>
        <v>149.25</v>
      </c>
      <c r="D104" s="322">
        <v>21.03</v>
      </c>
      <c r="E104" s="208">
        <f t="shared" si="7"/>
        <v>33648</v>
      </c>
      <c r="F104" s="213">
        <f t="shared" si="8"/>
        <v>14.090452261306533</v>
      </c>
      <c r="G104" s="279">
        <f t="shared" si="9"/>
        <v>45588</v>
      </c>
      <c r="H104" s="277">
        <v>5</v>
      </c>
      <c r="I104" s="209">
        <f t="shared" si="10"/>
        <v>28.4925</v>
      </c>
      <c r="J104" s="216">
        <f t="shared" si="11"/>
        <v>0.19090452261306531</v>
      </c>
      <c r="K104" s="220">
        <f t="shared" si="12"/>
        <v>3.08584175</v>
      </c>
      <c r="L104" s="210">
        <f t="shared" si="13"/>
        <v>16.901851353662174</v>
      </c>
      <c r="M104" s="221">
        <v>49.373468</v>
      </c>
    </row>
    <row r="105" spans="1:13" s="7" customFormat="1" ht="15">
      <c r="A105" s="195" t="s">
        <v>298</v>
      </c>
      <c r="B105" s="181">
        <v>1000</v>
      </c>
      <c r="C105" s="288">
        <f>Volume!J105</f>
        <v>167.7</v>
      </c>
      <c r="D105" s="322">
        <v>35.17</v>
      </c>
      <c r="E105" s="208">
        <f t="shared" si="7"/>
        <v>35170</v>
      </c>
      <c r="F105" s="213">
        <f t="shared" si="8"/>
        <v>20.97197376267144</v>
      </c>
      <c r="G105" s="279">
        <f t="shared" si="9"/>
        <v>43555</v>
      </c>
      <c r="H105" s="277">
        <v>5</v>
      </c>
      <c r="I105" s="209">
        <f t="shared" si="10"/>
        <v>43.555</v>
      </c>
      <c r="J105" s="216">
        <f t="shared" si="11"/>
        <v>0.2597197376267144</v>
      </c>
      <c r="K105" s="220">
        <f t="shared" si="12"/>
        <v>3.7245764375</v>
      </c>
      <c r="L105" s="210">
        <f t="shared" si="13"/>
        <v>20.400345319709807</v>
      </c>
      <c r="M105" s="221">
        <v>59.593223</v>
      </c>
    </row>
    <row r="106" spans="1:13" s="7" customFormat="1" ht="15">
      <c r="A106" s="195" t="s">
        <v>179</v>
      </c>
      <c r="B106" s="181">
        <v>14000</v>
      </c>
      <c r="C106" s="288">
        <f>Volume!J106</f>
        <v>12.65</v>
      </c>
      <c r="D106" s="322">
        <v>2.81</v>
      </c>
      <c r="E106" s="208">
        <f t="shared" si="7"/>
        <v>39340</v>
      </c>
      <c r="F106" s="213">
        <f t="shared" si="8"/>
        <v>22.213438735177863</v>
      </c>
      <c r="G106" s="279">
        <f t="shared" si="9"/>
        <v>48195</v>
      </c>
      <c r="H106" s="277">
        <v>5</v>
      </c>
      <c r="I106" s="209">
        <f t="shared" si="10"/>
        <v>3.4425</v>
      </c>
      <c r="J106" s="216">
        <f t="shared" si="11"/>
        <v>0.27213438735177864</v>
      </c>
      <c r="K106" s="220">
        <f t="shared" si="12"/>
        <v>4.830423125</v>
      </c>
      <c r="L106" s="210">
        <f t="shared" si="13"/>
        <v>26.45731707857097</v>
      </c>
      <c r="M106" s="205">
        <v>77.28677</v>
      </c>
    </row>
    <row r="107" spans="1:13" s="7" customFormat="1" ht="15">
      <c r="A107" s="195" t="s">
        <v>202</v>
      </c>
      <c r="B107" s="181">
        <v>1150</v>
      </c>
      <c r="C107" s="288">
        <f>Volume!J107</f>
        <v>231.55</v>
      </c>
      <c r="D107" s="322">
        <v>36.62</v>
      </c>
      <c r="E107" s="208">
        <f t="shared" si="7"/>
        <v>42113</v>
      </c>
      <c r="F107" s="213">
        <f t="shared" si="8"/>
        <v>15.815158713020944</v>
      </c>
      <c r="G107" s="279">
        <f t="shared" si="9"/>
        <v>55427.125</v>
      </c>
      <c r="H107" s="277">
        <v>5</v>
      </c>
      <c r="I107" s="209">
        <f t="shared" si="10"/>
        <v>48.1975</v>
      </c>
      <c r="J107" s="216">
        <f t="shared" si="11"/>
        <v>0.20815158713020943</v>
      </c>
      <c r="K107" s="220">
        <f t="shared" si="12"/>
        <v>2.0171535</v>
      </c>
      <c r="L107" s="210">
        <f t="shared" si="13"/>
        <v>11.04840473900497</v>
      </c>
      <c r="M107" s="221">
        <v>32.274456</v>
      </c>
    </row>
    <row r="108" spans="1:13" s="7" customFormat="1" ht="15">
      <c r="A108" s="195" t="s">
        <v>171</v>
      </c>
      <c r="B108" s="181">
        <v>1100</v>
      </c>
      <c r="C108" s="288">
        <f>Volume!J108</f>
        <v>313.5</v>
      </c>
      <c r="D108" s="322">
        <v>57.51</v>
      </c>
      <c r="E108" s="208">
        <f t="shared" si="7"/>
        <v>63261</v>
      </c>
      <c r="F108" s="213">
        <f t="shared" si="8"/>
        <v>18.3444976076555</v>
      </c>
      <c r="G108" s="279">
        <f t="shared" si="9"/>
        <v>80503.5</v>
      </c>
      <c r="H108" s="277">
        <v>5</v>
      </c>
      <c r="I108" s="209">
        <f t="shared" si="10"/>
        <v>73.185</v>
      </c>
      <c r="J108" s="216">
        <f t="shared" si="11"/>
        <v>0.23344497607655504</v>
      </c>
      <c r="K108" s="220">
        <f t="shared" si="12"/>
        <v>5.126053</v>
      </c>
      <c r="L108" s="210">
        <f t="shared" si="13"/>
        <v>28.076548590670292</v>
      </c>
      <c r="M108" s="221">
        <v>82.016848</v>
      </c>
    </row>
    <row r="109" spans="1:13" s="7" customFormat="1" ht="15">
      <c r="A109" s="195" t="s">
        <v>147</v>
      </c>
      <c r="B109" s="181">
        <v>5900</v>
      </c>
      <c r="C109" s="288">
        <f>Volume!J109</f>
        <v>51.8</v>
      </c>
      <c r="D109" s="322">
        <v>6.94</v>
      </c>
      <c r="E109" s="208">
        <f t="shared" si="7"/>
        <v>40946</v>
      </c>
      <c r="F109" s="213">
        <f t="shared" si="8"/>
        <v>13.3976833976834</v>
      </c>
      <c r="G109" s="279">
        <f t="shared" si="9"/>
        <v>56227</v>
      </c>
      <c r="H109" s="277">
        <v>5</v>
      </c>
      <c r="I109" s="209">
        <f t="shared" si="10"/>
        <v>9.53</v>
      </c>
      <c r="J109" s="216">
        <f t="shared" si="11"/>
        <v>0.18397683397683398</v>
      </c>
      <c r="K109" s="220">
        <f t="shared" si="12"/>
        <v>2.434076625</v>
      </c>
      <c r="L109" s="210">
        <f t="shared" si="13"/>
        <v>13.331986742085432</v>
      </c>
      <c r="M109" s="205">
        <v>38.945226</v>
      </c>
    </row>
    <row r="110" spans="1:13" s="8" customFormat="1" ht="15">
      <c r="A110" s="195" t="s">
        <v>148</v>
      </c>
      <c r="B110" s="181">
        <v>1045</v>
      </c>
      <c r="C110" s="288">
        <f>Volume!J110</f>
        <v>246.9</v>
      </c>
      <c r="D110" s="322">
        <v>43.84</v>
      </c>
      <c r="E110" s="208">
        <f t="shared" si="7"/>
        <v>45812.8</v>
      </c>
      <c r="F110" s="213">
        <f t="shared" si="8"/>
        <v>17.756176589712435</v>
      </c>
      <c r="G110" s="279">
        <f t="shared" si="9"/>
        <v>58713.325000000004</v>
      </c>
      <c r="H110" s="277">
        <v>5</v>
      </c>
      <c r="I110" s="209">
        <f t="shared" si="10"/>
        <v>56.185</v>
      </c>
      <c r="J110" s="216">
        <f t="shared" si="11"/>
        <v>0.22756176589712435</v>
      </c>
      <c r="K110" s="220">
        <f t="shared" si="12"/>
        <v>2.707522625</v>
      </c>
      <c r="L110" s="210">
        <f t="shared" si="13"/>
        <v>14.82971216668101</v>
      </c>
      <c r="M110" s="221">
        <v>43.320362</v>
      </c>
    </row>
    <row r="111" spans="1:13" s="7" customFormat="1" ht="15">
      <c r="A111" s="195" t="s">
        <v>122</v>
      </c>
      <c r="B111" s="181">
        <v>1625</v>
      </c>
      <c r="C111" s="288">
        <f>Volume!J111</f>
        <v>144.2</v>
      </c>
      <c r="D111" s="190">
        <v>15.42</v>
      </c>
      <c r="E111" s="208">
        <f t="shared" si="7"/>
        <v>25057.5</v>
      </c>
      <c r="F111" s="213">
        <f t="shared" si="8"/>
        <v>10.693481276005548</v>
      </c>
      <c r="G111" s="279">
        <f t="shared" si="9"/>
        <v>36773.75</v>
      </c>
      <c r="H111" s="277">
        <v>5</v>
      </c>
      <c r="I111" s="209">
        <f t="shared" si="10"/>
        <v>22.63</v>
      </c>
      <c r="J111" s="216">
        <f t="shared" si="11"/>
        <v>0.1569348127600555</v>
      </c>
      <c r="K111" s="220">
        <f t="shared" si="12"/>
        <v>2.459864</v>
      </c>
      <c r="L111" s="210">
        <f t="shared" si="13"/>
        <v>13.47323001194888</v>
      </c>
      <c r="M111" s="205">
        <v>39.357824</v>
      </c>
    </row>
    <row r="112" spans="1:13" s="7" customFormat="1" ht="15">
      <c r="A112" s="195" t="s">
        <v>36</v>
      </c>
      <c r="B112" s="181">
        <v>225</v>
      </c>
      <c r="C112" s="288">
        <f>Volume!J112</f>
        <v>852.3</v>
      </c>
      <c r="D112" s="322">
        <v>105.31</v>
      </c>
      <c r="E112" s="208">
        <f t="shared" si="7"/>
        <v>23694.75</v>
      </c>
      <c r="F112" s="213">
        <f t="shared" si="8"/>
        <v>12.355977942039189</v>
      </c>
      <c r="G112" s="279">
        <f t="shared" si="9"/>
        <v>33283.125</v>
      </c>
      <c r="H112" s="277">
        <v>5</v>
      </c>
      <c r="I112" s="209">
        <f t="shared" si="10"/>
        <v>147.925</v>
      </c>
      <c r="J112" s="216">
        <f t="shared" si="11"/>
        <v>0.1735597794203919</v>
      </c>
      <c r="K112" s="220">
        <f t="shared" si="12"/>
        <v>2.0521785</v>
      </c>
      <c r="L112" s="210">
        <f t="shared" si="13"/>
        <v>11.240244564771157</v>
      </c>
      <c r="M112" s="205">
        <v>32.834856</v>
      </c>
    </row>
    <row r="113" spans="1:13" s="7" customFormat="1" ht="15">
      <c r="A113" s="195" t="s">
        <v>172</v>
      </c>
      <c r="B113" s="181">
        <v>1050</v>
      </c>
      <c r="C113" s="288">
        <f>Volume!J113</f>
        <v>249.15</v>
      </c>
      <c r="D113" s="322">
        <v>47.65</v>
      </c>
      <c r="E113" s="208">
        <f t="shared" si="7"/>
        <v>50032.5</v>
      </c>
      <c r="F113" s="213">
        <f t="shared" si="8"/>
        <v>19.125025085289984</v>
      </c>
      <c r="G113" s="279">
        <f t="shared" si="9"/>
        <v>63112.875</v>
      </c>
      <c r="H113" s="277">
        <v>5</v>
      </c>
      <c r="I113" s="209">
        <f t="shared" si="10"/>
        <v>60.1075</v>
      </c>
      <c r="J113" s="216">
        <f t="shared" si="11"/>
        <v>0.24125025085289986</v>
      </c>
      <c r="K113" s="220">
        <f t="shared" si="12"/>
        <v>1.997347125</v>
      </c>
      <c r="L113" s="210">
        <f t="shared" si="13"/>
        <v>10.939920755305907</v>
      </c>
      <c r="M113" s="205">
        <v>31.957554</v>
      </c>
    </row>
    <row r="114" spans="1:13" s="8" customFormat="1" ht="15">
      <c r="A114" s="195" t="s">
        <v>80</v>
      </c>
      <c r="B114" s="181">
        <v>1200</v>
      </c>
      <c r="C114" s="288">
        <f>Volume!J114</f>
        <v>189</v>
      </c>
      <c r="D114" s="322">
        <v>29.87</v>
      </c>
      <c r="E114" s="208">
        <f t="shared" si="7"/>
        <v>35844</v>
      </c>
      <c r="F114" s="213">
        <f t="shared" si="8"/>
        <v>15.804232804232804</v>
      </c>
      <c r="G114" s="279">
        <f t="shared" si="9"/>
        <v>49837.56</v>
      </c>
      <c r="H114" s="277">
        <v>6.17</v>
      </c>
      <c r="I114" s="209">
        <f t="shared" si="10"/>
        <v>41.531299999999995</v>
      </c>
      <c r="J114" s="216">
        <f t="shared" si="11"/>
        <v>0.21974232804232802</v>
      </c>
      <c r="K114" s="220">
        <f t="shared" si="12"/>
        <v>2.7736788125</v>
      </c>
      <c r="L114" s="210">
        <f t="shared" si="13"/>
        <v>15.192064528803922</v>
      </c>
      <c r="M114" s="221">
        <v>44.378861</v>
      </c>
    </row>
    <row r="115" spans="1:13" s="8" customFormat="1" ht="15">
      <c r="A115" s="195" t="s">
        <v>274</v>
      </c>
      <c r="B115" s="181">
        <v>700</v>
      </c>
      <c r="C115" s="288">
        <f>Volume!J115</f>
        <v>282.1</v>
      </c>
      <c r="D115" s="322">
        <v>66.3</v>
      </c>
      <c r="E115" s="208">
        <f t="shared" si="7"/>
        <v>46410</v>
      </c>
      <c r="F115" s="213">
        <f t="shared" si="8"/>
        <v>23.502304147465438</v>
      </c>
      <c r="G115" s="279">
        <f t="shared" si="9"/>
        <v>56283.5</v>
      </c>
      <c r="H115" s="277">
        <v>5</v>
      </c>
      <c r="I115" s="209">
        <f t="shared" si="10"/>
        <v>80.405</v>
      </c>
      <c r="J115" s="216">
        <f t="shared" si="11"/>
        <v>0.28502304147465435</v>
      </c>
      <c r="K115" s="220">
        <f t="shared" si="12"/>
        <v>4.01060875</v>
      </c>
      <c r="L115" s="210">
        <f t="shared" si="13"/>
        <v>21.967008817025974</v>
      </c>
      <c r="M115" s="221">
        <v>64.16974</v>
      </c>
    </row>
    <row r="116" spans="1:13" s="7" customFormat="1" ht="15">
      <c r="A116" s="195" t="s">
        <v>224</v>
      </c>
      <c r="B116" s="181">
        <v>650</v>
      </c>
      <c r="C116" s="288">
        <f>Volume!J116</f>
        <v>398.25</v>
      </c>
      <c r="D116" s="322">
        <v>46.14</v>
      </c>
      <c r="E116" s="208">
        <f t="shared" si="7"/>
        <v>29991</v>
      </c>
      <c r="F116" s="213">
        <f t="shared" si="8"/>
        <v>11.585687382297552</v>
      </c>
      <c r="G116" s="279">
        <f t="shared" si="9"/>
        <v>42934.125</v>
      </c>
      <c r="H116" s="277">
        <v>5</v>
      </c>
      <c r="I116" s="209">
        <f t="shared" si="10"/>
        <v>66.0525</v>
      </c>
      <c r="J116" s="216">
        <f t="shared" si="11"/>
        <v>0.1658568738229755</v>
      </c>
      <c r="K116" s="220">
        <f t="shared" si="12"/>
        <v>1.8793898125</v>
      </c>
      <c r="L116" s="210">
        <f t="shared" si="13"/>
        <v>10.293841946516546</v>
      </c>
      <c r="M116" s="221">
        <v>30.070237</v>
      </c>
    </row>
    <row r="117" spans="1:13" s="7" customFormat="1" ht="15">
      <c r="A117" s="195" t="s">
        <v>396</v>
      </c>
      <c r="B117" s="181">
        <v>2400</v>
      </c>
      <c r="C117" s="288">
        <f>Volume!J117</f>
        <v>105.35</v>
      </c>
      <c r="D117" s="322">
        <v>14.39</v>
      </c>
      <c r="E117" s="208">
        <f t="shared" si="7"/>
        <v>34536</v>
      </c>
      <c r="F117" s="213">
        <f t="shared" si="8"/>
        <v>13.659231134314192</v>
      </c>
      <c r="G117" s="279">
        <f t="shared" si="9"/>
        <v>47178</v>
      </c>
      <c r="H117" s="277">
        <v>5</v>
      </c>
      <c r="I117" s="209">
        <f t="shared" si="10"/>
        <v>19.6575</v>
      </c>
      <c r="J117" s="216">
        <f t="shared" si="11"/>
        <v>0.18659231134314191</v>
      </c>
      <c r="K117" s="220">
        <f t="shared" si="12"/>
        <v>1.633125</v>
      </c>
      <c r="L117" s="210">
        <f t="shared" si="13"/>
        <v>8.944994017256244</v>
      </c>
      <c r="M117" s="221">
        <v>26.13</v>
      </c>
    </row>
    <row r="118" spans="1:13" s="7" customFormat="1" ht="15">
      <c r="A118" s="195" t="s">
        <v>81</v>
      </c>
      <c r="B118" s="181">
        <v>600</v>
      </c>
      <c r="C118" s="288">
        <f>Volume!J118</f>
        <v>482.95</v>
      </c>
      <c r="D118" s="322">
        <v>58.7</v>
      </c>
      <c r="E118" s="208">
        <f t="shared" si="7"/>
        <v>35220</v>
      </c>
      <c r="F118" s="213">
        <f t="shared" si="8"/>
        <v>12.154467336163165</v>
      </c>
      <c r="G118" s="279">
        <f t="shared" si="9"/>
        <v>49708.5</v>
      </c>
      <c r="H118" s="277">
        <v>5</v>
      </c>
      <c r="I118" s="209">
        <f t="shared" si="10"/>
        <v>82.8475</v>
      </c>
      <c r="J118" s="216">
        <f t="shared" si="11"/>
        <v>0.17154467336163162</v>
      </c>
      <c r="K118" s="220">
        <f t="shared" si="12"/>
        <v>2.51191575</v>
      </c>
      <c r="L118" s="210">
        <f t="shared" si="13"/>
        <v>13.758329188275075</v>
      </c>
      <c r="M118" s="221">
        <v>40.190652</v>
      </c>
    </row>
    <row r="119" spans="1:13" s="7" customFormat="1" ht="15">
      <c r="A119" s="195" t="s">
        <v>225</v>
      </c>
      <c r="B119" s="181">
        <v>1400</v>
      </c>
      <c r="C119" s="288">
        <f>Volume!J119</f>
        <v>187.6</v>
      </c>
      <c r="D119" s="322">
        <v>39.79</v>
      </c>
      <c r="E119" s="208">
        <f t="shared" si="7"/>
        <v>55706</v>
      </c>
      <c r="F119" s="213">
        <f t="shared" si="8"/>
        <v>21.21002132196162</v>
      </c>
      <c r="G119" s="279">
        <f t="shared" si="9"/>
        <v>68838</v>
      </c>
      <c r="H119" s="277">
        <v>5</v>
      </c>
      <c r="I119" s="209">
        <f t="shared" si="10"/>
        <v>49.17</v>
      </c>
      <c r="J119" s="216">
        <f t="shared" si="11"/>
        <v>0.26210021321961624</v>
      </c>
      <c r="K119" s="220">
        <f t="shared" si="12"/>
        <v>5.248554375</v>
      </c>
      <c r="L119" s="210">
        <f t="shared" si="13"/>
        <v>28.74751625479929</v>
      </c>
      <c r="M119" s="221">
        <v>83.97687</v>
      </c>
    </row>
    <row r="120" spans="1:13" s="8" customFormat="1" ht="15">
      <c r="A120" s="195" t="s">
        <v>299</v>
      </c>
      <c r="B120" s="181">
        <v>1100</v>
      </c>
      <c r="C120" s="288">
        <f>Volume!J120</f>
        <v>382.95</v>
      </c>
      <c r="D120" s="322">
        <v>70.67</v>
      </c>
      <c r="E120" s="208">
        <f t="shared" si="7"/>
        <v>77737</v>
      </c>
      <c r="F120" s="213">
        <f t="shared" si="8"/>
        <v>18.454106280193237</v>
      </c>
      <c r="G120" s="279">
        <f t="shared" si="9"/>
        <v>98799.25</v>
      </c>
      <c r="H120" s="277">
        <v>5</v>
      </c>
      <c r="I120" s="209">
        <f t="shared" si="10"/>
        <v>89.8175</v>
      </c>
      <c r="J120" s="216">
        <f t="shared" si="11"/>
        <v>0.23454106280193235</v>
      </c>
      <c r="K120" s="220">
        <f t="shared" si="12"/>
        <v>3.8582565</v>
      </c>
      <c r="L120" s="210">
        <f t="shared" si="13"/>
        <v>21.13254117690931</v>
      </c>
      <c r="M120" s="221">
        <v>61.732104</v>
      </c>
    </row>
    <row r="121" spans="1:13" s="8" customFormat="1" ht="15">
      <c r="A121" s="195" t="s">
        <v>226</v>
      </c>
      <c r="B121" s="181">
        <v>300</v>
      </c>
      <c r="C121" s="288">
        <f>Volume!J121</f>
        <v>828.55</v>
      </c>
      <c r="D121" s="322">
        <v>131.87</v>
      </c>
      <c r="E121" s="208">
        <f t="shared" si="7"/>
        <v>39561</v>
      </c>
      <c r="F121" s="213">
        <f t="shared" si="8"/>
        <v>15.91575644197695</v>
      </c>
      <c r="G121" s="279">
        <f t="shared" si="9"/>
        <v>51989.25</v>
      </c>
      <c r="H121" s="277">
        <v>5</v>
      </c>
      <c r="I121" s="209">
        <f t="shared" si="10"/>
        <v>173.2975</v>
      </c>
      <c r="J121" s="216">
        <f t="shared" si="11"/>
        <v>0.20915756441976951</v>
      </c>
      <c r="K121" s="220">
        <f t="shared" si="12"/>
        <v>3.464519875</v>
      </c>
      <c r="L121" s="210">
        <f t="shared" si="13"/>
        <v>18.975956864624784</v>
      </c>
      <c r="M121" s="221">
        <v>55.432318</v>
      </c>
    </row>
    <row r="122" spans="1:13" s="8" customFormat="1" ht="15">
      <c r="A122" s="195" t="s">
        <v>227</v>
      </c>
      <c r="B122" s="181">
        <v>800</v>
      </c>
      <c r="C122" s="288">
        <f>Volume!J122</f>
        <v>333.2</v>
      </c>
      <c r="D122" s="322">
        <v>49</v>
      </c>
      <c r="E122" s="208">
        <f t="shared" si="7"/>
        <v>39200</v>
      </c>
      <c r="F122" s="213">
        <f t="shared" si="8"/>
        <v>14.705882352941178</v>
      </c>
      <c r="G122" s="279">
        <f t="shared" si="9"/>
        <v>52528</v>
      </c>
      <c r="H122" s="277">
        <v>5</v>
      </c>
      <c r="I122" s="209">
        <f t="shared" si="10"/>
        <v>65.66</v>
      </c>
      <c r="J122" s="216">
        <f t="shared" si="11"/>
        <v>0.19705882352941176</v>
      </c>
      <c r="K122" s="220">
        <f t="shared" si="12"/>
        <v>1.9583809375</v>
      </c>
      <c r="L122" s="210">
        <f t="shared" si="13"/>
        <v>10.726494156568648</v>
      </c>
      <c r="M122" s="221">
        <v>31.334095</v>
      </c>
    </row>
    <row r="123" spans="1:13" s="8" customFormat="1" ht="15">
      <c r="A123" s="195" t="s">
        <v>234</v>
      </c>
      <c r="B123" s="181">
        <v>700</v>
      </c>
      <c r="C123" s="288">
        <f>Volume!J123</f>
        <v>427</v>
      </c>
      <c r="D123" s="322">
        <v>62.98</v>
      </c>
      <c r="E123" s="208">
        <f t="shared" si="7"/>
        <v>44086</v>
      </c>
      <c r="F123" s="213">
        <f t="shared" si="8"/>
        <v>14.749414519906324</v>
      </c>
      <c r="G123" s="279">
        <f t="shared" si="9"/>
        <v>59031</v>
      </c>
      <c r="H123" s="277">
        <v>5</v>
      </c>
      <c r="I123" s="209">
        <f t="shared" si="10"/>
        <v>84.33</v>
      </c>
      <c r="J123" s="216">
        <f t="shared" si="11"/>
        <v>0.19749414519906322</v>
      </c>
      <c r="K123" s="220">
        <f t="shared" si="12"/>
        <v>3.2285920625</v>
      </c>
      <c r="L123" s="210">
        <f t="shared" si="13"/>
        <v>17.683727016133794</v>
      </c>
      <c r="M123" s="221">
        <v>51.657473</v>
      </c>
    </row>
    <row r="124" spans="1:13" s="8" customFormat="1" ht="15">
      <c r="A124" s="195" t="s">
        <v>98</v>
      </c>
      <c r="B124" s="181">
        <v>550</v>
      </c>
      <c r="C124" s="288">
        <f>Volume!J124</f>
        <v>492</v>
      </c>
      <c r="D124" s="322">
        <v>52.81</v>
      </c>
      <c r="E124" s="208">
        <f t="shared" si="7"/>
        <v>29045.5</v>
      </c>
      <c r="F124" s="213">
        <f t="shared" si="8"/>
        <v>10.733739837398375</v>
      </c>
      <c r="G124" s="279">
        <f t="shared" si="9"/>
        <v>42575.5</v>
      </c>
      <c r="H124" s="277">
        <v>5</v>
      </c>
      <c r="I124" s="209">
        <f t="shared" si="10"/>
        <v>77.41</v>
      </c>
      <c r="J124" s="216">
        <f t="shared" si="11"/>
        <v>0.15733739837398372</v>
      </c>
      <c r="K124" s="220">
        <f t="shared" si="12"/>
        <v>2.1281904375</v>
      </c>
      <c r="L124" s="210">
        <f t="shared" si="13"/>
        <v>11.656579092855383</v>
      </c>
      <c r="M124" s="221">
        <v>34.051047</v>
      </c>
    </row>
    <row r="125" spans="1:13" s="8" customFormat="1" ht="15">
      <c r="A125" s="195" t="s">
        <v>149</v>
      </c>
      <c r="B125" s="181">
        <v>550</v>
      </c>
      <c r="C125" s="288">
        <f>Volume!J125</f>
        <v>653.75</v>
      </c>
      <c r="D125" s="322">
        <v>110.13</v>
      </c>
      <c r="E125" s="208">
        <f t="shared" si="7"/>
        <v>60571.5</v>
      </c>
      <c r="F125" s="213">
        <f t="shared" si="8"/>
        <v>16.845889101338432</v>
      </c>
      <c r="G125" s="279">
        <f t="shared" si="9"/>
        <v>78549.625</v>
      </c>
      <c r="H125" s="277">
        <v>5</v>
      </c>
      <c r="I125" s="209">
        <f t="shared" si="10"/>
        <v>142.8175</v>
      </c>
      <c r="J125" s="216">
        <f t="shared" si="11"/>
        <v>0.2184588910133843</v>
      </c>
      <c r="K125" s="220">
        <f t="shared" si="12"/>
        <v>2.62415325</v>
      </c>
      <c r="L125" s="210">
        <f t="shared" si="13"/>
        <v>14.373079293754936</v>
      </c>
      <c r="M125" s="221">
        <v>41.986452</v>
      </c>
    </row>
    <row r="126" spans="1:13" s="8" customFormat="1" ht="15">
      <c r="A126" s="195" t="s">
        <v>203</v>
      </c>
      <c r="B126" s="181">
        <v>150</v>
      </c>
      <c r="C126" s="288">
        <f>Volume!J126</f>
        <v>1375.25</v>
      </c>
      <c r="D126" s="322">
        <v>143.82</v>
      </c>
      <c r="E126" s="208">
        <f t="shared" si="7"/>
        <v>21573</v>
      </c>
      <c r="F126" s="213">
        <f t="shared" si="8"/>
        <v>10.457734957280493</v>
      </c>
      <c r="G126" s="279">
        <f t="shared" si="9"/>
        <v>31887.375</v>
      </c>
      <c r="H126" s="277">
        <v>5</v>
      </c>
      <c r="I126" s="209">
        <f t="shared" si="10"/>
        <v>212.5825</v>
      </c>
      <c r="J126" s="216">
        <f t="shared" si="11"/>
        <v>0.15457734957280495</v>
      </c>
      <c r="K126" s="220">
        <f t="shared" si="12"/>
        <v>1.562628125</v>
      </c>
      <c r="L126" s="210">
        <f t="shared" si="13"/>
        <v>8.558866730545024</v>
      </c>
      <c r="M126" s="221">
        <v>25.00205</v>
      </c>
    </row>
    <row r="127" spans="1:13" s="8" customFormat="1" ht="15">
      <c r="A127" s="195" t="s">
        <v>300</v>
      </c>
      <c r="B127" s="181">
        <v>500</v>
      </c>
      <c r="C127" s="288">
        <f>Volume!J127</f>
        <v>382.25</v>
      </c>
      <c r="D127" s="322">
        <v>147.96</v>
      </c>
      <c r="E127" s="208">
        <f t="shared" si="7"/>
        <v>73980</v>
      </c>
      <c r="F127" s="213">
        <f t="shared" si="8"/>
        <v>38.70765206017005</v>
      </c>
      <c r="G127" s="279">
        <f t="shared" si="9"/>
        <v>83536.25</v>
      </c>
      <c r="H127" s="277">
        <v>5</v>
      </c>
      <c r="I127" s="209">
        <f t="shared" si="10"/>
        <v>167.0725</v>
      </c>
      <c r="J127" s="216">
        <f t="shared" si="11"/>
        <v>0.43707652060170044</v>
      </c>
      <c r="K127" s="220">
        <f t="shared" si="12"/>
        <v>4.4539804375</v>
      </c>
      <c r="L127" s="210">
        <f t="shared" si="13"/>
        <v>24.39545556305479</v>
      </c>
      <c r="M127" s="221">
        <v>71.263687</v>
      </c>
    </row>
    <row r="128" spans="1:13" s="8" customFormat="1" ht="15">
      <c r="A128" s="195" t="s">
        <v>216</v>
      </c>
      <c r="B128" s="181">
        <v>3350</v>
      </c>
      <c r="C128" s="288">
        <f>Volume!J128</f>
        <v>71.7</v>
      </c>
      <c r="D128" s="322">
        <v>7.36</v>
      </c>
      <c r="E128" s="208">
        <f t="shared" si="7"/>
        <v>24656</v>
      </c>
      <c r="F128" s="213">
        <f t="shared" si="8"/>
        <v>10.264993026499303</v>
      </c>
      <c r="G128" s="279">
        <f t="shared" si="9"/>
        <v>36665.75</v>
      </c>
      <c r="H128" s="277">
        <v>5</v>
      </c>
      <c r="I128" s="209">
        <f t="shared" si="10"/>
        <v>10.945</v>
      </c>
      <c r="J128" s="216">
        <f t="shared" si="11"/>
        <v>0.15264993026499302</v>
      </c>
      <c r="K128" s="220">
        <f t="shared" si="12"/>
        <v>1.2383084375</v>
      </c>
      <c r="L128" s="210">
        <f t="shared" si="13"/>
        <v>6.7824946436772615</v>
      </c>
      <c r="M128" s="221">
        <v>19.812935</v>
      </c>
    </row>
    <row r="129" spans="1:13" s="8" customFormat="1" ht="15">
      <c r="A129" s="195" t="s">
        <v>235</v>
      </c>
      <c r="B129" s="181">
        <v>2700</v>
      </c>
      <c r="C129" s="288">
        <f>Volume!J129</f>
        <v>111.25</v>
      </c>
      <c r="D129" s="322">
        <v>22.11</v>
      </c>
      <c r="E129" s="208">
        <f t="shared" si="7"/>
        <v>59697</v>
      </c>
      <c r="F129" s="213">
        <f t="shared" si="8"/>
        <v>19.874157303370783</v>
      </c>
      <c r="G129" s="279">
        <f t="shared" si="9"/>
        <v>74715.75</v>
      </c>
      <c r="H129" s="277">
        <v>5</v>
      </c>
      <c r="I129" s="209">
        <f t="shared" si="10"/>
        <v>27.6725</v>
      </c>
      <c r="J129" s="216">
        <f t="shared" si="11"/>
        <v>0.24874157303370786</v>
      </c>
      <c r="K129" s="220">
        <f t="shared" si="12"/>
        <v>2.516185375</v>
      </c>
      <c r="L129" s="210">
        <f t="shared" si="13"/>
        <v>13.781714887520955</v>
      </c>
      <c r="M129" s="221">
        <v>40.258966</v>
      </c>
    </row>
    <row r="130" spans="1:13" s="8" customFormat="1" ht="15">
      <c r="A130" s="195" t="s">
        <v>204</v>
      </c>
      <c r="B130" s="181">
        <v>600</v>
      </c>
      <c r="C130" s="288">
        <f>Volume!J130</f>
        <v>467.05</v>
      </c>
      <c r="D130" s="322">
        <v>62.8</v>
      </c>
      <c r="E130" s="208">
        <f t="shared" si="7"/>
        <v>37680</v>
      </c>
      <c r="F130" s="213">
        <f t="shared" si="8"/>
        <v>13.446097848196123</v>
      </c>
      <c r="G130" s="279">
        <f t="shared" si="9"/>
        <v>51691.5</v>
      </c>
      <c r="H130" s="277">
        <v>5</v>
      </c>
      <c r="I130" s="209">
        <f t="shared" si="10"/>
        <v>86.1525</v>
      </c>
      <c r="J130" s="216">
        <f t="shared" si="11"/>
        <v>0.18446097848196125</v>
      </c>
      <c r="K130" s="220">
        <f t="shared" si="12"/>
        <v>2.9258460625</v>
      </c>
      <c r="L130" s="210">
        <f t="shared" si="13"/>
        <v>16.0255188821892</v>
      </c>
      <c r="M130" s="221">
        <v>46.813537</v>
      </c>
    </row>
    <row r="131" spans="1:13" s="7" customFormat="1" ht="15">
      <c r="A131" s="195" t="s">
        <v>205</v>
      </c>
      <c r="B131" s="181">
        <v>250</v>
      </c>
      <c r="C131" s="288">
        <f>Volume!J131</f>
        <v>1029.4</v>
      </c>
      <c r="D131" s="322">
        <v>132.87</v>
      </c>
      <c r="E131" s="208">
        <f t="shared" si="7"/>
        <v>33217.5</v>
      </c>
      <c r="F131" s="213">
        <f t="shared" si="8"/>
        <v>12.907518943073635</v>
      </c>
      <c r="G131" s="279">
        <f t="shared" si="9"/>
        <v>46085</v>
      </c>
      <c r="H131" s="277">
        <v>5</v>
      </c>
      <c r="I131" s="209">
        <f t="shared" si="10"/>
        <v>184.34</v>
      </c>
      <c r="J131" s="216">
        <f t="shared" si="11"/>
        <v>0.17907518943073633</v>
      </c>
      <c r="K131" s="220">
        <f t="shared" si="12"/>
        <v>2.6430249375</v>
      </c>
      <c r="L131" s="210">
        <f t="shared" si="13"/>
        <v>14.476443783174318</v>
      </c>
      <c r="M131" s="221">
        <v>42.288399</v>
      </c>
    </row>
    <row r="132" spans="1:13" s="7" customFormat="1" ht="15">
      <c r="A132" s="195" t="s">
        <v>37</v>
      </c>
      <c r="B132" s="181">
        <v>1600</v>
      </c>
      <c r="C132" s="288">
        <f>Volume!J132</f>
        <v>168.75</v>
      </c>
      <c r="D132" s="322">
        <v>26.46</v>
      </c>
      <c r="E132" s="208">
        <f t="shared" si="7"/>
        <v>42336</v>
      </c>
      <c r="F132" s="213">
        <f t="shared" si="8"/>
        <v>15.68</v>
      </c>
      <c r="G132" s="279">
        <f t="shared" si="9"/>
        <v>55836</v>
      </c>
      <c r="H132" s="277">
        <v>5</v>
      </c>
      <c r="I132" s="209">
        <f t="shared" si="10"/>
        <v>34.8975</v>
      </c>
      <c r="J132" s="216">
        <f t="shared" si="11"/>
        <v>0.2068</v>
      </c>
      <c r="K132" s="220">
        <f t="shared" si="12"/>
        <v>2.044305875</v>
      </c>
      <c r="L132" s="210">
        <f t="shared" si="13"/>
        <v>11.197124421778364</v>
      </c>
      <c r="M132" s="221">
        <v>32.708894</v>
      </c>
    </row>
    <row r="133" spans="1:13" s="7" customFormat="1" ht="15">
      <c r="A133" s="195" t="s">
        <v>301</v>
      </c>
      <c r="B133" s="181">
        <v>150</v>
      </c>
      <c r="C133" s="288">
        <f>Volume!J133</f>
        <v>1735.35</v>
      </c>
      <c r="D133" s="322">
        <v>257.48</v>
      </c>
      <c r="E133" s="208">
        <f aca="true" t="shared" si="14" ref="E133:E161">D133*B133</f>
        <v>38622</v>
      </c>
      <c r="F133" s="213">
        <f aca="true" t="shared" si="15" ref="F133:F161">D133/C133*100</f>
        <v>14.837352695421673</v>
      </c>
      <c r="G133" s="279">
        <f aca="true" t="shared" si="16" ref="G133:G161">(B133*C133)*H133%+E133</f>
        <v>51637.125</v>
      </c>
      <c r="H133" s="277">
        <v>5</v>
      </c>
      <c r="I133" s="209">
        <f aca="true" t="shared" si="17" ref="I133:I161">G133/B133</f>
        <v>344.2475</v>
      </c>
      <c r="J133" s="216">
        <f aca="true" t="shared" si="18" ref="J133:J161">I133/C133</f>
        <v>0.19837352695421673</v>
      </c>
      <c r="K133" s="220">
        <f aca="true" t="shared" si="19" ref="K133:K161">M133/16</f>
        <v>5.0662755625</v>
      </c>
      <c r="L133" s="210">
        <f aca="true" t="shared" si="20" ref="L133:L161">K133*SQRT(30)</f>
        <v>27.749134081184245</v>
      </c>
      <c r="M133" s="221">
        <v>81.060409</v>
      </c>
    </row>
    <row r="134" spans="1:13" s="7" customFormat="1" ht="15">
      <c r="A134" s="195" t="s">
        <v>228</v>
      </c>
      <c r="B134" s="181">
        <v>375</v>
      </c>
      <c r="C134" s="288">
        <f>Volume!J134</f>
        <v>1101.95</v>
      </c>
      <c r="D134" s="322">
        <v>133.32</v>
      </c>
      <c r="E134" s="208">
        <f t="shared" si="14"/>
        <v>49995</v>
      </c>
      <c r="F134" s="213">
        <f t="shared" si="15"/>
        <v>12.098552565905893</v>
      </c>
      <c r="G134" s="279">
        <f t="shared" si="16"/>
        <v>84458.48625</v>
      </c>
      <c r="H134" s="277">
        <v>8.34</v>
      </c>
      <c r="I134" s="209">
        <f t="shared" si="17"/>
        <v>225.22263</v>
      </c>
      <c r="J134" s="216">
        <f t="shared" si="18"/>
        <v>0.20438552565905893</v>
      </c>
      <c r="K134" s="220">
        <f t="shared" si="19"/>
        <v>3.1018835625</v>
      </c>
      <c r="L134" s="210">
        <f t="shared" si="20"/>
        <v>16.989715979357356</v>
      </c>
      <c r="M134" s="221">
        <v>49.630137</v>
      </c>
    </row>
    <row r="135" spans="1:13" s="7" customFormat="1" ht="15">
      <c r="A135" s="195" t="s">
        <v>276</v>
      </c>
      <c r="B135" s="181">
        <v>350</v>
      </c>
      <c r="C135" s="288">
        <f>Volume!J135</f>
        <v>798.9</v>
      </c>
      <c r="D135" s="322">
        <v>155.6</v>
      </c>
      <c r="E135" s="208">
        <f t="shared" si="14"/>
        <v>54460</v>
      </c>
      <c r="F135" s="213">
        <f t="shared" si="15"/>
        <v>19.47678057328827</v>
      </c>
      <c r="G135" s="279">
        <f t="shared" si="16"/>
        <v>68440.75</v>
      </c>
      <c r="H135" s="277">
        <v>5</v>
      </c>
      <c r="I135" s="209">
        <f t="shared" si="17"/>
        <v>195.545</v>
      </c>
      <c r="J135" s="216">
        <f t="shared" si="18"/>
        <v>0.2447678057328827</v>
      </c>
      <c r="K135" s="220">
        <f t="shared" si="19"/>
        <v>3.6691494375</v>
      </c>
      <c r="L135" s="210">
        <f t="shared" si="20"/>
        <v>20.096759137761417</v>
      </c>
      <c r="M135" s="221">
        <v>58.706391</v>
      </c>
    </row>
    <row r="136" spans="1:13" s="7" customFormat="1" ht="15">
      <c r="A136" s="195" t="s">
        <v>180</v>
      </c>
      <c r="B136" s="181">
        <v>1500</v>
      </c>
      <c r="C136" s="288">
        <f>Volume!J136</f>
        <v>121.35</v>
      </c>
      <c r="D136" s="322">
        <v>22.72</v>
      </c>
      <c r="E136" s="208">
        <f t="shared" si="14"/>
        <v>34080</v>
      </c>
      <c r="F136" s="213">
        <f t="shared" si="15"/>
        <v>18.722702925422332</v>
      </c>
      <c r="G136" s="279">
        <f t="shared" si="16"/>
        <v>43181.25</v>
      </c>
      <c r="H136" s="277">
        <v>5</v>
      </c>
      <c r="I136" s="209">
        <f t="shared" si="17"/>
        <v>28.7875</v>
      </c>
      <c r="J136" s="216">
        <f t="shared" si="18"/>
        <v>0.23722702925422334</v>
      </c>
      <c r="K136" s="220">
        <f t="shared" si="19"/>
        <v>3.384001375</v>
      </c>
      <c r="L136" s="210">
        <f t="shared" si="20"/>
        <v>18.534938877159988</v>
      </c>
      <c r="M136" s="221">
        <v>54.144022</v>
      </c>
    </row>
    <row r="137" spans="1:13" s="8" customFormat="1" ht="15">
      <c r="A137" s="195" t="s">
        <v>181</v>
      </c>
      <c r="B137" s="181">
        <v>850</v>
      </c>
      <c r="C137" s="288">
        <f>Volume!J137</f>
        <v>334.2</v>
      </c>
      <c r="D137" s="322">
        <v>71.84</v>
      </c>
      <c r="E137" s="208">
        <f t="shared" si="14"/>
        <v>61064</v>
      </c>
      <c r="F137" s="213">
        <f t="shared" si="15"/>
        <v>21.49611011370437</v>
      </c>
      <c r="G137" s="279">
        <f t="shared" si="16"/>
        <v>75267.5</v>
      </c>
      <c r="H137" s="277">
        <v>5</v>
      </c>
      <c r="I137" s="209">
        <f t="shared" si="17"/>
        <v>88.55</v>
      </c>
      <c r="J137" s="216">
        <f t="shared" si="18"/>
        <v>0.2649611011370437</v>
      </c>
      <c r="K137" s="220">
        <f t="shared" si="19"/>
        <v>3.422765625</v>
      </c>
      <c r="L137" s="210">
        <f t="shared" si="20"/>
        <v>18.747259418657684</v>
      </c>
      <c r="M137" s="221">
        <v>54.76425</v>
      </c>
    </row>
    <row r="138" spans="1:13" s="7" customFormat="1" ht="15">
      <c r="A138" s="195" t="s">
        <v>150</v>
      </c>
      <c r="B138" s="181">
        <v>875</v>
      </c>
      <c r="C138" s="288">
        <f>Volume!J138</f>
        <v>463.35</v>
      </c>
      <c r="D138" s="322">
        <v>60.5</v>
      </c>
      <c r="E138" s="208">
        <f t="shared" si="14"/>
        <v>52937.5</v>
      </c>
      <c r="F138" s="213">
        <f t="shared" si="15"/>
        <v>13.057084277543973</v>
      </c>
      <c r="G138" s="279">
        <f t="shared" si="16"/>
        <v>73209.0625</v>
      </c>
      <c r="H138" s="277">
        <v>5</v>
      </c>
      <c r="I138" s="209">
        <f t="shared" si="17"/>
        <v>83.6675</v>
      </c>
      <c r="J138" s="216">
        <f t="shared" si="18"/>
        <v>0.18057084277543972</v>
      </c>
      <c r="K138" s="220">
        <f t="shared" si="19"/>
        <v>2.970833875</v>
      </c>
      <c r="L138" s="210">
        <f t="shared" si="20"/>
        <v>16.271927279379828</v>
      </c>
      <c r="M138" s="221">
        <v>47.533342</v>
      </c>
    </row>
    <row r="139" spans="1:13" s="8" customFormat="1" ht="15">
      <c r="A139" s="195" t="s">
        <v>151</v>
      </c>
      <c r="B139" s="181">
        <v>225</v>
      </c>
      <c r="C139" s="288">
        <f>Volume!J139</f>
        <v>1030.4</v>
      </c>
      <c r="D139" s="322">
        <v>109.05</v>
      </c>
      <c r="E139" s="208">
        <f t="shared" si="14"/>
        <v>24536.25</v>
      </c>
      <c r="F139" s="213">
        <f t="shared" si="15"/>
        <v>10.58326863354037</v>
      </c>
      <c r="G139" s="279">
        <f t="shared" si="16"/>
        <v>36128.25</v>
      </c>
      <c r="H139" s="277">
        <v>5</v>
      </c>
      <c r="I139" s="209">
        <f t="shared" si="17"/>
        <v>160.57</v>
      </c>
      <c r="J139" s="216">
        <f t="shared" si="18"/>
        <v>0.1558326863354037</v>
      </c>
      <c r="K139" s="220">
        <f t="shared" si="19"/>
        <v>1.796147375</v>
      </c>
      <c r="L139" s="210">
        <f t="shared" si="20"/>
        <v>9.837904338911907</v>
      </c>
      <c r="M139" s="221">
        <v>28.738358</v>
      </c>
    </row>
    <row r="140" spans="1:13" s="8" customFormat="1" ht="15">
      <c r="A140" s="195" t="s">
        <v>214</v>
      </c>
      <c r="B140" s="181">
        <v>125</v>
      </c>
      <c r="C140" s="288">
        <f>Volume!J140</f>
        <v>1571.1</v>
      </c>
      <c r="D140" s="322">
        <v>218.79</v>
      </c>
      <c r="E140" s="208">
        <f t="shared" si="14"/>
        <v>27348.75</v>
      </c>
      <c r="F140" s="213">
        <f t="shared" si="15"/>
        <v>13.925911781554326</v>
      </c>
      <c r="G140" s="279">
        <f t="shared" si="16"/>
        <v>37168.125</v>
      </c>
      <c r="H140" s="277">
        <v>5</v>
      </c>
      <c r="I140" s="209">
        <f t="shared" si="17"/>
        <v>297.345</v>
      </c>
      <c r="J140" s="216">
        <f t="shared" si="18"/>
        <v>0.18925911781554328</v>
      </c>
      <c r="K140" s="220">
        <f t="shared" si="19"/>
        <v>3.8444254375</v>
      </c>
      <c r="L140" s="210">
        <f t="shared" si="20"/>
        <v>21.056785327654172</v>
      </c>
      <c r="M140" s="221">
        <v>61.510807</v>
      </c>
    </row>
    <row r="141" spans="1:13" s="8" customFormat="1" ht="15">
      <c r="A141" s="195" t="s">
        <v>229</v>
      </c>
      <c r="B141" s="181">
        <v>200</v>
      </c>
      <c r="C141" s="288">
        <f>Volume!J141</f>
        <v>1008.75</v>
      </c>
      <c r="D141" s="322">
        <v>165.64</v>
      </c>
      <c r="E141" s="208">
        <f t="shared" si="14"/>
        <v>33128</v>
      </c>
      <c r="F141" s="213">
        <f t="shared" si="15"/>
        <v>16.420322180916973</v>
      </c>
      <c r="G141" s="279">
        <f t="shared" si="16"/>
        <v>43215.5</v>
      </c>
      <c r="H141" s="277">
        <v>5</v>
      </c>
      <c r="I141" s="209">
        <f t="shared" si="17"/>
        <v>216.0775</v>
      </c>
      <c r="J141" s="216">
        <f t="shared" si="18"/>
        <v>0.21420322180916976</v>
      </c>
      <c r="K141" s="220">
        <f t="shared" si="19"/>
        <v>2.4607636875</v>
      </c>
      <c r="L141" s="210">
        <f t="shared" si="20"/>
        <v>13.478157803333435</v>
      </c>
      <c r="M141" s="221">
        <v>39.372219</v>
      </c>
    </row>
    <row r="142" spans="1:13" s="7" customFormat="1" ht="15">
      <c r="A142" s="195" t="s">
        <v>91</v>
      </c>
      <c r="B142" s="181">
        <v>3800</v>
      </c>
      <c r="C142" s="288">
        <f>Volume!J142</f>
        <v>71.9</v>
      </c>
      <c r="D142" s="322">
        <v>9.36</v>
      </c>
      <c r="E142" s="208">
        <f t="shared" si="14"/>
        <v>35568</v>
      </c>
      <c r="F142" s="213">
        <f t="shared" si="15"/>
        <v>13.018080667593878</v>
      </c>
      <c r="G142" s="279">
        <f t="shared" si="16"/>
        <v>49229</v>
      </c>
      <c r="H142" s="277">
        <v>5</v>
      </c>
      <c r="I142" s="209">
        <f t="shared" si="17"/>
        <v>12.955</v>
      </c>
      <c r="J142" s="216">
        <f t="shared" si="18"/>
        <v>0.1801808066759388</v>
      </c>
      <c r="K142" s="220">
        <f t="shared" si="19"/>
        <v>3.15655025</v>
      </c>
      <c r="L142" s="210">
        <f t="shared" si="20"/>
        <v>17.289137758235714</v>
      </c>
      <c r="M142" s="221">
        <v>50.504804</v>
      </c>
    </row>
    <row r="143" spans="1:13" s="7" customFormat="1" ht="15">
      <c r="A143" s="195" t="s">
        <v>152</v>
      </c>
      <c r="B143" s="181">
        <v>1350</v>
      </c>
      <c r="C143" s="288">
        <f>Volume!J143</f>
        <v>210.95</v>
      </c>
      <c r="D143" s="322">
        <v>21.16</v>
      </c>
      <c r="E143" s="208">
        <f t="shared" si="14"/>
        <v>28566</v>
      </c>
      <c r="F143" s="213">
        <f t="shared" si="15"/>
        <v>10.030812988859921</v>
      </c>
      <c r="G143" s="279">
        <f t="shared" si="16"/>
        <v>42805.125</v>
      </c>
      <c r="H143" s="277">
        <v>5</v>
      </c>
      <c r="I143" s="209">
        <f t="shared" si="17"/>
        <v>31.7075</v>
      </c>
      <c r="J143" s="216">
        <f t="shared" si="18"/>
        <v>0.1503081298885992</v>
      </c>
      <c r="K143" s="220">
        <f t="shared" si="19"/>
        <v>1.588664125</v>
      </c>
      <c r="L143" s="210">
        <f t="shared" si="20"/>
        <v>8.701471775617069</v>
      </c>
      <c r="M143" s="221">
        <v>25.418626</v>
      </c>
    </row>
    <row r="144" spans="1:13" s="8" customFormat="1" ht="15">
      <c r="A144" s="195" t="s">
        <v>208</v>
      </c>
      <c r="B144" s="181">
        <v>412</v>
      </c>
      <c r="C144" s="288">
        <f>Volume!J144</f>
        <v>805.1</v>
      </c>
      <c r="D144" s="322">
        <v>93.67</v>
      </c>
      <c r="E144" s="208">
        <f t="shared" si="14"/>
        <v>38592.04</v>
      </c>
      <c r="F144" s="213">
        <f t="shared" si="15"/>
        <v>11.63457955533474</v>
      </c>
      <c r="G144" s="279">
        <f t="shared" si="16"/>
        <v>55177.100000000006</v>
      </c>
      <c r="H144" s="277">
        <v>5</v>
      </c>
      <c r="I144" s="209">
        <f t="shared" si="17"/>
        <v>133.925</v>
      </c>
      <c r="J144" s="216">
        <f t="shared" si="18"/>
        <v>0.16634579555334741</v>
      </c>
      <c r="K144" s="220">
        <f t="shared" si="19"/>
        <v>2.4501476875</v>
      </c>
      <c r="L144" s="210">
        <f t="shared" si="20"/>
        <v>13.420011576628685</v>
      </c>
      <c r="M144" s="221">
        <v>39.202363</v>
      </c>
    </row>
    <row r="145" spans="1:13" s="7" customFormat="1" ht="15">
      <c r="A145" s="195" t="s">
        <v>230</v>
      </c>
      <c r="B145" s="181">
        <v>400</v>
      </c>
      <c r="C145" s="288">
        <f>Volume!J145</f>
        <v>515.45</v>
      </c>
      <c r="D145" s="322">
        <v>64.04</v>
      </c>
      <c r="E145" s="208">
        <f t="shared" si="14"/>
        <v>25616.000000000004</v>
      </c>
      <c r="F145" s="213">
        <f t="shared" si="15"/>
        <v>12.424095450577166</v>
      </c>
      <c r="G145" s="279">
        <f t="shared" si="16"/>
        <v>35925.00000000001</v>
      </c>
      <c r="H145" s="277">
        <v>5</v>
      </c>
      <c r="I145" s="209">
        <f t="shared" si="17"/>
        <v>89.81250000000001</v>
      </c>
      <c r="J145" s="216">
        <f t="shared" si="18"/>
        <v>0.17424095450577168</v>
      </c>
      <c r="K145" s="220">
        <f t="shared" si="19"/>
        <v>2.229290125</v>
      </c>
      <c r="L145" s="210">
        <f t="shared" si="20"/>
        <v>12.210324886860114</v>
      </c>
      <c r="M145" s="221">
        <v>35.668642</v>
      </c>
    </row>
    <row r="146" spans="1:13" s="8" customFormat="1" ht="15">
      <c r="A146" s="195" t="s">
        <v>185</v>
      </c>
      <c r="B146" s="181">
        <v>675</v>
      </c>
      <c r="C146" s="288">
        <f>Volume!J146</f>
        <v>442.05</v>
      </c>
      <c r="D146" s="322">
        <v>50.67</v>
      </c>
      <c r="E146" s="208">
        <f t="shared" si="14"/>
        <v>34202.25</v>
      </c>
      <c r="F146" s="213">
        <f t="shared" si="15"/>
        <v>11.462504241601629</v>
      </c>
      <c r="G146" s="279">
        <f t="shared" si="16"/>
        <v>49121.4375</v>
      </c>
      <c r="H146" s="277">
        <v>5</v>
      </c>
      <c r="I146" s="209">
        <f t="shared" si="17"/>
        <v>72.7725</v>
      </c>
      <c r="J146" s="216">
        <f t="shared" si="18"/>
        <v>0.16462504241601628</v>
      </c>
      <c r="K146" s="220">
        <f t="shared" si="19"/>
        <v>2.3935184375</v>
      </c>
      <c r="L146" s="210">
        <f t="shared" si="20"/>
        <v>13.109840400232692</v>
      </c>
      <c r="M146" s="221">
        <v>38.296295</v>
      </c>
    </row>
    <row r="147" spans="1:13" s="7" customFormat="1" ht="15">
      <c r="A147" s="195" t="s">
        <v>206</v>
      </c>
      <c r="B147" s="181">
        <v>275</v>
      </c>
      <c r="C147" s="288">
        <f>Volume!J147</f>
        <v>626.95</v>
      </c>
      <c r="D147" s="322">
        <v>135.46</v>
      </c>
      <c r="E147" s="208">
        <f t="shared" si="14"/>
        <v>37251.5</v>
      </c>
      <c r="F147" s="213">
        <f t="shared" si="15"/>
        <v>21.606188691283197</v>
      </c>
      <c r="G147" s="279">
        <f t="shared" si="16"/>
        <v>45872.0625</v>
      </c>
      <c r="H147" s="277">
        <v>5</v>
      </c>
      <c r="I147" s="209">
        <f t="shared" si="17"/>
        <v>166.8075</v>
      </c>
      <c r="J147" s="216">
        <f t="shared" si="18"/>
        <v>0.26606188691283195</v>
      </c>
      <c r="K147" s="220">
        <f t="shared" si="19"/>
        <v>1.6223405</v>
      </c>
      <c r="L147" s="210">
        <f t="shared" si="20"/>
        <v>8.885924878042099</v>
      </c>
      <c r="M147" s="221">
        <v>25.957448</v>
      </c>
    </row>
    <row r="148" spans="1:13" s="7" customFormat="1" ht="15">
      <c r="A148" s="195" t="s">
        <v>118</v>
      </c>
      <c r="B148" s="181">
        <v>250</v>
      </c>
      <c r="C148" s="288">
        <f>Volume!J148</f>
        <v>1303.05</v>
      </c>
      <c r="D148" s="322">
        <v>152.79</v>
      </c>
      <c r="E148" s="208">
        <f t="shared" si="14"/>
        <v>38197.5</v>
      </c>
      <c r="F148" s="213">
        <f t="shared" si="15"/>
        <v>11.725566939104409</v>
      </c>
      <c r="G148" s="279">
        <f t="shared" si="16"/>
        <v>54485.625</v>
      </c>
      <c r="H148" s="277">
        <v>5</v>
      </c>
      <c r="I148" s="209">
        <f t="shared" si="17"/>
        <v>217.9425</v>
      </c>
      <c r="J148" s="216">
        <f t="shared" si="18"/>
        <v>0.16725566939104408</v>
      </c>
      <c r="K148" s="220">
        <f t="shared" si="19"/>
        <v>2.07079775</v>
      </c>
      <c r="L148" s="210">
        <f t="shared" si="20"/>
        <v>11.342226397059436</v>
      </c>
      <c r="M148" s="221">
        <v>33.132764</v>
      </c>
    </row>
    <row r="149" spans="1:13" s="7" customFormat="1" ht="15">
      <c r="A149" s="195" t="s">
        <v>231</v>
      </c>
      <c r="B149" s="181">
        <v>411</v>
      </c>
      <c r="C149" s="288">
        <f>Volume!J149</f>
        <v>845.8</v>
      </c>
      <c r="D149" s="322">
        <v>128.67</v>
      </c>
      <c r="E149" s="208">
        <f t="shared" si="14"/>
        <v>52883.369999999995</v>
      </c>
      <c r="F149" s="213">
        <f t="shared" si="15"/>
        <v>15.212816268621424</v>
      </c>
      <c r="G149" s="279">
        <f t="shared" si="16"/>
        <v>70264.56</v>
      </c>
      <c r="H149" s="277">
        <v>5</v>
      </c>
      <c r="I149" s="209">
        <f t="shared" si="17"/>
        <v>170.96</v>
      </c>
      <c r="J149" s="216">
        <f t="shared" si="18"/>
        <v>0.20212816268621425</v>
      </c>
      <c r="K149" s="220">
        <f t="shared" si="19"/>
        <v>3.570430625</v>
      </c>
      <c r="L149" s="210">
        <f t="shared" si="20"/>
        <v>19.55605393319769</v>
      </c>
      <c r="M149" s="221">
        <v>57.12689</v>
      </c>
    </row>
    <row r="150" spans="1:13" s="7" customFormat="1" ht="15">
      <c r="A150" s="195" t="s">
        <v>302</v>
      </c>
      <c r="B150" s="181">
        <v>3850</v>
      </c>
      <c r="C150" s="288">
        <f>Volume!J150</f>
        <v>48.65</v>
      </c>
      <c r="D150" s="322">
        <v>17.7</v>
      </c>
      <c r="E150" s="208">
        <f t="shared" si="14"/>
        <v>68145</v>
      </c>
      <c r="F150" s="213">
        <f t="shared" si="15"/>
        <v>36.38232271325796</v>
      </c>
      <c r="G150" s="279">
        <f t="shared" si="16"/>
        <v>77510.125</v>
      </c>
      <c r="H150" s="277">
        <v>5</v>
      </c>
      <c r="I150" s="209">
        <f t="shared" si="17"/>
        <v>20.1325</v>
      </c>
      <c r="J150" s="216">
        <f t="shared" si="18"/>
        <v>0.4138232271325797</v>
      </c>
      <c r="K150" s="220">
        <f t="shared" si="19"/>
        <v>3.0576005625</v>
      </c>
      <c r="L150" s="210">
        <f t="shared" si="20"/>
        <v>16.747167999217343</v>
      </c>
      <c r="M150" s="221">
        <v>48.921609</v>
      </c>
    </row>
    <row r="151" spans="1:13" s="7" customFormat="1" ht="15">
      <c r="A151" s="195" t="s">
        <v>303</v>
      </c>
      <c r="B151" s="181">
        <v>10450</v>
      </c>
      <c r="C151" s="288">
        <f>Volume!J151</f>
        <v>21.5</v>
      </c>
      <c r="D151" s="322">
        <v>3.62</v>
      </c>
      <c r="E151" s="208">
        <f t="shared" si="14"/>
        <v>37829</v>
      </c>
      <c r="F151" s="213">
        <f t="shared" si="15"/>
        <v>16.837209302325583</v>
      </c>
      <c r="G151" s="279">
        <f t="shared" si="16"/>
        <v>49062.75</v>
      </c>
      <c r="H151" s="277">
        <v>5</v>
      </c>
      <c r="I151" s="209">
        <f t="shared" si="17"/>
        <v>4.695</v>
      </c>
      <c r="J151" s="216">
        <f t="shared" si="18"/>
        <v>0.21837209302325583</v>
      </c>
      <c r="K151" s="220">
        <f t="shared" si="19"/>
        <v>3.3860664375</v>
      </c>
      <c r="L151" s="210">
        <f t="shared" si="20"/>
        <v>18.546249690299067</v>
      </c>
      <c r="M151" s="221">
        <v>54.177063</v>
      </c>
    </row>
    <row r="152" spans="1:13" s="8" customFormat="1" ht="15">
      <c r="A152" s="195" t="s">
        <v>173</v>
      </c>
      <c r="B152" s="181">
        <v>2950</v>
      </c>
      <c r="C152" s="288">
        <f>Volume!J152</f>
        <v>62.75</v>
      </c>
      <c r="D152" s="322">
        <v>9.96</v>
      </c>
      <c r="E152" s="208">
        <f t="shared" si="14"/>
        <v>29382.000000000004</v>
      </c>
      <c r="F152" s="213">
        <f t="shared" si="15"/>
        <v>15.872509960159364</v>
      </c>
      <c r="G152" s="279">
        <f t="shared" si="16"/>
        <v>38637.625</v>
      </c>
      <c r="H152" s="277">
        <v>5</v>
      </c>
      <c r="I152" s="209">
        <f t="shared" si="17"/>
        <v>13.0975</v>
      </c>
      <c r="J152" s="216">
        <f t="shared" si="18"/>
        <v>0.20872509960159363</v>
      </c>
      <c r="K152" s="220">
        <f t="shared" si="19"/>
        <v>2.736723</v>
      </c>
      <c r="L152" s="210">
        <f t="shared" si="20"/>
        <v>14.989649207432107</v>
      </c>
      <c r="M152" s="221">
        <v>43.787568</v>
      </c>
    </row>
    <row r="153" spans="1:13" s="7" customFormat="1" ht="15">
      <c r="A153" s="195" t="s">
        <v>304</v>
      </c>
      <c r="B153" s="181">
        <v>200</v>
      </c>
      <c r="C153" s="288">
        <f>Volume!J153</f>
        <v>784.25</v>
      </c>
      <c r="D153" s="322">
        <v>135.85</v>
      </c>
      <c r="E153" s="208">
        <f t="shared" si="14"/>
        <v>27170</v>
      </c>
      <c r="F153" s="213">
        <f t="shared" si="15"/>
        <v>17.32228243544788</v>
      </c>
      <c r="G153" s="279">
        <f t="shared" si="16"/>
        <v>35012.5</v>
      </c>
      <c r="H153" s="277">
        <v>5</v>
      </c>
      <c r="I153" s="209">
        <f t="shared" si="17"/>
        <v>175.0625</v>
      </c>
      <c r="J153" s="216">
        <f t="shared" si="18"/>
        <v>0.2232228243544788</v>
      </c>
      <c r="K153" s="220">
        <f t="shared" si="19"/>
        <v>2.5993168125</v>
      </c>
      <c r="L153" s="210">
        <f t="shared" si="20"/>
        <v>14.237044523086764</v>
      </c>
      <c r="M153" s="221">
        <v>41.589069</v>
      </c>
    </row>
    <row r="154" spans="1:13" s="7" customFormat="1" ht="15">
      <c r="A154" s="195" t="s">
        <v>82</v>
      </c>
      <c r="B154" s="181">
        <v>2100</v>
      </c>
      <c r="C154" s="288">
        <f>Volume!J154</f>
        <v>105.7</v>
      </c>
      <c r="D154" s="322">
        <v>16.1</v>
      </c>
      <c r="E154" s="208">
        <f t="shared" si="14"/>
        <v>33810</v>
      </c>
      <c r="F154" s="213">
        <f t="shared" si="15"/>
        <v>15.2317880794702</v>
      </c>
      <c r="G154" s="279">
        <f t="shared" si="16"/>
        <v>44908.5</v>
      </c>
      <c r="H154" s="277">
        <v>5</v>
      </c>
      <c r="I154" s="209">
        <f t="shared" si="17"/>
        <v>21.385</v>
      </c>
      <c r="J154" s="216">
        <f t="shared" si="18"/>
        <v>0.202317880794702</v>
      </c>
      <c r="K154" s="220">
        <f t="shared" si="19"/>
        <v>3.184963</v>
      </c>
      <c r="L154" s="210">
        <f t="shared" si="20"/>
        <v>17.444760799193265</v>
      </c>
      <c r="M154" s="221">
        <v>50.959408</v>
      </c>
    </row>
    <row r="155" spans="1:13" s="8" customFormat="1" ht="15">
      <c r="A155" s="195" t="s">
        <v>153</v>
      </c>
      <c r="B155" s="181">
        <v>450</v>
      </c>
      <c r="C155" s="288">
        <f>Volume!J155</f>
        <v>503.9</v>
      </c>
      <c r="D155" s="322">
        <v>93.18</v>
      </c>
      <c r="E155" s="208">
        <f t="shared" si="14"/>
        <v>41931</v>
      </c>
      <c r="F155" s="213">
        <f t="shared" si="15"/>
        <v>18.491764238936298</v>
      </c>
      <c r="G155" s="279">
        <f t="shared" si="16"/>
        <v>53268.75</v>
      </c>
      <c r="H155" s="277">
        <v>5</v>
      </c>
      <c r="I155" s="209">
        <f t="shared" si="17"/>
        <v>118.375</v>
      </c>
      <c r="J155" s="216">
        <f t="shared" si="18"/>
        <v>0.23491764238936297</v>
      </c>
      <c r="K155" s="220">
        <f t="shared" si="19"/>
        <v>2.238566375</v>
      </c>
      <c r="L155" s="210">
        <f t="shared" si="20"/>
        <v>12.261133000600688</v>
      </c>
      <c r="M155" s="221">
        <v>35.817062</v>
      </c>
    </row>
    <row r="156" spans="1:13" s="7" customFormat="1" ht="15">
      <c r="A156" s="195" t="s">
        <v>154</v>
      </c>
      <c r="B156" s="181">
        <v>6900</v>
      </c>
      <c r="C156" s="288">
        <f>Volume!J156</f>
        <v>42.6</v>
      </c>
      <c r="D156" s="322">
        <v>5.14</v>
      </c>
      <c r="E156" s="208">
        <f t="shared" si="14"/>
        <v>35466</v>
      </c>
      <c r="F156" s="213">
        <f t="shared" si="15"/>
        <v>12.065727699530516</v>
      </c>
      <c r="G156" s="279">
        <f t="shared" si="16"/>
        <v>50163</v>
      </c>
      <c r="H156" s="277">
        <v>5</v>
      </c>
      <c r="I156" s="209">
        <f t="shared" si="17"/>
        <v>7.27</v>
      </c>
      <c r="J156" s="216">
        <f t="shared" si="18"/>
        <v>0.17065727699530514</v>
      </c>
      <c r="K156" s="220">
        <f t="shared" si="19"/>
        <v>2.8847229375</v>
      </c>
      <c r="L156" s="210">
        <f t="shared" si="20"/>
        <v>15.800278250213154</v>
      </c>
      <c r="M156" s="221">
        <v>46.155567</v>
      </c>
    </row>
    <row r="157" spans="1:13" s="7" customFormat="1" ht="15">
      <c r="A157" s="195" t="s">
        <v>305</v>
      </c>
      <c r="B157" s="181">
        <v>1800</v>
      </c>
      <c r="C157" s="288">
        <f>Volume!J157</f>
        <v>86.2</v>
      </c>
      <c r="D157" s="322">
        <v>28.16</v>
      </c>
      <c r="E157" s="208">
        <f t="shared" si="14"/>
        <v>50688</v>
      </c>
      <c r="F157" s="213">
        <f t="shared" si="15"/>
        <v>32.66821345707657</v>
      </c>
      <c r="G157" s="279">
        <f t="shared" si="16"/>
        <v>58446</v>
      </c>
      <c r="H157" s="277">
        <v>5</v>
      </c>
      <c r="I157" s="209">
        <f t="shared" si="17"/>
        <v>32.47</v>
      </c>
      <c r="J157" s="216">
        <f t="shared" si="18"/>
        <v>0.37668213457076566</v>
      </c>
      <c r="K157" s="220">
        <f t="shared" si="19"/>
        <v>3.3780660625</v>
      </c>
      <c r="L157" s="210">
        <f t="shared" si="20"/>
        <v>18.50242983173906</v>
      </c>
      <c r="M157" s="221">
        <v>54.049057</v>
      </c>
    </row>
    <row r="158" spans="1:13" s="8" customFormat="1" ht="15">
      <c r="A158" s="195" t="s">
        <v>155</v>
      </c>
      <c r="B158" s="181">
        <v>525</v>
      </c>
      <c r="C158" s="288">
        <f>Volume!J158</f>
        <v>423.85</v>
      </c>
      <c r="D158" s="322">
        <v>62.26</v>
      </c>
      <c r="E158" s="208">
        <f t="shared" si="14"/>
        <v>32686.5</v>
      </c>
      <c r="F158" s="213">
        <f t="shared" si="15"/>
        <v>14.68915890055444</v>
      </c>
      <c r="G158" s="279">
        <f t="shared" si="16"/>
        <v>43812.5625</v>
      </c>
      <c r="H158" s="277">
        <v>5</v>
      </c>
      <c r="I158" s="209">
        <f t="shared" si="17"/>
        <v>83.4525</v>
      </c>
      <c r="J158" s="216">
        <f t="shared" si="18"/>
        <v>0.1968915890055444</v>
      </c>
      <c r="K158" s="220">
        <f t="shared" si="19"/>
        <v>2.8725259375</v>
      </c>
      <c r="L158" s="210">
        <f t="shared" si="20"/>
        <v>15.733472529874248</v>
      </c>
      <c r="M158" s="221">
        <v>45.960415</v>
      </c>
    </row>
    <row r="159" spans="1:13" s="7" customFormat="1" ht="15">
      <c r="A159" s="195" t="s">
        <v>38</v>
      </c>
      <c r="B159" s="181">
        <v>600</v>
      </c>
      <c r="C159" s="288">
        <f>Volume!J159</f>
        <v>594.7</v>
      </c>
      <c r="D159" s="322">
        <v>90.74</v>
      </c>
      <c r="E159" s="208">
        <f t="shared" si="14"/>
        <v>54444</v>
      </c>
      <c r="F159" s="213">
        <f t="shared" si="15"/>
        <v>15.258113334454345</v>
      </c>
      <c r="G159" s="279">
        <f t="shared" si="16"/>
        <v>72285</v>
      </c>
      <c r="H159" s="277">
        <v>5</v>
      </c>
      <c r="I159" s="209">
        <f t="shared" si="17"/>
        <v>120.475</v>
      </c>
      <c r="J159" s="216">
        <f t="shared" si="18"/>
        <v>0.20258113334454345</v>
      </c>
      <c r="K159" s="220">
        <f t="shared" si="19"/>
        <v>2.2368231875</v>
      </c>
      <c r="L159" s="210">
        <f t="shared" si="20"/>
        <v>12.251585169443578</v>
      </c>
      <c r="M159" s="221">
        <v>35.789171</v>
      </c>
    </row>
    <row r="160" spans="1:13" s="8" customFormat="1" ht="15">
      <c r="A160" s="195" t="s">
        <v>156</v>
      </c>
      <c r="B160" s="181">
        <v>600</v>
      </c>
      <c r="C160" s="288">
        <f>Volume!J160</f>
        <v>380.5</v>
      </c>
      <c r="D160" s="322">
        <v>42.12</v>
      </c>
      <c r="E160" s="208">
        <f t="shared" si="14"/>
        <v>25272</v>
      </c>
      <c r="F160" s="213">
        <f t="shared" si="15"/>
        <v>11.069645203679368</v>
      </c>
      <c r="G160" s="279">
        <f t="shared" si="16"/>
        <v>36687</v>
      </c>
      <c r="H160" s="277">
        <v>5</v>
      </c>
      <c r="I160" s="209">
        <f t="shared" si="17"/>
        <v>61.145</v>
      </c>
      <c r="J160" s="216">
        <f t="shared" si="18"/>
        <v>0.1606964520367937</v>
      </c>
      <c r="K160" s="220">
        <f t="shared" si="19"/>
        <v>2.1191735</v>
      </c>
      <c r="L160" s="210">
        <f t="shared" si="20"/>
        <v>11.607191292171741</v>
      </c>
      <c r="M160" s="221">
        <v>33.906776</v>
      </c>
    </row>
    <row r="161" spans="1:13" s="7" customFormat="1" ht="15">
      <c r="A161" s="195" t="s">
        <v>398</v>
      </c>
      <c r="B161" s="181">
        <v>700</v>
      </c>
      <c r="C161" s="288">
        <f>Volume!J161</f>
        <v>247.8</v>
      </c>
      <c r="D161" s="322">
        <v>32.72</v>
      </c>
      <c r="E161" s="208">
        <f t="shared" si="14"/>
        <v>22904</v>
      </c>
      <c r="F161" s="213">
        <f t="shared" si="15"/>
        <v>13.204196933010493</v>
      </c>
      <c r="G161" s="279">
        <f t="shared" si="16"/>
        <v>31577</v>
      </c>
      <c r="H161" s="277">
        <v>5</v>
      </c>
      <c r="I161" s="209">
        <f t="shared" si="17"/>
        <v>45.11</v>
      </c>
      <c r="J161" s="216">
        <f t="shared" si="18"/>
        <v>0.1820419693301049</v>
      </c>
      <c r="K161" s="220">
        <f t="shared" si="19"/>
        <v>3.3919564375</v>
      </c>
      <c r="L161" s="210">
        <f t="shared" si="20"/>
        <v>18.578510548936123</v>
      </c>
      <c r="M161" s="221">
        <v>54.271303</v>
      </c>
    </row>
    <row r="162" spans="3:13" ht="14.25">
      <c r="C162" s="2"/>
      <c r="D162" s="111"/>
      <c r="H162" s="277"/>
      <c r="M162" s="71"/>
    </row>
    <row r="163" spans="3:13" ht="14.25">
      <c r="C163" s="2"/>
      <c r="D163" s="112"/>
      <c r="F163" s="67"/>
      <c r="H163" s="277"/>
      <c r="M163" s="71"/>
    </row>
    <row r="164" spans="3:13" ht="12.75">
      <c r="C164" s="2"/>
      <c r="D164" s="113"/>
      <c r="M164" s="71"/>
    </row>
    <row r="165" spans="3:13" ht="12.75">
      <c r="C165" s="2"/>
      <c r="D165" s="113"/>
      <c r="M165" s="1"/>
    </row>
    <row r="166" spans="3:13" ht="12.75">
      <c r="C166" s="2"/>
      <c r="D166" s="113"/>
      <c r="M166" s="1"/>
    </row>
    <row r="167" spans="3:13" ht="12.75">
      <c r="C167" s="2"/>
      <c r="D167" s="113"/>
      <c r="M167" s="1"/>
    </row>
    <row r="168" spans="3:13" ht="12.75">
      <c r="C168" s="2"/>
      <c r="D168" s="113"/>
      <c r="M168" s="1"/>
    </row>
    <row r="169" spans="3:13" ht="12.75">
      <c r="C169" s="2"/>
      <c r="D169" s="113"/>
      <c r="E169" s="2"/>
      <c r="F169" s="5"/>
      <c r="M169" s="1"/>
    </row>
    <row r="170" spans="3:13" ht="12.75">
      <c r="C170" s="2"/>
      <c r="D170" s="113"/>
      <c r="M170" s="1"/>
    </row>
    <row r="171" spans="3:13" ht="12.75">
      <c r="C171" s="2"/>
      <c r="D171" s="112"/>
      <c r="M171" s="1"/>
    </row>
    <row r="172" spans="3:13" ht="12.75">
      <c r="C172" s="2"/>
      <c r="D172" s="112"/>
      <c r="M172" s="1"/>
    </row>
    <row r="173" spans="3:13" ht="12.75">
      <c r="C173" s="2"/>
      <c r="D173" s="112"/>
      <c r="M173" s="1"/>
    </row>
    <row r="174" spans="3:13" ht="12.75">
      <c r="C174" s="2"/>
      <c r="D174" s="112"/>
      <c r="M174" s="1"/>
    </row>
    <row r="175" spans="3:13" ht="12.75">
      <c r="C175" s="2"/>
      <c r="D175" s="112"/>
      <c r="M175" s="1"/>
    </row>
    <row r="176" spans="1:13" ht="12.75">
      <c r="A176" s="76"/>
      <c r="C176" s="2"/>
      <c r="D176" s="112"/>
      <c r="M176" s="1"/>
    </row>
    <row r="177" spans="3:13" ht="12.75">
      <c r="C177" s="2"/>
      <c r="D177" s="112"/>
      <c r="M177" s="1"/>
    </row>
    <row r="178" spans="3:13" ht="12.75">
      <c r="C178" s="2"/>
      <c r="D178" s="112"/>
      <c r="M178" s="1"/>
    </row>
    <row r="179" spans="3:13" ht="12.75">
      <c r="C179" s="2"/>
      <c r="D179" s="112"/>
      <c r="M179" s="1"/>
    </row>
    <row r="180" spans="3:13" ht="12.75">
      <c r="C180" s="2"/>
      <c r="D180" s="112"/>
      <c r="M180" s="1"/>
    </row>
    <row r="181" spans="3:13" ht="12.75">
      <c r="C181" s="2"/>
      <c r="D181" s="112"/>
      <c r="M181" s="1"/>
    </row>
    <row r="182" spans="3:13" ht="12.75">
      <c r="C182" s="2"/>
      <c r="D182" s="112"/>
      <c r="M182" s="1"/>
    </row>
    <row r="183" spans="3:13" ht="12.75">
      <c r="C183" s="2"/>
      <c r="D183" s="112"/>
      <c r="M183" s="1"/>
    </row>
    <row r="184" spans="3:13" ht="12.75">
      <c r="C184" s="2"/>
      <c r="D184" s="112"/>
      <c r="M184" s="1"/>
    </row>
    <row r="185" spans="3:13" ht="12.75">
      <c r="C185" s="2"/>
      <c r="D185" s="112"/>
      <c r="M185" s="1"/>
    </row>
    <row r="186" spans="3:13" ht="12.75">
      <c r="C186" s="2"/>
      <c r="D186" s="112"/>
      <c r="M186" s="1"/>
    </row>
    <row r="187" spans="3:13" ht="12.75">
      <c r="C187" s="2"/>
      <c r="D187" s="112"/>
      <c r="M187" s="1"/>
    </row>
    <row r="188" spans="3:13" ht="12.75">
      <c r="C188" s="2"/>
      <c r="D188" s="112"/>
      <c r="M188" s="1"/>
    </row>
    <row r="189" spans="3:13" ht="12.75">
      <c r="C189" s="2"/>
      <c r="D189" s="112"/>
      <c r="M189" s="1"/>
    </row>
    <row r="190" spans="3:13" ht="12.75">
      <c r="C190" s="2"/>
      <c r="D190" s="112"/>
      <c r="M190" s="1"/>
    </row>
    <row r="191" spans="3:13" ht="12.75">
      <c r="C191" s="2"/>
      <c r="D191" s="112"/>
      <c r="M191" s="1"/>
    </row>
    <row r="192" spans="3:13" ht="12.75">
      <c r="C192" s="2"/>
      <c r="D192" s="112"/>
      <c r="M192" s="1"/>
    </row>
    <row r="193" spans="3:13" ht="12.75">
      <c r="C193" s="2"/>
      <c r="M193" s="1"/>
    </row>
    <row r="194" spans="3:13" ht="12.75">
      <c r="C194" s="2"/>
      <c r="M194" s="1"/>
    </row>
    <row r="195" ht="12.75">
      <c r="M195" s="1"/>
    </row>
    <row r="196" ht="12.75">
      <c r="M196" s="1"/>
    </row>
    <row r="197" ht="12.75">
      <c r="M197" s="1"/>
    </row>
    <row r="198" ht="12.75">
      <c r="M198" s="1"/>
    </row>
    <row r="199" ht="12.75">
      <c r="M199" s="1"/>
    </row>
    <row r="200" ht="12.75">
      <c r="M200" s="1"/>
    </row>
    <row r="201" ht="12.75">
      <c r="M201" s="1"/>
    </row>
    <row r="202" ht="12.75">
      <c r="M202" s="1"/>
    </row>
    <row r="203" ht="12.75">
      <c r="M203" s="1"/>
    </row>
    <row r="204" ht="12.75">
      <c r="M204" s="1"/>
    </row>
    <row r="205" ht="12.75">
      <c r="M205" s="1"/>
    </row>
    <row r="206" ht="12.75">
      <c r="M206" s="1"/>
    </row>
    <row r="207" ht="12.75">
      <c r="M207" s="1"/>
    </row>
    <row r="208" ht="12.75">
      <c r="M208" s="1"/>
    </row>
    <row r="209" ht="12.75">
      <c r="M209" s="1"/>
    </row>
    <row r="210" ht="12.75">
      <c r="M210" s="1"/>
    </row>
    <row r="211" ht="12.75">
      <c r="M211" s="1"/>
    </row>
    <row r="212" ht="12.75">
      <c r="M212" s="1"/>
    </row>
    <row r="213" ht="12.75">
      <c r="M213" s="1"/>
    </row>
    <row r="214" ht="12.75">
      <c r="M214" s="1"/>
    </row>
    <row r="215" ht="12.75">
      <c r="M215" s="1"/>
    </row>
    <row r="216" ht="12.75">
      <c r="M216" s="1"/>
    </row>
    <row r="217" ht="12.75">
      <c r="M217" s="1"/>
    </row>
    <row r="218" ht="12.75">
      <c r="M218" s="1"/>
    </row>
    <row r="219" ht="12.75">
      <c r="M219" s="1"/>
    </row>
    <row r="220" ht="12.75">
      <c r="M220" s="1"/>
    </row>
    <row r="221" ht="12.75">
      <c r="M221" s="1"/>
    </row>
    <row r="222" ht="12.75">
      <c r="M222" s="1"/>
    </row>
    <row r="223" ht="12.75">
      <c r="M223" s="1"/>
    </row>
    <row r="224" ht="12.75">
      <c r="M224" s="1"/>
    </row>
    <row r="225" ht="12.75">
      <c r="M225" s="1"/>
    </row>
    <row r="226" ht="12.75">
      <c r="M226" s="1"/>
    </row>
    <row r="227" ht="12.75">
      <c r="M227" s="1"/>
    </row>
    <row r="228" ht="12.75">
      <c r="M228" s="1"/>
    </row>
    <row r="229" ht="12.75">
      <c r="M229" s="1"/>
    </row>
    <row r="230" ht="12.75">
      <c r="M230" s="1"/>
    </row>
    <row r="231" ht="12.75">
      <c r="M231" s="1"/>
    </row>
    <row r="232" ht="12.75">
      <c r="M232" s="1"/>
    </row>
    <row r="233" ht="12.75">
      <c r="M233" s="1"/>
    </row>
    <row r="234" ht="12.75">
      <c r="M234" s="1"/>
    </row>
    <row r="235" ht="12.75">
      <c r="M235" s="1"/>
    </row>
    <row r="236" ht="12.75">
      <c r="M236" s="1"/>
    </row>
    <row r="237" ht="12.75">
      <c r="M237" s="1"/>
    </row>
    <row r="238" ht="12.75">
      <c r="M238" s="1"/>
    </row>
    <row r="239" ht="12.75">
      <c r="M239" s="1"/>
    </row>
    <row r="240" ht="12.75">
      <c r="M240" s="1"/>
    </row>
    <row r="241" ht="12.75">
      <c r="M241" s="1"/>
    </row>
    <row r="242" ht="12.75">
      <c r="M242" s="1"/>
    </row>
    <row r="243" ht="12.75">
      <c r="M243" s="1"/>
    </row>
    <row r="244" ht="12.75">
      <c r="M244" s="1"/>
    </row>
    <row r="245" ht="12.75">
      <c r="M245" s="1"/>
    </row>
    <row r="246" ht="12.75">
      <c r="M246" s="1"/>
    </row>
    <row r="247" ht="12.75">
      <c r="M247" s="1"/>
    </row>
    <row r="248" ht="12.75">
      <c r="M248" s="1"/>
    </row>
    <row r="249" ht="12.75">
      <c r="M249" s="1"/>
    </row>
    <row r="250" ht="12.75">
      <c r="M250" s="1"/>
    </row>
    <row r="251" ht="12.75">
      <c r="M251" s="1"/>
    </row>
    <row r="252" ht="12.75">
      <c r="M252" s="1"/>
    </row>
    <row r="253" ht="12.75">
      <c r="M253" s="1"/>
    </row>
    <row r="254" ht="12.75">
      <c r="M254" s="1"/>
    </row>
    <row r="255" ht="12.75">
      <c r="M255" s="1"/>
    </row>
    <row r="256" ht="12.75">
      <c r="M256" s="1"/>
    </row>
    <row r="257" ht="12.75">
      <c r="M257" s="1"/>
    </row>
    <row r="258" ht="12.75">
      <c r="M258" s="1"/>
    </row>
    <row r="259" ht="12.75">
      <c r="M259" s="1"/>
    </row>
    <row r="260" ht="12.75">
      <c r="M260" s="1"/>
    </row>
    <row r="261" ht="12.75">
      <c r="M261" s="1"/>
    </row>
    <row r="262" ht="12.75">
      <c r="M262" s="1"/>
    </row>
    <row r="263" ht="12.75">
      <c r="M263" s="1"/>
    </row>
    <row r="264" ht="12.75">
      <c r="M264" s="1"/>
    </row>
    <row r="265" ht="12.75">
      <c r="M265" s="1"/>
    </row>
    <row r="266" ht="12.75">
      <c r="M266" s="1"/>
    </row>
    <row r="267" ht="12.75">
      <c r="M267" s="1"/>
    </row>
    <row r="268" ht="12.75">
      <c r="M268" s="1"/>
    </row>
    <row r="269" ht="12.75">
      <c r="M269" s="1"/>
    </row>
    <row r="270" ht="12.75">
      <c r="M270" s="1"/>
    </row>
    <row r="271" ht="12.75">
      <c r="M271" s="1"/>
    </row>
    <row r="272" ht="12.75">
      <c r="M272" s="1"/>
    </row>
    <row r="273" ht="12.75">
      <c r="M273" s="1"/>
    </row>
    <row r="274" ht="12.75">
      <c r="M274" s="1"/>
    </row>
    <row r="275" ht="12.75">
      <c r="M275" s="1"/>
    </row>
    <row r="276" ht="12.75">
      <c r="M276" s="1"/>
    </row>
    <row r="277" ht="12.75">
      <c r="M277" s="1"/>
    </row>
    <row r="278" ht="12.75">
      <c r="M278" s="1"/>
    </row>
    <row r="279" ht="12.75">
      <c r="M279" s="1"/>
    </row>
    <row r="280" ht="12.75">
      <c r="M280" s="1"/>
    </row>
    <row r="281" ht="12.75">
      <c r="M281" s="1"/>
    </row>
    <row r="282" ht="12.75">
      <c r="M282" s="1"/>
    </row>
    <row r="283" ht="12.75">
      <c r="M283" s="1"/>
    </row>
    <row r="284" ht="12.75">
      <c r="M284" s="1"/>
    </row>
    <row r="285" ht="12.75">
      <c r="M285" s="1"/>
    </row>
    <row r="286" ht="12.75">
      <c r="M286" s="1"/>
    </row>
    <row r="287" ht="12.75">
      <c r="M287" s="1"/>
    </row>
    <row r="288" ht="12.75">
      <c r="M288" s="1"/>
    </row>
    <row r="289" ht="12.75">
      <c r="M289" s="1"/>
    </row>
    <row r="290" ht="12.75">
      <c r="M290" s="1"/>
    </row>
    <row r="291" ht="12.75">
      <c r="M291" s="1"/>
    </row>
    <row r="292" ht="12.75">
      <c r="M292" s="1"/>
    </row>
    <row r="293" ht="12.75">
      <c r="M293" s="5"/>
    </row>
    <row r="294" ht="12.75">
      <c r="M294" s="5"/>
    </row>
    <row r="295" ht="12.75">
      <c r="M295" s="5"/>
    </row>
    <row r="296" ht="12.75">
      <c r="M296" s="5"/>
    </row>
    <row r="297" ht="12.75">
      <c r="M297" s="5"/>
    </row>
    <row r="298" ht="12.75">
      <c r="M298" s="5"/>
    </row>
    <row r="299" ht="12.75">
      <c r="M299" s="5"/>
    </row>
    <row r="300" ht="12.75">
      <c r="M300" s="5"/>
    </row>
    <row r="301" ht="12.75">
      <c r="M301" s="5"/>
    </row>
    <row r="302" ht="12.75">
      <c r="M302" s="5"/>
    </row>
    <row r="303" ht="12.75">
      <c r="M303" s="5"/>
    </row>
    <row r="304" ht="12.75">
      <c r="M304" s="5"/>
    </row>
    <row r="305" ht="12.75">
      <c r="M305" s="5"/>
    </row>
    <row r="306" ht="12.75">
      <c r="M306" s="5"/>
    </row>
    <row r="307" ht="12.75">
      <c r="M307" s="5"/>
    </row>
    <row r="308" ht="12.75">
      <c r="M308" s="5"/>
    </row>
    <row r="309" ht="12.75">
      <c r="M309" s="5"/>
    </row>
    <row r="310" ht="12.75">
      <c r="M310" s="5"/>
    </row>
    <row r="311" ht="12.75">
      <c r="M311" s="5"/>
    </row>
    <row r="312" ht="12.75">
      <c r="M312" s="5"/>
    </row>
    <row r="313" ht="12.75">
      <c r="M313" s="5"/>
    </row>
    <row r="314" ht="12.75">
      <c r="M314" s="5"/>
    </row>
    <row r="315" ht="12.75">
      <c r="M315" s="5"/>
    </row>
    <row r="316" ht="12.75">
      <c r="M316" s="5"/>
    </row>
    <row r="317" ht="12.75">
      <c r="M317" s="5"/>
    </row>
    <row r="318" ht="12.75">
      <c r="M318" s="5"/>
    </row>
    <row r="319" ht="12.75">
      <c r="M319" s="5"/>
    </row>
    <row r="320" ht="12.75">
      <c r="M320" s="5"/>
    </row>
    <row r="321" ht="12.75">
      <c r="M321" s="5"/>
    </row>
    <row r="322" ht="12.75">
      <c r="M322" s="5"/>
    </row>
    <row r="323" ht="12.75">
      <c r="M323" s="5"/>
    </row>
    <row r="324" ht="12.75">
      <c r="M324" s="5"/>
    </row>
    <row r="325" ht="12.75">
      <c r="M325" s="5"/>
    </row>
    <row r="326" ht="12.75">
      <c r="M326" s="5"/>
    </row>
    <row r="327" ht="12.75">
      <c r="M327" s="5"/>
    </row>
    <row r="328" ht="12.75">
      <c r="M328" s="5"/>
    </row>
    <row r="329" ht="12.75">
      <c r="M329" s="5"/>
    </row>
    <row r="330" ht="12.75">
      <c r="M330" s="5"/>
    </row>
    <row r="331" ht="12.75">
      <c r="M331" s="5"/>
    </row>
    <row r="332" ht="12.75">
      <c r="M332" s="5"/>
    </row>
    <row r="333" ht="12.75">
      <c r="M333" s="5"/>
    </row>
    <row r="334" ht="12.75">
      <c r="M334" s="5"/>
    </row>
    <row r="335" ht="12.75">
      <c r="M335" s="5"/>
    </row>
    <row r="336" ht="12.75">
      <c r="M336" s="5"/>
    </row>
    <row r="337" ht="12.75">
      <c r="M337" s="5"/>
    </row>
    <row r="338" ht="12.75">
      <c r="M338" s="5"/>
    </row>
    <row r="339" ht="12.75">
      <c r="M339" s="5"/>
    </row>
    <row r="340" ht="12.75">
      <c r="M340" s="5"/>
    </row>
    <row r="341" ht="12.75">
      <c r="M341" s="5"/>
    </row>
    <row r="342" ht="12.75">
      <c r="M342" s="5"/>
    </row>
    <row r="343" ht="12.75">
      <c r="M343" s="5"/>
    </row>
    <row r="344" ht="12.75">
      <c r="M344" s="5"/>
    </row>
    <row r="345" ht="12.75">
      <c r="M345" s="5"/>
    </row>
    <row r="346" ht="12.75">
      <c r="M346" s="5"/>
    </row>
    <row r="347" ht="12.75">
      <c r="M347" s="5"/>
    </row>
    <row r="348" ht="12.75">
      <c r="M348" s="5"/>
    </row>
    <row r="349" ht="12.75">
      <c r="M349" s="5"/>
    </row>
    <row r="350" ht="12.75">
      <c r="M350" s="5"/>
    </row>
    <row r="351" ht="12.75">
      <c r="M351" s="5"/>
    </row>
    <row r="352" ht="12.75">
      <c r="M352" s="5"/>
    </row>
    <row r="353" ht="12.75">
      <c r="M353" s="5"/>
    </row>
    <row r="354" ht="12.75">
      <c r="M354" s="5"/>
    </row>
    <row r="355" ht="12.75">
      <c r="M355" s="5"/>
    </row>
    <row r="356" ht="12.75">
      <c r="M356" s="5"/>
    </row>
    <row r="357" ht="12.75">
      <c r="M357" s="5"/>
    </row>
    <row r="358" ht="12.75">
      <c r="M358" s="5"/>
    </row>
    <row r="359" ht="12.75">
      <c r="M359" s="5"/>
    </row>
    <row r="360" ht="12.75">
      <c r="M360" s="5"/>
    </row>
    <row r="361" ht="12.75">
      <c r="M361" s="5"/>
    </row>
    <row r="362" ht="12.75">
      <c r="M362" s="5"/>
    </row>
    <row r="363" ht="12.75">
      <c r="M363" s="5"/>
    </row>
    <row r="364" ht="12.75">
      <c r="M364" s="5"/>
    </row>
    <row r="365" ht="12.75">
      <c r="M365" s="5"/>
    </row>
    <row r="366" ht="12.75">
      <c r="M366" s="5"/>
    </row>
    <row r="367" ht="12.75">
      <c r="M367" s="5"/>
    </row>
    <row r="368" ht="12.75">
      <c r="M368" s="5"/>
    </row>
    <row r="369" ht="12.75">
      <c r="M369" s="5"/>
    </row>
    <row r="370" ht="12.75">
      <c r="M370" s="5"/>
    </row>
    <row r="371" ht="12.75">
      <c r="M371" s="5"/>
    </row>
    <row r="372" ht="12.75">
      <c r="M372" s="5"/>
    </row>
    <row r="373" ht="12.75">
      <c r="M373" s="5"/>
    </row>
    <row r="374" ht="12.75">
      <c r="M374" s="5"/>
    </row>
    <row r="375" ht="12.75">
      <c r="M375" s="5"/>
    </row>
    <row r="376" ht="12.75">
      <c r="M376" s="5"/>
    </row>
    <row r="377" ht="12.75">
      <c r="M377" s="5"/>
    </row>
    <row r="378" ht="12.75">
      <c r="M378" s="5"/>
    </row>
    <row r="379" ht="12.75">
      <c r="M379" s="5"/>
    </row>
    <row r="380" ht="12.75">
      <c r="M380" s="5"/>
    </row>
    <row r="381" ht="12.75">
      <c r="M381" s="5"/>
    </row>
    <row r="382" ht="12.75">
      <c r="M382" s="5"/>
    </row>
    <row r="383" ht="12.75">
      <c r="M383" s="5"/>
    </row>
    <row r="384" ht="12.75">
      <c r="M384" s="5"/>
    </row>
    <row r="385" ht="12.75">
      <c r="M385" s="5"/>
    </row>
    <row r="386" ht="12.75">
      <c r="M386" s="5"/>
    </row>
    <row r="387" ht="12.75">
      <c r="M387" s="5"/>
    </row>
    <row r="388" ht="12.75">
      <c r="M388" s="5"/>
    </row>
    <row r="389" ht="12.75">
      <c r="M389" s="5"/>
    </row>
    <row r="390" ht="12.75">
      <c r="M390" s="5"/>
    </row>
    <row r="391" ht="12.75">
      <c r="M391" s="5"/>
    </row>
    <row r="392" ht="12.75">
      <c r="M392" s="5"/>
    </row>
    <row r="393" ht="12.75">
      <c r="M393" s="5"/>
    </row>
    <row r="394" ht="12.75">
      <c r="M394" s="5"/>
    </row>
    <row r="395" ht="12.75">
      <c r="M395" s="5"/>
    </row>
    <row r="396" ht="12.75">
      <c r="M396" s="5"/>
    </row>
    <row r="397" ht="12.75">
      <c r="M397" s="5"/>
    </row>
    <row r="398" ht="12.75">
      <c r="M398" s="5"/>
    </row>
    <row r="399" ht="12.75">
      <c r="M399" s="5"/>
    </row>
    <row r="400" ht="12.75">
      <c r="M400" s="5"/>
    </row>
    <row r="401" ht="12.75">
      <c r="M401" s="5"/>
    </row>
    <row r="402" ht="12.75">
      <c r="M402" s="5"/>
    </row>
    <row r="403" ht="12.75">
      <c r="M403" s="5"/>
    </row>
    <row r="404" ht="12.75">
      <c r="M404" s="5"/>
    </row>
    <row r="405" ht="12.75">
      <c r="M405" s="5"/>
    </row>
    <row r="406" ht="12.75">
      <c r="M406" s="5"/>
    </row>
    <row r="407" ht="12.75">
      <c r="M407" s="5"/>
    </row>
    <row r="408" ht="12.75">
      <c r="M408" s="5"/>
    </row>
    <row r="409" ht="12.75">
      <c r="M409" s="5"/>
    </row>
    <row r="410" ht="12.75">
      <c r="M410" s="5"/>
    </row>
    <row r="411" ht="12.75">
      <c r="M411" s="5"/>
    </row>
    <row r="412" ht="12.75">
      <c r="M412" s="5"/>
    </row>
    <row r="413" ht="12.75">
      <c r="M413" s="5"/>
    </row>
    <row r="414" ht="12.75">
      <c r="M414" s="5"/>
    </row>
    <row r="415" ht="12.75">
      <c r="M415" s="5"/>
    </row>
    <row r="416" ht="12.75">
      <c r="M416" s="5"/>
    </row>
    <row r="417" ht="12.75">
      <c r="M417" s="5"/>
    </row>
    <row r="418" ht="12.75">
      <c r="M418" s="5"/>
    </row>
    <row r="419" ht="12.75">
      <c r="M419" s="5"/>
    </row>
    <row r="420" ht="12.75">
      <c r="M420" s="5"/>
    </row>
    <row r="421" ht="12.75">
      <c r="M421" s="5"/>
    </row>
    <row r="422" ht="12.75">
      <c r="M422" s="5"/>
    </row>
    <row r="423" ht="12.75">
      <c r="M423" s="5"/>
    </row>
    <row r="424" ht="12.75">
      <c r="M424" s="5"/>
    </row>
    <row r="425" ht="12.75">
      <c r="M425" s="5"/>
    </row>
    <row r="426" ht="12.75">
      <c r="M426" s="5"/>
    </row>
    <row r="427" ht="12.75">
      <c r="M427" s="5"/>
    </row>
    <row r="428" ht="12.75">
      <c r="M428" s="5"/>
    </row>
    <row r="429" ht="12.75">
      <c r="M429" s="5"/>
    </row>
    <row r="430" ht="12.75">
      <c r="M430" s="5"/>
    </row>
    <row r="431" ht="12.75">
      <c r="M431" s="5"/>
    </row>
    <row r="432" ht="12.75">
      <c r="M432" s="5"/>
    </row>
    <row r="433" ht="12.75">
      <c r="M433" s="5"/>
    </row>
    <row r="434" ht="12.75">
      <c r="M434" s="5"/>
    </row>
    <row r="435" ht="12.75">
      <c r="M435" s="5"/>
    </row>
    <row r="436" ht="12.75">
      <c r="M436" s="5"/>
    </row>
    <row r="437" ht="12.75">
      <c r="M437" s="5"/>
    </row>
    <row r="438" ht="12.75">
      <c r="M438" s="5"/>
    </row>
    <row r="439" ht="12.75">
      <c r="M439" s="5"/>
    </row>
    <row r="440" ht="12.75">
      <c r="M440" s="5"/>
    </row>
    <row r="441" ht="12.75">
      <c r="M441" s="5"/>
    </row>
    <row r="442" ht="12.75">
      <c r="M442" s="5"/>
    </row>
    <row r="443" ht="12.75">
      <c r="M443" s="5"/>
    </row>
    <row r="444" ht="12.75">
      <c r="M444" s="5"/>
    </row>
    <row r="445" ht="12.75">
      <c r="M445" s="5"/>
    </row>
    <row r="446" ht="12.75">
      <c r="M446" s="2"/>
    </row>
    <row r="447" ht="12.75">
      <c r="M447" s="2"/>
    </row>
    <row r="448" ht="12.75">
      <c r="M448" s="2"/>
    </row>
    <row r="449" ht="12.75">
      <c r="M449" s="2"/>
    </row>
    <row r="450" ht="12.75">
      <c r="M450" s="2"/>
    </row>
    <row r="451" ht="12.75">
      <c r="M451" s="2"/>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dinesh</cp:lastModifiedBy>
  <cp:lastPrinted>2007-02-23T11:19:05Z</cp:lastPrinted>
  <dcterms:created xsi:type="dcterms:W3CDTF">2003-08-14T05:49:12Z</dcterms:created>
  <dcterms:modified xsi:type="dcterms:W3CDTF">2007-03-22T13:15:00Z</dcterms:modified>
  <cp:category/>
  <cp:version/>
  <cp:contentType/>
  <cp:contentStatus/>
</cp:coreProperties>
</file>