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<sst xmlns="http://schemas.openxmlformats.org/spreadsheetml/2006/main" count="1247" uniqueCount="364">
  <si>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</si>
  <si>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</si>
  <si>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</si>
  <si>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</si>
  <si>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</si>
  <si>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</si>
  <si>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</si>
  <si>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</si>
  <si>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</si>
  <si>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</si>
  <si>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</si>
  <si>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</si>
  <si>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</si>
  <si>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</si>
  <si>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</si>
  <si>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</si>
  <si>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</si>
  <si>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</si>
  <si>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</si>
  <si>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</si>
  <si>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</si>
  <si>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</si>
  <si>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</si>
  <si>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</si>
  <si>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</si>
  <si>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</si>
  <si>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</si>
  <si>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</si>
  <si>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</si>
  <si>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</si>
  <si>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</si>
  <si>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</si>
  <si>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</si>
  <si>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</si>
  <si>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</si>
  <si>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</si>
  <si>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</si>
  <si>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</si>
  <si>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</si>
  <si>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</si>
  <si>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</si>
  <si>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</si>
  <si>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</si>
  <si>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</si>
  <si>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</si>
  <si>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</si>
  <si>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</si>
  <si>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</si>
  <si>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</si>
  <si>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</si>
  <si>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</si>
  <si>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</si>
  <si>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</si>
  <si>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</si>
  <si>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</si>
  <si>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</si>
  <si>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</si>
  <si>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</si>
  <si>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</si>
  <si>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</si>
  <si>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</si>
  <si>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</si>
  <si>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</si>
  <si>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</si>
  <si>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</si>
  <si>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</si>
  <si>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</si>
  <si>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</si>
  <si>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</si>
  <si>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</si>
  <si>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</si>
  <si>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</si>
  <si>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</si>
  <si>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</si>
  <si>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</si>
  <si>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</si>
  <si>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</si>
  <si>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</si>
  <si>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</si>
  <si>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</si>
  <si>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</si>
  <si>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</si>
  <si>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</si>
  <si>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</si>
  <si>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</si>
  <si>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</si>
  <si>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</si>
  <si>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</si>
  <si>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</si>
  <si>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</si>
  <si>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</si>
  <si>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</si>
  <si>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</si>
  <si>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</si>
  <si>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</si>
  <si>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</si>
  <si>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</si>
  <si>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</si>
  <si>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</si>
  <si>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</si>
  <si>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</si>
  <si>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</si>
  <si>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</si>
  <si>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</si>
  <si>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</si>
  <si>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</si>
  <si>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</si>
  <si>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</si>
  <si>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</si>
  <si>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</si>
  <si>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</si>
  <si>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</si>
  <si>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</si>
  <si>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</si>
  <si>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</si>
  <si>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</si>
  <si>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</si>
  <si>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</si>
  <si>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</si>
  <si>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</si>
  <si>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</si>
  <si>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</si>
  <si>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</si>
  <si>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</si>
  <si>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</si>
  <si>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</si>
  <si>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</si>
  <si>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</si>
  <si>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</si>
  <si>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</si>
  <si>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</si>
  <si>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</si>
  <si>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</si>
  <si>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</si>
  <si>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</si>
  <si>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</si>
  <si>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</si>
  <si>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</si>
  <si>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</si>
  <si>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</si>
  <si>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</si>
  <si>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</si>
  <si>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</si>
  <si>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</si>
  <si>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</si>
  <si>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</si>
  <si>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</si>
  <si>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</si>
  <si>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</si>
  <si>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</si>
  <si>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</si>
  <si>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</si>
  <si>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</si>
  <si>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</si>
  <si>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</si>
  <si>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</si>
  <si>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</si>
  <si>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</si>
  <si>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</si>
  <si>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</si>
  <si>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</si>
  <si>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</si>
  <si>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</si>
  <si>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</si>
  <si>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</si>
  <si>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</si>
  <si>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</si>
  <si>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</si>
  <si>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</si>
  <si>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</si>
  <si>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</si>
  <si>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</si>
  <si>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</si>
  <si>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</si>
  <si>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</si>
  <si>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</si>
  <si>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</si>
  <si>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</si>
  <si>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</si>
  <si>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</si>
  <si>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</si>
  <si>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</si>
  <si>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</si>
  <si>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</si>
  <si>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</si>
  <si>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</si>
  <si>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</si>
  <si>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</si>
  <si>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</si>
  <si>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</si>
  <si>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</si>
  <si>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</si>
  <si>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</si>
  <si>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</si>
  <si>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</si>
  <si>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</si>
  <si>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</si>
  <si>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</si>
  <si>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</si>
  <si>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</si>
  <si>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</si>
  <si>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</si>
  <si>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</si>
  <si>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</si>
  <si>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</si>
  <si>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</si>
  <si>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</si>
  <si>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</si>
  <si>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</si>
  <si>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</si>
  <si>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</si>
  <si>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</si>
  <si>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</si>
  <si>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</si>
  <si>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</si>
  <si>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</si>
  <si>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</si>
  <si>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</si>
  <si>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</si>
  <si>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</si>
  <si>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</si>
  <si>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</si>
  <si>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</si>
  <si>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</si>
  <si>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</si>
  <si>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</si>
  <si>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</si>
  <si>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</si>
  <si>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</si>
  <si>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</si>
  <si>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</si>
  <si>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</si>
  <si>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</si>
  <si>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</si>
  <si>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</si>
  <si>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</si>
  <si>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</si>
  <si>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</si>
  <si>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</si>
  <si>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</si>
  <si>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</si>
  <si>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</si>
  <si>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</si>
  <si>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</si>
  <si>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</si>
  <si>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</si>
  <si>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</si>
  <si>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</si>
  <si>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</si>
  <si>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</si>
  <si>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</si>
  <si>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</si>
  <si>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</si>
  <si>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Dec</t>
  </si>
  <si>
    <t>Margin Details</t>
  </si>
  <si>
    <t>Jan</t>
  </si>
  <si>
    <t>Sector-wise Open Interest Positions</t>
  </si>
  <si>
    <t>Scrips/Indexs</t>
  </si>
  <si>
    <t>OI change</t>
  </si>
  <si>
    <t>Two Wheeler</t>
  </si>
  <si>
    <t>Hero Honda</t>
  </si>
  <si>
    <t>Tvs Motors</t>
  </si>
  <si>
    <t>Four Wheeler</t>
  </si>
  <si>
    <t>Ashok Leyland</t>
  </si>
  <si>
    <t>Escort</t>
  </si>
  <si>
    <t>MUL</t>
  </si>
  <si>
    <t>Auto (Total)</t>
  </si>
  <si>
    <t>Auto Ancillaries</t>
  </si>
  <si>
    <t>Bharat Forge</t>
  </si>
  <si>
    <t>Cummins</t>
  </si>
  <si>
    <t>PSU Banks</t>
  </si>
  <si>
    <t>Allahabad Bank</t>
  </si>
  <si>
    <t>Andhra Bank</t>
  </si>
  <si>
    <t>Bank of Baroda</t>
  </si>
  <si>
    <t>Bank of India</t>
  </si>
  <si>
    <t>Canara Bank</t>
  </si>
  <si>
    <t>Corporation Bank</t>
  </si>
  <si>
    <t>Oriental Bank</t>
  </si>
  <si>
    <t>Syndicate Bank</t>
  </si>
  <si>
    <t>Union Bank</t>
  </si>
  <si>
    <t>Vijaya Bank</t>
  </si>
  <si>
    <t>Private Banks</t>
  </si>
  <si>
    <t>Federal Bank</t>
  </si>
  <si>
    <t>HDFC Bank</t>
  </si>
  <si>
    <t>IDBI bank</t>
  </si>
  <si>
    <t>Indusind Bank</t>
  </si>
  <si>
    <t>J&amp;K bank</t>
  </si>
  <si>
    <t>Karantaka Bank</t>
  </si>
  <si>
    <t>UTI Bank</t>
  </si>
  <si>
    <t>Banking (Total)</t>
  </si>
  <si>
    <t>Capital goods</t>
  </si>
  <si>
    <t>L&amp;T</t>
  </si>
  <si>
    <t>Punj Loyd</t>
  </si>
  <si>
    <t>Siemens</t>
  </si>
  <si>
    <t>Cement</t>
  </si>
  <si>
    <t>India Cement</t>
  </si>
  <si>
    <t>FMCG</t>
  </si>
  <si>
    <t>Colgate</t>
  </si>
  <si>
    <t xml:space="preserve">HLL </t>
  </si>
  <si>
    <t>Tata Tea</t>
  </si>
  <si>
    <t>Titan</t>
  </si>
  <si>
    <t>IT</t>
  </si>
  <si>
    <t>HCL Tech</t>
  </si>
  <si>
    <t>Patni</t>
  </si>
  <si>
    <t>Polaris</t>
  </si>
  <si>
    <t>Wipro</t>
  </si>
  <si>
    <t>Mphasis BFL</t>
  </si>
  <si>
    <t>Pharma</t>
  </si>
  <si>
    <t>Aurobindo</t>
  </si>
  <si>
    <t>Cipla</t>
  </si>
  <si>
    <t>Divis Labs</t>
  </si>
  <si>
    <t>Matrix</t>
  </si>
  <si>
    <t>Orchid</t>
  </si>
  <si>
    <t>Nicholas Piramal</t>
  </si>
  <si>
    <t>Strides Arcolab</t>
  </si>
  <si>
    <t>Sun Pharma</t>
  </si>
  <si>
    <t>Wockhardth</t>
  </si>
  <si>
    <t>Textile</t>
  </si>
  <si>
    <t>Alok Textile</t>
  </si>
  <si>
    <t>Arvind Mills</t>
  </si>
  <si>
    <t>Century Textile</t>
  </si>
  <si>
    <t>Oil &amp; Gas</t>
  </si>
  <si>
    <t>Bongai refinery</t>
  </si>
  <si>
    <t>Essar Oil</t>
  </si>
  <si>
    <t>Reliance</t>
  </si>
  <si>
    <t>Reliance Petroleum</t>
  </si>
  <si>
    <t>Metals</t>
  </si>
  <si>
    <t>Hindalco</t>
  </si>
  <si>
    <t>Jindal Stainless</t>
  </si>
  <si>
    <t>Jindal Steel</t>
  </si>
  <si>
    <t>Maharashtra Seamless</t>
  </si>
  <si>
    <t>Neville Lignite</t>
  </si>
  <si>
    <t>Sterlite Inds.</t>
  </si>
  <si>
    <t>Tata Steel</t>
  </si>
  <si>
    <t>Media</t>
  </si>
  <si>
    <t>Sun TV</t>
  </si>
  <si>
    <t>ZEE TELE</t>
  </si>
  <si>
    <t>Power</t>
  </si>
  <si>
    <t>Reliance Energy</t>
  </si>
  <si>
    <t>JP Hydro</t>
  </si>
  <si>
    <t>Suzlon</t>
  </si>
  <si>
    <t>Telecom</t>
  </si>
  <si>
    <t>Bharti</t>
  </si>
  <si>
    <t>Fertilizers</t>
  </si>
  <si>
    <t>Chambal Fertilizer</t>
  </si>
  <si>
    <t>Nagarjuna Fert.</t>
  </si>
  <si>
    <t>Tata Chemicals</t>
  </si>
  <si>
    <t>NBFC</t>
  </si>
  <si>
    <t>LIC Hsg</t>
  </si>
  <si>
    <t>Reliance cap</t>
  </si>
  <si>
    <t>SHIPPING</t>
  </si>
  <si>
    <t>Others</t>
  </si>
  <si>
    <t>Indian Hotel</t>
  </si>
  <si>
    <t>Jet Airways</t>
  </si>
  <si>
    <t>IVRCL Infra</t>
  </si>
  <si>
    <t>Indexs</t>
  </si>
  <si>
    <t>GESHIP</t>
  </si>
  <si>
    <t>LITL</t>
  </si>
  <si>
    <t>Infrastructure</t>
  </si>
  <si>
    <t>GMR Infra</t>
  </si>
  <si>
    <t>PARSVNATH</t>
  </si>
  <si>
    <t>Feb</t>
  </si>
  <si>
    <t>Derivatives Info Kit for 05 Dec, 2006</t>
  </si>
  <si>
    <t>M</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</si>
</sst>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55">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2" xfId="0" applyNumberFormat="1" applyFont="1" applyBorder="1" applyAlignment="1">
      <alignment horizontal="right"/>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9" fontId="12" fillId="0" borderId="22" xfId="22" applyFont="1" applyBorder="1" applyAlignment="1">
      <alignment horizontal="right"/>
    </xf>
    <xf numFmtId="0" fontId="12" fillId="0" borderId="27" xfId="0" applyFont="1" applyFill="1" applyBorder="1" applyAlignment="1">
      <alignment horizontal="right" wrapText="1"/>
    </xf>
    <xf numFmtId="2" fontId="12" fillId="0" borderId="21"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9"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0" fontId="18" fillId="2" borderId="31"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5"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4" xfId="22" applyNumberFormat="1" applyFont="1" applyFill="1" applyBorder="1" applyAlignment="1">
      <alignment horizontal="right"/>
    </xf>
    <xf numFmtId="182" fontId="3" fillId="0" borderId="33" xfId="22" applyNumberFormat="1" applyFont="1" applyFill="1" applyBorder="1" applyAlignment="1">
      <alignment horizontal="right"/>
    </xf>
    <xf numFmtId="0" fontId="18" fillId="2" borderId="26" xfId="0" applyFont="1" applyFill="1" applyBorder="1" applyAlignment="1">
      <alignmen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19" xfId="0" applyFont="1" applyFill="1" applyBorder="1" applyAlignment="1">
      <alignmen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1" fontId="12" fillId="0" borderId="25" xfId="0" applyNumberFormat="1" applyFont="1" applyFill="1" applyBorder="1" applyAlignment="1">
      <alignment horizontal="right" wrapText="1"/>
    </xf>
    <xf numFmtId="1" fontId="12" fillId="0" borderId="25" xfId="0" applyNumberFormat="1" applyFont="1" applyFill="1" applyBorder="1" applyAlignment="1">
      <alignment/>
    </xf>
    <xf numFmtId="0" fontId="12" fillId="0" borderId="25" xfId="0" applyFont="1" applyBorder="1" applyAlignment="1">
      <alignment/>
    </xf>
    <xf numFmtId="1" fontId="3" fillId="0" borderId="25" xfId="0" applyNumberFormat="1"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4"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8"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19" xfId="0" applyNumberFormat="1" applyFont="1" applyBorder="1" applyAlignment="1">
      <alignment/>
    </xf>
    <xf numFmtId="1" fontId="3" fillId="0" borderId="3" xfId="22" applyNumberFormat="1" applyFont="1" applyBorder="1" applyAlignment="1">
      <alignment horizontal="right"/>
    </xf>
    <xf numFmtId="1" fontId="3" fillId="0" borderId="19"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 fontId="3" fillId="0" borderId="28" xfId="0"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9" fontId="12" fillId="0" borderId="19" xfId="22" applyFont="1" applyBorder="1" applyAlignment="1">
      <alignment horizontal="right"/>
    </xf>
    <xf numFmtId="1" fontId="12" fillId="0" borderId="19" xfId="0" applyNumberFormat="1" applyFont="1" applyBorder="1" applyAlignment="1">
      <alignment horizontal="center"/>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5" fillId="3" borderId="29"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18" fillId="3" borderId="26" xfId="0" applyFont="1" applyFill="1" applyBorder="1" applyAlignment="1">
      <alignment horizontal="center"/>
    </xf>
    <xf numFmtId="0" fontId="18" fillId="3" borderId="29"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3"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32" xfId="0" applyFont="1" applyFill="1" applyBorder="1" applyAlignment="1">
      <alignment horizontal="center" wrapText="1"/>
    </xf>
    <xf numFmtId="0" fontId="18" fillId="2" borderId="7" xfId="0" applyFont="1" applyFill="1" applyBorder="1" applyAlignment="1">
      <alignment horizontal="center" wrapText="1"/>
    </xf>
    <xf numFmtId="0" fontId="18" fillId="3" borderId="34"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3"/>
  <sheetViews>
    <sheetView tabSelected="1" workbookViewId="0" topLeftCell="A1">
      <pane xSplit="1" ySplit="3" topLeftCell="B121" activePane="bottomRight" state="frozen"/>
      <selection pane="topLeft" activeCell="A1" sqref="A1"/>
      <selection pane="topRight" activeCell="B1" sqref="B1"/>
      <selection pane="bottomLeft" activeCell="A4" sqref="A4"/>
      <selection pane="bottomRight" activeCell="L1" sqref="L1"/>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421875" style="12" customWidth="1"/>
    <col min="8" max="8" width="8.140625" style="12" customWidth="1"/>
    <col min="9" max="9" width="8.57421875" style="13" customWidth="1"/>
    <col min="10" max="10" width="7.8515625" style="13" customWidth="1"/>
    <col min="11" max="16384" width="9.140625" style="8" customWidth="1"/>
  </cols>
  <sheetData>
    <row r="1" spans="1:11" ht="21.75" thickBot="1">
      <c r="A1" s="401" t="s">
        <v>362</v>
      </c>
      <c r="B1" s="407"/>
      <c r="C1" s="407"/>
      <c r="D1" s="407"/>
      <c r="E1" s="407"/>
      <c r="F1" s="407"/>
      <c r="G1" s="407"/>
      <c r="H1" s="407"/>
      <c r="I1" s="407"/>
      <c r="J1" s="407"/>
      <c r="K1" s="407"/>
    </row>
    <row r="2" spans="1:11" ht="15.75" thickBot="1">
      <c r="A2" s="28"/>
      <c r="B2" s="106"/>
      <c r="C2" s="29"/>
      <c r="D2" s="405" t="s">
        <v>115</v>
      </c>
      <c r="E2" s="400"/>
      <c r="F2" s="400"/>
      <c r="G2" s="402" t="s">
        <v>118</v>
      </c>
      <c r="H2" s="403"/>
      <c r="I2" s="404"/>
      <c r="J2" s="405" t="s">
        <v>66</v>
      </c>
      <c r="K2" s="406"/>
    </row>
    <row r="3" spans="1:11" ht="28.5" thickBot="1">
      <c r="A3" s="213" t="s">
        <v>12</v>
      </c>
      <c r="B3" s="105" t="s">
        <v>116</v>
      </c>
      <c r="C3" s="50" t="s">
        <v>114</v>
      </c>
      <c r="D3" s="34" t="s">
        <v>83</v>
      </c>
      <c r="E3" s="49" t="s">
        <v>24</v>
      </c>
      <c r="F3" s="48" t="s">
        <v>73</v>
      </c>
      <c r="G3" s="91" t="s">
        <v>119</v>
      </c>
      <c r="H3" s="38" t="s">
        <v>120</v>
      </c>
      <c r="I3" s="110" t="s">
        <v>117</v>
      </c>
      <c r="J3" s="162" t="s">
        <v>56</v>
      </c>
      <c r="K3" s="164" t="s">
        <v>72</v>
      </c>
    </row>
    <row r="4" spans="1:11" ht="15">
      <c r="A4" s="30" t="s">
        <v>198</v>
      </c>
      <c r="B4" s="312">
        <f>Margins!B4</f>
        <v>100</v>
      </c>
      <c r="C4" s="312">
        <f>Volume!J4</f>
        <v>6235.15</v>
      </c>
      <c r="D4" s="193">
        <f>Volume!M4</f>
        <v>-0.9365914110039677</v>
      </c>
      <c r="E4" s="194">
        <f>Volume!C4*100</f>
        <v>-21</v>
      </c>
      <c r="F4" s="379">
        <f>'Open Int.'!D4*100</f>
        <v>2</v>
      </c>
      <c r="G4" s="197">
        <f>'Open Int.'!R4</f>
        <v>116.9090625</v>
      </c>
      <c r="H4" s="197">
        <f>'Open Int.'!Z4</f>
        <v>1.4123275000000035</v>
      </c>
      <c r="I4" s="378">
        <f>'Open Int.'!O4</f>
        <v>0.9984</v>
      </c>
      <c r="J4" s="196">
        <f>IF(Volume!D4=0,0,Volume!F4/Volume!D4)</f>
        <v>0</v>
      </c>
      <c r="K4" s="199">
        <f>IF('Open Int.'!E4=0,0,'Open Int.'!H4/'Open Int.'!E4)</f>
        <v>0</v>
      </c>
    </row>
    <row r="5" spans="1:11" ht="15">
      <c r="A5" s="214" t="s">
        <v>88</v>
      </c>
      <c r="B5" s="313">
        <f>Margins!B5</f>
        <v>50</v>
      </c>
      <c r="C5" s="313">
        <f>Volume!J5</f>
        <v>5308.95</v>
      </c>
      <c r="D5" s="195">
        <f>Volume!M5</f>
        <v>0.7180664377454318</v>
      </c>
      <c r="E5" s="187">
        <f>Volume!C5*100</f>
        <v>14.000000000000002</v>
      </c>
      <c r="F5" s="380">
        <f>'Open Int.'!D5*100</f>
        <v>3</v>
      </c>
      <c r="G5" s="188">
        <f>'Open Int.'!R5</f>
        <v>10.75062375</v>
      </c>
      <c r="H5" s="188">
        <f>'Open Int.'!Z5</f>
        <v>0.3665567500000009</v>
      </c>
      <c r="I5" s="178">
        <f>'Open Int.'!O5</f>
        <v>1</v>
      </c>
      <c r="J5" s="198">
        <f>IF(Volume!D5=0,0,Volume!F5/Volume!D5)</f>
        <v>0</v>
      </c>
      <c r="K5" s="200">
        <f>IF('Open Int.'!E5=0,0,'Open Int.'!H5/'Open Int.'!E5)</f>
        <v>0</v>
      </c>
    </row>
    <row r="6" spans="1:11" ht="15">
      <c r="A6" s="214" t="s">
        <v>9</v>
      </c>
      <c r="B6" s="313">
        <f>Margins!B6</f>
        <v>100</v>
      </c>
      <c r="C6" s="313">
        <f>Volume!J6</f>
        <v>4015.75</v>
      </c>
      <c r="D6" s="195">
        <f>Volume!M6</f>
        <v>0.36865783554111475</v>
      </c>
      <c r="E6" s="187">
        <f>Volume!C6*100</f>
        <v>13</v>
      </c>
      <c r="F6" s="380">
        <f>'Open Int.'!D6*100</f>
        <v>2</v>
      </c>
      <c r="G6" s="188">
        <f>'Open Int.'!R6</f>
        <v>20362.502895</v>
      </c>
      <c r="H6" s="188">
        <f>'Open Int.'!Z6</f>
        <v>1283.534345</v>
      </c>
      <c r="I6" s="178">
        <f>'Open Int.'!O6</f>
        <v>0.926615075749508</v>
      </c>
      <c r="J6" s="198">
        <f>IF(Volume!D6=0,0,Volume!F6/Volume!D6)</f>
        <v>1.5582536550817019</v>
      </c>
      <c r="K6" s="200">
        <f>IF('Open Int.'!E6=0,0,'Open Int.'!H6/'Open Int.'!E6)</f>
        <v>1.5712993797278463</v>
      </c>
    </row>
    <row r="7" spans="1:11" ht="15">
      <c r="A7" s="214" t="s">
        <v>149</v>
      </c>
      <c r="B7" s="313">
        <f>Margins!B7</f>
        <v>100</v>
      </c>
      <c r="C7" s="313">
        <f>Volume!J7</f>
        <v>3758.25</v>
      </c>
      <c r="D7" s="195">
        <f>Volume!M7</f>
        <v>-0.3962154139722203</v>
      </c>
      <c r="E7" s="187">
        <f>Volume!C7*100</f>
        <v>-70</v>
      </c>
      <c r="F7" s="380">
        <f>'Open Int.'!D7*100</f>
        <v>-9</v>
      </c>
      <c r="G7" s="188">
        <f>'Open Int.'!R7</f>
        <v>88.318875</v>
      </c>
      <c r="H7" s="188">
        <f>'Open Int.'!Z7</f>
        <v>-8.576900999999992</v>
      </c>
      <c r="I7" s="178">
        <f>'Open Int.'!O7</f>
        <v>0.9889361702127659</v>
      </c>
      <c r="J7" s="198">
        <f>IF(Volume!D7=0,0,Volume!F7/Volume!D7)</f>
        <v>0</v>
      </c>
      <c r="K7" s="200">
        <f>IF('Open Int.'!E7=0,0,'Open Int.'!H7/'Open Int.'!E7)</f>
        <v>0.4</v>
      </c>
    </row>
    <row r="8" spans="1:11" ht="15">
      <c r="A8" s="214" t="s">
        <v>0</v>
      </c>
      <c r="B8" s="313">
        <f>Margins!B8</f>
        <v>375</v>
      </c>
      <c r="C8" s="313">
        <f>Volume!J8</f>
        <v>1164.95</v>
      </c>
      <c r="D8" s="195">
        <f>Volume!M8</f>
        <v>-1.0111738964183936</v>
      </c>
      <c r="E8" s="187">
        <f>Volume!C8*100</f>
        <v>-69</v>
      </c>
      <c r="F8" s="380">
        <f>'Open Int.'!D8*100</f>
        <v>-2</v>
      </c>
      <c r="G8" s="188">
        <f>'Open Int.'!R8</f>
        <v>360.886948125</v>
      </c>
      <c r="H8" s="188">
        <f>'Open Int.'!Z8</f>
        <v>-10.52691187499994</v>
      </c>
      <c r="I8" s="178">
        <f>'Open Int.'!O8</f>
        <v>0.9964895291126982</v>
      </c>
      <c r="J8" s="198">
        <f>IF(Volume!D8=0,0,Volume!F8/Volume!D8)</f>
        <v>0.09722222222222222</v>
      </c>
      <c r="K8" s="200">
        <f>IF('Open Int.'!E8=0,0,'Open Int.'!H8/'Open Int.'!E8)</f>
        <v>0.2774566473988439</v>
      </c>
    </row>
    <row r="9" spans="1:11" ht="15">
      <c r="A9" s="214" t="s">
        <v>150</v>
      </c>
      <c r="B9" s="313">
        <f>Margins!B9</f>
        <v>4900</v>
      </c>
      <c r="C9" s="313">
        <f>Volume!J9</f>
        <v>94.1</v>
      </c>
      <c r="D9" s="195">
        <f>Volume!M9</f>
        <v>0.965665236051493</v>
      </c>
      <c r="E9" s="187">
        <f>Volume!C9*100</f>
        <v>64</v>
      </c>
      <c r="F9" s="380">
        <f>'Open Int.'!D9*100</f>
        <v>-2</v>
      </c>
      <c r="G9" s="188">
        <f>'Open Int.'!R9</f>
        <v>41.129228</v>
      </c>
      <c r="H9" s="188">
        <f>'Open Int.'!Z9</f>
        <v>-0.10897600000000551</v>
      </c>
      <c r="I9" s="178">
        <f>'Open Int.'!O9</f>
        <v>0.9966367713004485</v>
      </c>
      <c r="J9" s="198">
        <f>IF(Volume!D9=0,0,Volume!F9/Volume!D9)</f>
        <v>0</v>
      </c>
      <c r="K9" s="200">
        <f>IF('Open Int.'!E9=0,0,'Open Int.'!H9/'Open Int.'!E9)</f>
        <v>0</v>
      </c>
    </row>
    <row r="10" spans="1:11" ht="15">
      <c r="A10" s="214" t="s">
        <v>190</v>
      </c>
      <c r="B10" s="313">
        <f>Margins!B10</f>
        <v>6700</v>
      </c>
      <c r="C10" s="313">
        <f>Volume!J10</f>
        <v>72.55</v>
      </c>
      <c r="D10" s="195">
        <f>Volume!M10</f>
        <v>-0.27491408934708295</v>
      </c>
      <c r="E10" s="187">
        <f>Volume!C10*100</f>
        <v>-69</v>
      </c>
      <c r="F10" s="380">
        <f>'Open Int.'!D10*100</f>
        <v>0</v>
      </c>
      <c r="G10" s="188">
        <f>'Open Int.'!R10</f>
        <v>57.35803</v>
      </c>
      <c r="H10" s="188">
        <f>'Open Int.'!Z10</f>
        <v>0.5730174999999988</v>
      </c>
      <c r="I10" s="178">
        <f>'Open Int.'!O10</f>
        <v>0.9949152542372881</v>
      </c>
      <c r="J10" s="198">
        <f>IF(Volume!D10=0,0,Volume!F10/Volume!D10)</f>
        <v>0.0625</v>
      </c>
      <c r="K10" s="200">
        <f>IF('Open Int.'!E10=0,0,'Open Int.'!H10/'Open Int.'!E10)</f>
        <v>0.13513513513513514</v>
      </c>
    </row>
    <row r="11" spans="1:11" ht="15">
      <c r="A11" s="214" t="s">
        <v>89</v>
      </c>
      <c r="B11" s="313">
        <f>Margins!B11</f>
        <v>4600</v>
      </c>
      <c r="C11" s="313">
        <f>Volume!J11</f>
        <v>91.4</v>
      </c>
      <c r="D11" s="195">
        <f>Volume!M11</f>
        <v>0</v>
      </c>
      <c r="E11" s="187">
        <f>Volume!C11*100</f>
        <v>-37</v>
      </c>
      <c r="F11" s="380">
        <f>'Open Int.'!D11*100</f>
        <v>-2</v>
      </c>
      <c r="G11" s="188">
        <f>'Open Int.'!R11</f>
        <v>61.80468</v>
      </c>
      <c r="H11" s="188">
        <f>'Open Int.'!Z11</f>
        <v>-0.8408800000000056</v>
      </c>
      <c r="I11" s="178">
        <f>'Open Int.'!O11</f>
        <v>0.9945578231292517</v>
      </c>
      <c r="J11" s="198">
        <f>IF(Volume!D11=0,0,Volume!F11/Volume!D11)</f>
        <v>0</v>
      </c>
      <c r="K11" s="200">
        <f>IF('Open Int.'!E11=0,0,'Open Int.'!H11/'Open Int.'!E11)</f>
        <v>0.02564102564102564</v>
      </c>
    </row>
    <row r="12" spans="1:11" ht="15">
      <c r="A12" s="214" t="s">
        <v>102</v>
      </c>
      <c r="B12" s="313">
        <f>Margins!B12</f>
        <v>4300</v>
      </c>
      <c r="C12" s="313">
        <f>Volume!J12</f>
        <v>55.2</v>
      </c>
      <c r="D12" s="195">
        <f>Volume!M12</f>
        <v>-0.8976660682226212</v>
      </c>
      <c r="E12" s="187">
        <f>Volume!C12*100</f>
        <v>-67</v>
      </c>
      <c r="F12" s="380">
        <f>'Open Int.'!D12*100</f>
        <v>-1</v>
      </c>
      <c r="G12" s="188">
        <f>'Open Int.'!R12</f>
        <v>114.312576</v>
      </c>
      <c r="H12" s="188">
        <f>'Open Int.'!Z12</f>
        <v>-0.5085179999999951</v>
      </c>
      <c r="I12" s="178">
        <f>'Open Int.'!O12</f>
        <v>0.989202657807309</v>
      </c>
      <c r="J12" s="198">
        <f>IF(Volume!D12=0,0,Volume!F12/Volume!D12)</f>
        <v>0.21978021978021978</v>
      </c>
      <c r="K12" s="200">
        <f>IF('Open Int.'!E12=0,0,'Open Int.'!H12/'Open Int.'!E12)</f>
        <v>0.12041884816753927</v>
      </c>
    </row>
    <row r="13" spans="1:11" ht="15">
      <c r="A13" s="214" t="s">
        <v>151</v>
      </c>
      <c r="B13" s="313">
        <f>Margins!B13</f>
        <v>9550</v>
      </c>
      <c r="C13" s="313">
        <f>Volume!J13</f>
        <v>43.55</v>
      </c>
      <c r="D13" s="195">
        <f>Volume!M13</f>
        <v>0.23014959723819173</v>
      </c>
      <c r="E13" s="187">
        <f>Volume!C13*100</f>
        <v>-20</v>
      </c>
      <c r="F13" s="380">
        <f>'Open Int.'!D13*100</f>
        <v>-1</v>
      </c>
      <c r="G13" s="188">
        <f>'Open Int.'!R13</f>
        <v>317.4999685</v>
      </c>
      <c r="H13" s="188">
        <f>'Open Int.'!Z13</f>
        <v>0.6460575000000404</v>
      </c>
      <c r="I13" s="178">
        <f>'Open Int.'!O13</f>
        <v>0.9875556719937123</v>
      </c>
      <c r="J13" s="198">
        <f>IF(Volume!D13=0,0,Volume!F13/Volume!D13)</f>
        <v>0.0913978494623656</v>
      </c>
      <c r="K13" s="200">
        <f>IF('Open Int.'!E13=0,0,'Open Int.'!H13/'Open Int.'!E13)</f>
        <v>0.18788819875776397</v>
      </c>
    </row>
    <row r="14" spans="1:11" ht="15">
      <c r="A14" s="214" t="s">
        <v>172</v>
      </c>
      <c r="B14" s="313">
        <f>Margins!B14</f>
        <v>350</v>
      </c>
      <c r="C14" s="313">
        <f>Volume!J14</f>
        <v>658.25</v>
      </c>
      <c r="D14" s="195">
        <f>Volume!M14</f>
        <v>1.0205647636586828</v>
      </c>
      <c r="E14" s="187">
        <f>Volume!C14*100</f>
        <v>-3</v>
      </c>
      <c r="F14" s="380">
        <f>'Open Int.'!D14*100</f>
        <v>-2</v>
      </c>
      <c r="G14" s="188">
        <f>'Open Int.'!R14</f>
        <v>82.68607375</v>
      </c>
      <c r="H14" s="188">
        <f>'Open Int.'!Z14</f>
        <v>-0.761080249999992</v>
      </c>
      <c r="I14" s="178">
        <f>'Open Int.'!O14</f>
        <v>0.9966564502646977</v>
      </c>
      <c r="J14" s="198">
        <f>IF(Volume!D14=0,0,Volume!F14/Volume!D14)</f>
        <v>0</v>
      </c>
      <c r="K14" s="200">
        <f>IF('Open Int.'!E14=0,0,'Open Int.'!H14/'Open Int.'!E14)</f>
        <v>0</v>
      </c>
    </row>
    <row r="15" spans="1:11" s="9" customFormat="1" ht="15">
      <c r="A15" s="214" t="s">
        <v>209</v>
      </c>
      <c r="B15" s="313">
        <f>Margins!B15</f>
        <v>100</v>
      </c>
      <c r="C15" s="313">
        <f>Volume!J15</f>
        <v>2719.35</v>
      </c>
      <c r="D15" s="195">
        <f>Volume!M15</f>
        <v>-1.1379128569610886</v>
      </c>
      <c r="E15" s="187">
        <f>Volume!C15*100</f>
        <v>-31</v>
      </c>
      <c r="F15" s="380">
        <f>'Open Int.'!D15*100</f>
        <v>-1</v>
      </c>
      <c r="G15" s="188">
        <f>'Open Int.'!R15</f>
        <v>340.299459</v>
      </c>
      <c r="H15" s="188">
        <f>'Open Int.'!Z15</f>
        <v>-6.942596999999978</v>
      </c>
      <c r="I15" s="178">
        <f>'Open Int.'!O15</f>
        <v>0.9985616109956849</v>
      </c>
      <c r="J15" s="198">
        <f>IF(Volume!D15=0,0,Volume!F15/Volume!D15)</f>
        <v>1.25</v>
      </c>
      <c r="K15" s="200">
        <f>IF('Open Int.'!E15=0,0,'Open Int.'!H15/'Open Int.'!E15)</f>
        <v>0.14705882352941177</v>
      </c>
    </row>
    <row r="16" spans="1:11" ht="15">
      <c r="A16" s="214" t="s">
        <v>90</v>
      </c>
      <c r="B16" s="313">
        <f>Margins!B16</f>
        <v>1400</v>
      </c>
      <c r="C16" s="313">
        <f>Volume!J16</f>
        <v>267.1</v>
      </c>
      <c r="D16" s="195">
        <f>Volume!M16</f>
        <v>-1.1106997408367272</v>
      </c>
      <c r="E16" s="187">
        <f>Volume!C16*100</f>
        <v>-41</v>
      </c>
      <c r="F16" s="380">
        <f>'Open Int.'!D16*100</f>
        <v>1</v>
      </c>
      <c r="G16" s="188">
        <f>'Open Int.'!R16</f>
        <v>184.464602</v>
      </c>
      <c r="H16" s="188">
        <f>'Open Int.'!Z16</f>
        <v>-0.33241600000002336</v>
      </c>
      <c r="I16" s="178">
        <f>'Open Int.'!O16</f>
        <v>0.9142509629028989</v>
      </c>
      <c r="J16" s="198">
        <f>IF(Volume!D16=0,0,Volume!F16/Volume!D16)</f>
        <v>0</v>
      </c>
      <c r="K16" s="200">
        <f>IF('Open Int.'!E16=0,0,'Open Int.'!H16/'Open Int.'!E16)</f>
        <v>0.012048192771084338</v>
      </c>
    </row>
    <row r="17" spans="1:11" ht="15">
      <c r="A17" s="214" t="s">
        <v>91</v>
      </c>
      <c r="B17" s="313">
        <f>Margins!B17</f>
        <v>3800</v>
      </c>
      <c r="C17" s="313">
        <f>Volume!J17</f>
        <v>206.75</v>
      </c>
      <c r="D17" s="195">
        <f>Volume!M17</f>
        <v>-0.12077294685990338</v>
      </c>
      <c r="E17" s="187">
        <f>Volume!C17*100</f>
        <v>7.000000000000001</v>
      </c>
      <c r="F17" s="380">
        <f>'Open Int.'!D17*100</f>
        <v>-4</v>
      </c>
      <c r="G17" s="188">
        <f>'Open Int.'!R17</f>
        <v>102.44876</v>
      </c>
      <c r="H17" s="188">
        <f>'Open Int.'!Z17</f>
        <v>-2.6410000000000053</v>
      </c>
      <c r="I17" s="178">
        <f>'Open Int.'!O17</f>
        <v>0.9861963190184049</v>
      </c>
      <c r="J17" s="198">
        <f>IF(Volume!D17=0,0,Volume!F17/Volume!D17)</f>
        <v>0.3333333333333333</v>
      </c>
      <c r="K17" s="200">
        <f>IF('Open Int.'!E17=0,0,'Open Int.'!H17/'Open Int.'!E17)</f>
        <v>0.359375</v>
      </c>
    </row>
    <row r="18" spans="1:11" s="9" customFormat="1" ht="15">
      <c r="A18" s="214" t="s">
        <v>44</v>
      </c>
      <c r="B18" s="313">
        <f>Margins!B18</f>
        <v>275</v>
      </c>
      <c r="C18" s="313">
        <f>Volume!J18</f>
        <v>1210.85</v>
      </c>
      <c r="D18" s="195">
        <f>Volume!M18</f>
        <v>-1.2357259380097954</v>
      </c>
      <c r="E18" s="187">
        <f>Volume!C18*100</f>
        <v>-74</v>
      </c>
      <c r="F18" s="380">
        <f>'Open Int.'!D18*100</f>
        <v>-1</v>
      </c>
      <c r="G18" s="188">
        <f>'Open Int.'!R18</f>
        <v>97.83062574999998</v>
      </c>
      <c r="H18" s="188">
        <f>'Open Int.'!Z18</f>
        <v>-2.640074250000012</v>
      </c>
      <c r="I18" s="178">
        <f>'Open Int.'!O18</f>
        <v>0.9979577944179714</v>
      </c>
      <c r="J18" s="198">
        <f>IF(Volume!D18=0,0,Volume!F18/Volume!D18)</f>
        <v>0</v>
      </c>
      <c r="K18" s="200">
        <f>IF('Open Int.'!E18=0,0,'Open Int.'!H18/'Open Int.'!E18)</f>
        <v>0</v>
      </c>
    </row>
    <row r="19" spans="1:11" s="9" customFormat="1" ht="15">
      <c r="A19" s="214" t="s">
        <v>152</v>
      </c>
      <c r="B19" s="313">
        <f>Margins!B19</f>
        <v>1000</v>
      </c>
      <c r="C19" s="313">
        <f>Volume!J19</f>
        <v>361.7</v>
      </c>
      <c r="D19" s="195">
        <f>Volume!M19</f>
        <v>1.0758697778398674</v>
      </c>
      <c r="E19" s="187">
        <f>Volume!C19*100</f>
        <v>82</v>
      </c>
      <c r="F19" s="380">
        <f>'Open Int.'!D19*100</f>
        <v>8</v>
      </c>
      <c r="G19" s="188">
        <f>'Open Int.'!R19</f>
        <v>213.0413</v>
      </c>
      <c r="H19" s="188">
        <f>'Open Int.'!Z19</f>
        <v>18.907674999999983</v>
      </c>
      <c r="I19" s="178">
        <f>'Open Int.'!O19</f>
        <v>0.998471986417657</v>
      </c>
      <c r="J19" s="198">
        <f>IF(Volume!D19=0,0,Volume!F19/Volume!D19)</f>
        <v>0.3333333333333333</v>
      </c>
      <c r="K19" s="200">
        <f>IF('Open Int.'!E19=0,0,'Open Int.'!H19/'Open Int.'!E19)</f>
        <v>0.2777777777777778</v>
      </c>
    </row>
    <row r="20" spans="1:11" s="9" customFormat="1" ht="15">
      <c r="A20" s="214" t="s">
        <v>249</v>
      </c>
      <c r="B20" s="313">
        <f>Margins!B20</f>
        <v>1000</v>
      </c>
      <c r="C20" s="313">
        <f>Volume!J20</f>
        <v>639.3</v>
      </c>
      <c r="D20" s="195">
        <f>Volume!M20</f>
        <v>1.275247524752468</v>
      </c>
      <c r="E20" s="187">
        <f>Volume!C20*100</f>
        <v>193</v>
      </c>
      <c r="F20" s="380">
        <f>'Open Int.'!D20*100</f>
        <v>-1</v>
      </c>
      <c r="G20" s="188">
        <f>'Open Int.'!R20</f>
        <v>658.03149</v>
      </c>
      <c r="H20" s="188">
        <f>'Open Int.'!Z20</f>
        <v>4.308989999999994</v>
      </c>
      <c r="I20" s="178">
        <f>'Open Int.'!O20</f>
        <v>0.9979597784902361</v>
      </c>
      <c r="J20" s="198">
        <f>IF(Volume!D20=0,0,Volume!F20/Volume!D20)</f>
        <v>0.024390243902439025</v>
      </c>
      <c r="K20" s="200">
        <f>IF('Open Int.'!E20=0,0,'Open Int.'!H20/'Open Int.'!E20)</f>
        <v>0.03389830508474576</v>
      </c>
    </row>
    <row r="21" spans="1:11" ht="15">
      <c r="A21" s="214" t="s">
        <v>1</v>
      </c>
      <c r="B21" s="313">
        <f>Margins!B21</f>
        <v>150</v>
      </c>
      <c r="C21" s="313">
        <f>Volume!J21</f>
        <v>2584.75</v>
      </c>
      <c r="D21" s="195">
        <f>Volume!M21</f>
        <v>-0.23159316800154395</v>
      </c>
      <c r="E21" s="187">
        <f>Volume!C21*100</f>
        <v>-62</v>
      </c>
      <c r="F21" s="380">
        <f>'Open Int.'!D21*100</f>
        <v>-3</v>
      </c>
      <c r="G21" s="188">
        <f>'Open Int.'!R21</f>
        <v>241.5448875</v>
      </c>
      <c r="H21" s="188">
        <f>'Open Int.'!Z21</f>
        <v>-6.972806250000019</v>
      </c>
      <c r="I21" s="178">
        <f>'Open Int.'!O21</f>
        <v>0.9982343499197431</v>
      </c>
      <c r="J21" s="198">
        <f>IF(Volume!D21=0,0,Volume!F21/Volume!D21)</f>
        <v>0.3333333333333333</v>
      </c>
      <c r="K21" s="200">
        <f>IF('Open Int.'!E21=0,0,'Open Int.'!H21/'Open Int.'!E21)</f>
        <v>0.3684210526315789</v>
      </c>
    </row>
    <row r="22" spans="1:11" ht="15">
      <c r="A22" s="214" t="s">
        <v>173</v>
      </c>
      <c r="B22" s="313">
        <f>Margins!B22</f>
        <v>1900</v>
      </c>
      <c r="C22" s="313">
        <f>Volume!J22</f>
        <v>112.6</v>
      </c>
      <c r="D22" s="195">
        <f>Volume!M22</f>
        <v>-0.4420866489832007</v>
      </c>
      <c r="E22" s="187">
        <f>Volume!C22*100</f>
        <v>83</v>
      </c>
      <c r="F22" s="380">
        <f>'Open Int.'!D22*100</f>
        <v>3</v>
      </c>
      <c r="G22" s="188">
        <f>'Open Int.'!R22</f>
        <v>50.190324</v>
      </c>
      <c r="H22" s="188">
        <f>'Open Int.'!Z22</f>
        <v>1.8615629999999967</v>
      </c>
      <c r="I22" s="178">
        <f>'Open Int.'!O22</f>
        <v>0.9927536231884058</v>
      </c>
      <c r="J22" s="198">
        <f>IF(Volume!D22=0,0,Volume!F22/Volume!D22)</f>
        <v>0.03333333333333333</v>
      </c>
      <c r="K22" s="200">
        <f>IF('Open Int.'!E22=0,0,'Open Int.'!H22/'Open Int.'!E22)</f>
        <v>0.05263157894736842</v>
      </c>
    </row>
    <row r="23" spans="1:11" ht="15">
      <c r="A23" s="214" t="s">
        <v>174</v>
      </c>
      <c r="B23" s="313">
        <f>Margins!B23</f>
        <v>4500</v>
      </c>
      <c r="C23" s="313">
        <f>Volume!J23</f>
        <v>48.8</v>
      </c>
      <c r="D23" s="195">
        <f>Volume!M23</f>
        <v>1.1398963730569889</v>
      </c>
      <c r="E23" s="187">
        <f>Volume!C23*100</f>
        <v>-7.000000000000001</v>
      </c>
      <c r="F23" s="380">
        <f>'Open Int.'!D23*100</f>
        <v>2</v>
      </c>
      <c r="G23" s="188">
        <f>'Open Int.'!R23</f>
        <v>20.33496</v>
      </c>
      <c r="H23" s="188">
        <f>'Open Int.'!Z23</f>
        <v>0.5982974999999975</v>
      </c>
      <c r="I23" s="178">
        <f>'Open Int.'!O23</f>
        <v>0.9827213822894169</v>
      </c>
      <c r="J23" s="198">
        <f>IF(Volume!D23=0,0,Volume!F23/Volume!D23)</f>
        <v>0</v>
      </c>
      <c r="K23" s="200">
        <f>IF('Open Int.'!E23=0,0,'Open Int.'!H23/'Open Int.'!E23)</f>
        <v>0.020833333333333332</v>
      </c>
    </row>
    <row r="24" spans="1:11" ht="15">
      <c r="A24" s="214" t="s">
        <v>2</v>
      </c>
      <c r="B24" s="313">
        <f>Margins!B24</f>
        <v>1100</v>
      </c>
      <c r="C24" s="313">
        <f>Volume!J24</f>
        <v>338.5</v>
      </c>
      <c r="D24" s="195">
        <f>Volume!M24</f>
        <v>-0.2504788566376964</v>
      </c>
      <c r="E24" s="187">
        <f>Volume!C24*100</f>
        <v>-38</v>
      </c>
      <c r="F24" s="380">
        <f>'Open Int.'!D24*100</f>
        <v>2</v>
      </c>
      <c r="G24" s="188">
        <f>'Open Int.'!R24</f>
        <v>144.62074</v>
      </c>
      <c r="H24" s="188">
        <f>'Open Int.'!Z24</f>
        <v>2.5111405000000104</v>
      </c>
      <c r="I24" s="178">
        <f>'Open Int.'!O24</f>
        <v>0.9966529351184346</v>
      </c>
      <c r="J24" s="198">
        <f>IF(Volume!D24=0,0,Volume!F24/Volume!D24)</f>
        <v>0.3333333333333333</v>
      </c>
      <c r="K24" s="200">
        <f>IF('Open Int.'!E24=0,0,'Open Int.'!H24/'Open Int.'!E24)</f>
        <v>0.10714285714285714</v>
      </c>
    </row>
    <row r="25" spans="1:11" ht="15">
      <c r="A25" s="214" t="s">
        <v>92</v>
      </c>
      <c r="B25" s="313">
        <f>Margins!B25</f>
        <v>1600</v>
      </c>
      <c r="C25" s="313">
        <f>Volume!J25</f>
        <v>311.25</v>
      </c>
      <c r="D25" s="195">
        <f>Volume!M25</f>
        <v>-1.3627000475360518</v>
      </c>
      <c r="E25" s="187">
        <f>Volume!C25*100</f>
        <v>-44</v>
      </c>
      <c r="F25" s="380">
        <f>'Open Int.'!D25*100</f>
        <v>-10</v>
      </c>
      <c r="G25" s="188">
        <f>'Open Int.'!R25</f>
        <v>57.6684</v>
      </c>
      <c r="H25" s="188">
        <f>'Open Int.'!Z25</f>
        <v>-6.905752</v>
      </c>
      <c r="I25" s="178">
        <f>'Open Int.'!O25</f>
        <v>0.9930915371329879</v>
      </c>
      <c r="J25" s="198">
        <f>IF(Volume!D25=0,0,Volume!F25/Volume!D25)</f>
        <v>0.13333333333333333</v>
      </c>
      <c r="K25" s="200">
        <f>IF('Open Int.'!E25=0,0,'Open Int.'!H25/'Open Int.'!E25)</f>
        <v>0.13333333333333333</v>
      </c>
    </row>
    <row r="26" spans="1:11" ht="15">
      <c r="A26" s="214" t="s">
        <v>153</v>
      </c>
      <c r="B26" s="313">
        <f>Margins!B26</f>
        <v>850</v>
      </c>
      <c r="C26" s="313">
        <f>Volume!J26</f>
        <v>669.65</v>
      </c>
      <c r="D26" s="195">
        <f>Volume!M26</f>
        <v>0.7750188111361892</v>
      </c>
      <c r="E26" s="187">
        <f>Volume!C26*100</f>
        <v>-4</v>
      </c>
      <c r="F26" s="380">
        <f>'Open Int.'!D26*100</f>
        <v>-2</v>
      </c>
      <c r="G26" s="188">
        <f>'Open Int.'!R26</f>
        <v>513.81909675</v>
      </c>
      <c r="H26" s="188">
        <f>'Open Int.'!Z26</f>
        <v>-3.8430157500000632</v>
      </c>
      <c r="I26" s="178">
        <f>'Open Int.'!O26</f>
        <v>0.9992245485764928</v>
      </c>
      <c r="J26" s="198">
        <f>IF(Volume!D26=0,0,Volume!F26/Volume!D26)</f>
        <v>0.12903225806451613</v>
      </c>
      <c r="K26" s="200">
        <f>IF('Open Int.'!E26=0,0,'Open Int.'!H26/'Open Int.'!E26)</f>
        <v>0.1048951048951049</v>
      </c>
    </row>
    <row r="27" spans="1:11" ht="15">
      <c r="A27" s="214" t="s">
        <v>175</v>
      </c>
      <c r="B27" s="313">
        <f>Margins!B27</f>
        <v>1100</v>
      </c>
      <c r="C27" s="313">
        <f>Volume!J27</f>
        <v>347.75</v>
      </c>
      <c r="D27" s="195">
        <f>Volume!M27</f>
        <v>-1.2214174122993926</v>
      </c>
      <c r="E27" s="187">
        <f>Volume!C27*100</f>
        <v>-64</v>
      </c>
      <c r="F27" s="380">
        <f>'Open Int.'!D27*100</f>
        <v>1</v>
      </c>
      <c r="G27" s="188">
        <f>'Open Int.'!R27</f>
        <v>35.1923</v>
      </c>
      <c r="H27" s="188">
        <f>'Open Int.'!Z27</f>
        <v>-0.20280699999999996</v>
      </c>
      <c r="I27" s="178">
        <f>'Open Int.'!O27</f>
        <v>0.9934782608695653</v>
      </c>
      <c r="J27" s="198">
        <f>IF(Volume!D27=0,0,Volume!F27/Volume!D27)</f>
        <v>0</v>
      </c>
      <c r="K27" s="200">
        <f>IF('Open Int.'!E27=0,0,'Open Int.'!H27/'Open Int.'!E27)</f>
        <v>0</v>
      </c>
    </row>
    <row r="28" spans="1:11" ht="15">
      <c r="A28" s="214" t="s">
        <v>176</v>
      </c>
      <c r="B28" s="313">
        <f>Margins!B28</f>
        <v>6900</v>
      </c>
      <c r="C28" s="313">
        <f>Volume!J28</f>
        <v>37.15</v>
      </c>
      <c r="D28" s="195">
        <f>Volume!M28</f>
        <v>3.1944444444444406</v>
      </c>
      <c r="E28" s="187">
        <f>Volume!C28*100</f>
        <v>473.00000000000006</v>
      </c>
      <c r="F28" s="380">
        <f>'Open Int.'!D28*100</f>
        <v>1</v>
      </c>
      <c r="G28" s="188">
        <f>'Open Int.'!R28</f>
        <v>17.533314</v>
      </c>
      <c r="H28" s="188">
        <f>'Open Int.'!Z28</f>
        <v>1.188594000000002</v>
      </c>
      <c r="I28" s="178">
        <f>'Open Int.'!O28</f>
        <v>0.9956140350877193</v>
      </c>
      <c r="J28" s="198">
        <f>IF(Volume!D28=0,0,Volume!F28/Volume!D28)</f>
        <v>0</v>
      </c>
      <c r="K28" s="200">
        <f>IF('Open Int.'!E28=0,0,'Open Int.'!H28/'Open Int.'!E28)</f>
        <v>0.029411764705882353</v>
      </c>
    </row>
    <row r="29" spans="1:11" ht="15">
      <c r="A29" s="214" t="s">
        <v>3</v>
      </c>
      <c r="B29" s="313">
        <f>Margins!B29</f>
        <v>1250</v>
      </c>
      <c r="C29" s="313">
        <f>Volume!J29</f>
        <v>252.65</v>
      </c>
      <c r="D29" s="195">
        <f>Volume!M29</f>
        <v>-0.9021376740537294</v>
      </c>
      <c r="E29" s="187">
        <f>Volume!C29*100</f>
        <v>-28.000000000000004</v>
      </c>
      <c r="F29" s="380">
        <f>'Open Int.'!D29*100</f>
        <v>5</v>
      </c>
      <c r="G29" s="188">
        <f>'Open Int.'!R29</f>
        <v>93.859475</v>
      </c>
      <c r="H29" s="188">
        <f>'Open Int.'!Z29</f>
        <v>4.340156250000007</v>
      </c>
      <c r="I29" s="178">
        <f>'Open Int.'!O29</f>
        <v>0.9952893674293405</v>
      </c>
      <c r="J29" s="198">
        <f>IF(Volume!D29=0,0,Volume!F29/Volume!D29)</f>
        <v>0</v>
      </c>
      <c r="K29" s="200">
        <f>IF('Open Int.'!E29=0,0,'Open Int.'!H29/'Open Int.'!E29)</f>
        <v>0.029411764705882353</v>
      </c>
    </row>
    <row r="30" spans="1:11" ht="15">
      <c r="A30" s="214" t="s">
        <v>235</v>
      </c>
      <c r="B30" s="313">
        <f>Margins!B30</f>
        <v>525</v>
      </c>
      <c r="C30" s="313">
        <f>Volume!J30</f>
        <v>392.55</v>
      </c>
      <c r="D30" s="195">
        <f>Volume!M30</f>
        <v>0.8477842003853594</v>
      </c>
      <c r="E30" s="187">
        <f>Volume!C30*100</f>
        <v>109.00000000000001</v>
      </c>
      <c r="F30" s="380">
        <f>'Open Int.'!D30*100</f>
        <v>-5</v>
      </c>
      <c r="G30" s="188">
        <f>'Open Int.'!R30</f>
        <v>48.142332</v>
      </c>
      <c r="H30" s="188">
        <f>'Open Int.'!Z30</f>
        <v>-1.986256124999997</v>
      </c>
      <c r="I30" s="178">
        <f>'Open Int.'!O30</f>
        <v>0.9991438356164384</v>
      </c>
      <c r="J30" s="198">
        <f>IF(Volume!D30=0,0,Volume!F30/Volume!D30)</f>
        <v>0</v>
      </c>
      <c r="K30" s="200">
        <f>IF('Open Int.'!E30=0,0,'Open Int.'!H30/'Open Int.'!E30)</f>
        <v>0</v>
      </c>
    </row>
    <row r="31" spans="1:11" ht="15">
      <c r="A31" s="214" t="s">
        <v>177</v>
      </c>
      <c r="B31" s="313">
        <f>Margins!B31</f>
        <v>1200</v>
      </c>
      <c r="C31" s="313">
        <f>Volume!J31</f>
        <v>382.65</v>
      </c>
      <c r="D31" s="195">
        <f>Volume!M31</f>
        <v>-2.085465711361319</v>
      </c>
      <c r="E31" s="187">
        <f>Volume!C31*100</f>
        <v>-63</v>
      </c>
      <c r="F31" s="380">
        <f>'Open Int.'!D31*100</f>
        <v>5</v>
      </c>
      <c r="G31" s="188">
        <f>'Open Int.'!R31</f>
        <v>33.244632</v>
      </c>
      <c r="H31" s="188">
        <f>'Open Int.'!Z31</f>
        <v>0.839496000000004</v>
      </c>
      <c r="I31" s="178">
        <f>'Open Int.'!O31</f>
        <v>0.9917127071823204</v>
      </c>
      <c r="J31" s="198">
        <f>IF(Volume!D31=0,0,Volume!F31/Volume!D31)</f>
        <v>0</v>
      </c>
      <c r="K31" s="200">
        <f>IF('Open Int.'!E31=0,0,'Open Int.'!H31/'Open Int.'!E31)</f>
        <v>0</v>
      </c>
    </row>
    <row r="32" spans="1:11" ht="15">
      <c r="A32" s="214" t="s">
        <v>199</v>
      </c>
      <c r="B32" s="313">
        <f>Margins!B32</f>
        <v>1900</v>
      </c>
      <c r="C32" s="313">
        <f>Volume!J32</f>
        <v>276.1</v>
      </c>
      <c r="D32" s="195">
        <f>Volume!M32</f>
        <v>-1.6212364154640853</v>
      </c>
      <c r="E32" s="187">
        <f>Volume!C32*100</f>
        <v>-16</v>
      </c>
      <c r="F32" s="380">
        <f>'Open Int.'!D32*100</f>
        <v>7.000000000000001</v>
      </c>
      <c r="G32" s="188">
        <f>'Open Int.'!R32</f>
        <v>110.268818</v>
      </c>
      <c r="H32" s="188">
        <f>'Open Int.'!Z32</f>
        <v>5.168199500000014</v>
      </c>
      <c r="I32" s="178">
        <f>'Open Int.'!O32</f>
        <v>0.9957183634633682</v>
      </c>
      <c r="J32" s="198">
        <f>IF(Volume!D32=0,0,Volume!F32/Volume!D32)</f>
        <v>0</v>
      </c>
      <c r="K32" s="200">
        <f>IF('Open Int.'!E32=0,0,'Open Int.'!H32/'Open Int.'!E32)</f>
        <v>0</v>
      </c>
    </row>
    <row r="33" spans="1:11" ht="15">
      <c r="A33" s="214" t="s">
        <v>236</v>
      </c>
      <c r="B33" s="313">
        <f>Margins!B33</f>
        <v>1800</v>
      </c>
      <c r="C33" s="313">
        <f>Volume!J33</f>
        <v>144.9</v>
      </c>
      <c r="D33" s="195">
        <f>Volume!M33</f>
        <v>-0.7534246575342427</v>
      </c>
      <c r="E33" s="187">
        <f>Volume!C33*100</f>
        <v>-32</v>
      </c>
      <c r="F33" s="380">
        <f>'Open Int.'!D33*100</f>
        <v>0</v>
      </c>
      <c r="G33" s="188">
        <f>'Open Int.'!R33</f>
        <v>62.33598</v>
      </c>
      <c r="H33" s="188">
        <f>'Open Int.'!Z33</f>
        <v>-0.23669999999999902</v>
      </c>
      <c r="I33" s="178">
        <f>'Open Int.'!O33</f>
        <v>0.9953974895397489</v>
      </c>
      <c r="J33" s="198">
        <f>IF(Volume!D33=0,0,Volume!F33/Volume!D33)</f>
        <v>0.3333333333333333</v>
      </c>
      <c r="K33" s="200">
        <f>IF('Open Int.'!E33=0,0,'Open Int.'!H33/'Open Int.'!E33)</f>
        <v>0.06363636363636363</v>
      </c>
    </row>
    <row r="34" spans="1:11" ht="15">
      <c r="A34" s="214" t="s">
        <v>178</v>
      </c>
      <c r="B34" s="313">
        <f>Margins!B34</f>
        <v>250</v>
      </c>
      <c r="C34" s="313">
        <f>Volume!J34</f>
        <v>2991.95</v>
      </c>
      <c r="D34" s="195">
        <f>Volume!M34</f>
        <v>-2.1615081506188702</v>
      </c>
      <c r="E34" s="187">
        <f>Volume!C34*100</f>
        <v>18</v>
      </c>
      <c r="F34" s="380">
        <f>'Open Int.'!D34*100</f>
        <v>2</v>
      </c>
      <c r="G34" s="188">
        <f>'Open Int.'!R34</f>
        <v>321.26063125</v>
      </c>
      <c r="H34" s="188">
        <f>'Open Int.'!Z34</f>
        <v>-0.44622874999998885</v>
      </c>
      <c r="I34" s="178">
        <f>'Open Int.'!O34</f>
        <v>0.9857974388824214</v>
      </c>
      <c r="J34" s="198">
        <f>IF(Volume!D34=0,0,Volume!F34/Volume!D34)</f>
        <v>0</v>
      </c>
      <c r="K34" s="200">
        <f>IF('Open Int.'!E34=0,0,'Open Int.'!H34/'Open Int.'!E34)</f>
        <v>0</v>
      </c>
    </row>
    <row r="35" spans="1:11" ht="15">
      <c r="A35" s="214" t="s">
        <v>210</v>
      </c>
      <c r="B35" s="313">
        <f>Margins!B35</f>
        <v>400</v>
      </c>
      <c r="C35" s="313">
        <f>Volume!J35</f>
        <v>767.6</v>
      </c>
      <c r="D35" s="195">
        <f>Volume!M35</f>
        <v>-0.5119564512993238</v>
      </c>
      <c r="E35" s="187">
        <f>Volume!C35*100</f>
        <v>-54</v>
      </c>
      <c r="F35" s="380">
        <f>'Open Int.'!D35*100</f>
        <v>2</v>
      </c>
      <c r="G35" s="188">
        <f>'Open Int.'!R35</f>
        <v>232.767024</v>
      </c>
      <c r="H35" s="188">
        <f>'Open Int.'!Z35</f>
        <v>3.3697779999999966</v>
      </c>
      <c r="I35" s="178">
        <f>'Open Int.'!O35</f>
        <v>0.9940641076375148</v>
      </c>
      <c r="J35" s="198">
        <f>IF(Volume!D35=0,0,Volume!F35/Volume!D35)</f>
        <v>0</v>
      </c>
      <c r="K35" s="200">
        <f>IF('Open Int.'!E35=0,0,'Open Int.'!H35/'Open Int.'!E35)</f>
        <v>0</v>
      </c>
    </row>
    <row r="36" spans="1:11" ht="15">
      <c r="A36" s="214" t="s">
        <v>237</v>
      </c>
      <c r="B36" s="313">
        <f>Margins!B36</f>
        <v>4800</v>
      </c>
      <c r="C36" s="313">
        <f>Volume!J36</f>
        <v>122.5</v>
      </c>
      <c r="D36" s="195">
        <f>Volume!M36</f>
        <v>-1.1698265429608734</v>
      </c>
      <c r="E36" s="187">
        <f>Volume!C36*100</f>
        <v>-46</v>
      </c>
      <c r="F36" s="380">
        <f>'Open Int.'!D36*100</f>
        <v>0</v>
      </c>
      <c r="G36" s="188">
        <f>'Open Int.'!R36</f>
        <v>96.6084</v>
      </c>
      <c r="H36" s="188">
        <f>'Open Int.'!Z36</f>
        <v>-1.1435280000000034</v>
      </c>
      <c r="I36" s="178">
        <f>'Open Int.'!O36</f>
        <v>0.9981740718198417</v>
      </c>
      <c r="J36" s="198">
        <f>IF(Volume!D36=0,0,Volume!F36/Volume!D36)</f>
        <v>0</v>
      </c>
      <c r="K36" s="200">
        <f>IF('Open Int.'!E36=0,0,'Open Int.'!H36/'Open Int.'!E36)</f>
        <v>0.17391304347826086</v>
      </c>
    </row>
    <row r="37" spans="1:11" ht="15">
      <c r="A37" s="214" t="s">
        <v>179</v>
      </c>
      <c r="B37" s="313">
        <f>Margins!B37</f>
        <v>5650</v>
      </c>
      <c r="C37" s="313">
        <f>Volume!J37</f>
        <v>52.05</v>
      </c>
      <c r="D37" s="195">
        <f>Volume!M37</f>
        <v>6.769230769230764</v>
      </c>
      <c r="E37" s="187">
        <f>Volume!C37*100</f>
        <v>693</v>
      </c>
      <c r="F37" s="380">
        <f>'Open Int.'!D37*100</f>
        <v>3</v>
      </c>
      <c r="G37" s="188">
        <f>'Open Int.'!R37</f>
        <v>103.1053245</v>
      </c>
      <c r="H37" s="188">
        <f>'Open Int.'!Z37</f>
        <v>10.503236999999999</v>
      </c>
      <c r="I37" s="178">
        <f>'Open Int.'!O37</f>
        <v>0.9985738733599544</v>
      </c>
      <c r="J37" s="198">
        <f>IF(Volume!D37=0,0,Volume!F37/Volume!D37)</f>
        <v>0.006172839506172839</v>
      </c>
      <c r="K37" s="200">
        <f>IF('Open Int.'!E37=0,0,'Open Int.'!H37/'Open Int.'!E37)</f>
        <v>0.02054794520547945</v>
      </c>
    </row>
    <row r="38" spans="1:11" ht="15">
      <c r="A38" s="214" t="s">
        <v>180</v>
      </c>
      <c r="B38" s="313">
        <f>Margins!B38</f>
        <v>1300</v>
      </c>
      <c r="C38" s="313">
        <f>Volume!J38</f>
        <v>230.05</v>
      </c>
      <c r="D38" s="195">
        <f>Volume!M38</f>
        <v>2.8156424581005637</v>
      </c>
      <c r="E38" s="187">
        <f>Volume!C38*100</f>
        <v>151</v>
      </c>
      <c r="F38" s="380">
        <f>'Open Int.'!D38*100</f>
        <v>33</v>
      </c>
      <c r="G38" s="188">
        <f>'Open Int.'!R38</f>
        <v>25.9289355</v>
      </c>
      <c r="H38" s="188">
        <f>'Open Int.'!Z38</f>
        <v>7.691073000000003</v>
      </c>
      <c r="I38" s="178">
        <f>'Open Int.'!O38</f>
        <v>0.9873125720876585</v>
      </c>
      <c r="J38" s="198">
        <f>IF(Volume!D38=0,0,Volume!F38/Volume!D38)</f>
        <v>35</v>
      </c>
      <c r="K38" s="200">
        <f>IF('Open Int.'!E38=0,0,'Open Int.'!H38/'Open Int.'!E38)</f>
        <v>35</v>
      </c>
    </row>
    <row r="39" spans="1:11" ht="15">
      <c r="A39" s="214" t="s">
        <v>103</v>
      </c>
      <c r="B39" s="313">
        <f>Margins!B39</f>
        <v>1500</v>
      </c>
      <c r="C39" s="313">
        <f>Volume!J39</f>
        <v>266.95</v>
      </c>
      <c r="D39" s="195">
        <f>Volume!M39</f>
        <v>-0.4103711994031049</v>
      </c>
      <c r="E39" s="187">
        <f>Volume!C39*100</f>
        <v>-4</v>
      </c>
      <c r="F39" s="380">
        <f>'Open Int.'!D39*100</f>
        <v>6</v>
      </c>
      <c r="G39" s="188">
        <f>'Open Int.'!R39</f>
        <v>111.1980225</v>
      </c>
      <c r="H39" s="188">
        <f>'Open Int.'!Z39</f>
        <v>6.015202499999987</v>
      </c>
      <c r="I39" s="178">
        <f>'Open Int.'!O39</f>
        <v>0.9891969751530428</v>
      </c>
      <c r="J39" s="198">
        <f>IF(Volume!D39=0,0,Volume!F39/Volume!D39)</f>
        <v>0.16666666666666666</v>
      </c>
      <c r="K39" s="200">
        <f>IF('Open Int.'!E39=0,0,'Open Int.'!H39/'Open Int.'!E39)</f>
        <v>0.12264150943396226</v>
      </c>
    </row>
    <row r="40" spans="1:11" ht="15">
      <c r="A40" s="214" t="s">
        <v>356</v>
      </c>
      <c r="B40" s="313">
        <f>Margins!B40</f>
        <v>600</v>
      </c>
      <c r="C40" s="313">
        <f>Volume!J40</f>
        <v>226.55</v>
      </c>
      <c r="D40" s="195">
        <f>Volume!M40</f>
        <v>2.7670673622136643</v>
      </c>
      <c r="E40" s="187">
        <f>Volume!C40*100</f>
        <v>76</v>
      </c>
      <c r="F40" s="380">
        <f>'Open Int.'!D40*100</f>
        <v>14.000000000000002</v>
      </c>
      <c r="G40" s="188">
        <f>'Open Int.'!R40</f>
        <v>101.852349</v>
      </c>
      <c r="H40" s="188">
        <f>'Open Int.'!Z40</f>
        <v>15.149364000000006</v>
      </c>
      <c r="I40" s="178">
        <f>'Open Int.'!O40</f>
        <v>0.9989323368477245</v>
      </c>
      <c r="J40" s="198">
        <f>IF(Volume!D40=0,0,Volume!F40/Volume!D40)</f>
        <v>0.01935483870967742</v>
      </c>
      <c r="K40" s="200">
        <f>IF('Open Int.'!E40=0,0,'Open Int.'!H40/'Open Int.'!E40)</f>
        <v>0.13068181818181818</v>
      </c>
    </row>
    <row r="41" spans="1:11" ht="15">
      <c r="A41" s="214" t="s">
        <v>238</v>
      </c>
      <c r="B41" s="313">
        <f>Margins!B41</f>
        <v>300</v>
      </c>
      <c r="C41" s="313">
        <f>Volume!J41</f>
        <v>1198.25</v>
      </c>
      <c r="D41" s="195">
        <f>Volume!M41</f>
        <v>-0.34928687263504055</v>
      </c>
      <c r="E41" s="187">
        <f>Volume!C41*100</f>
        <v>90</v>
      </c>
      <c r="F41" s="380">
        <f>'Open Int.'!D41*100</f>
        <v>19</v>
      </c>
      <c r="G41" s="188">
        <f>'Open Int.'!R41</f>
        <v>86.8132125</v>
      </c>
      <c r="H41" s="188">
        <f>'Open Int.'!Z41</f>
        <v>13.6561545</v>
      </c>
      <c r="I41" s="178">
        <f>'Open Int.'!O41</f>
        <v>0.9995859213250518</v>
      </c>
      <c r="J41" s="198">
        <f>IF(Volume!D41=0,0,Volume!F41/Volume!D41)</f>
        <v>0</v>
      </c>
      <c r="K41" s="200">
        <f>IF('Open Int.'!E41=0,0,'Open Int.'!H41/'Open Int.'!E41)</f>
        <v>0</v>
      </c>
    </row>
    <row r="42" spans="1:11" ht="15">
      <c r="A42" s="214" t="s">
        <v>250</v>
      </c>
      <c r="B42" s="313">
        <f>Margins!B42</f>
        <v>1000</v>
      </c>
      <c r="C42" s="313">
        <f>Volume!J42</f>
        <v>394.65</v>
      </c>
      <c r="D42" s="195">
        <f>Volume!M42</f>
        <v>0.07607455306198922</v>
      </c>
      <c r="E42" s="187">
        <f>Volume!C42*100</f>
        <v>-8</v>
      </c>
      <c r="F42" s="380">
        <f>'Open Int.'!D42*100</f>
        <v>2</v>
      </c>
      <c r="G42" s="188">
        <f>'Open Int.'!R42</f>
        <v>418.447395</v>
      </c>
      <c r="H42" s="188">
        <f>'Open Int.'!Z42</f>
        <v>14.475254999999947</v>
      </c>
      <c r="I42" s="178">
        <f>'Open Int.'!O42</f>
        <v>0.9960388569272848</v>
      </c>
      <c r="J42" s="198">
        <f>IF(Volume!D42=0,0,Volume!F42/Volume!D42)</f>
        <v>0.08797127468581688</v>
      </c>
      <c r="K42" s="200">
        <f>IF('Open Int.'!E42=0,0,'Open Int.'!H42/'Open Int.'!E42)</f>
        <v>0.19753086419753085</v>
      </c>
    </row>
    <row r="43" spans="1:11" ht="15">
      <c r="A43" s="214" t="s">
        <v>181</v>
      </c>
      <c r="B43" s="313">
        <f>Margins!B43</f>
        <v>2950</v>
      </c>
      <c r="C43" s="313">
        <f>Volume!J43</f>
        <v>105.4</v>
      </c>
      <c r="D43" s="195">
        <f>Volume!M43</f>
        <v>2.082324455205817</v>
      </c>
      <c r="E43" s="187">
        <f>Volume!C43*100</f>
        <v>69</v>
      </c>
      <c r="F43" s="380">
        <f>'Open Int.'!D43*100</f>
        <v>-2</v>
      </c>
      <c r="G43" s="188">
        <f>'Open Int.'!R43</f>
        <v>61.595233</v>
      </c>
      <c r="H43" s="188">
        <f>'Open Int.'!Z43</f>
        <v>0.6777330000000035</v>
      </c>
      <c r="I43" s="178">
        <f>'Open Int.'!O43</f>
        <v>0.9984856133266027</v>
      </c>
      <c r="J43" s="198">
        <f>IF(Volume!D43=0,0,Volume!F43/Volume!D43)</f>
        <v>0.03225806451612903</v>
      </c>
      <c r="K43" s="200">
        <f>IF('Open Int.'!E43=0,0,'Open Int.'!H43/'Open Int.'!E43)</f>
        <v>0.04</v>
      </c>
    </row>
    <row r="44" spans="1:11" ht="15">
      <c r="A44" s="214" t="s">
        <v>239</v>
      </c>
      <c r="B44" s="313">
        <f>Margins!B44</f>
        <v>175</v>
      </c>
      <c r="C44" s="313">
        <f>Volume!J44</f>
        <v>2755.9</v>
      </c>
      <c r="D44" s="195">
        <f>Volume!M44</f>
        <v>-1.0999264323267155</v>
      </c>
      <c r="E44" s="187">
        <f>Volume!C44*100</f>
        <v>-52</v>
      </c>
      <c r="F44" s="380">
        <f>'Open Int.'!D44*100</f>
        <v>1</v>
      </c>
      <c r="G44" s="188">
        <f>'Open Int.'!R44</f>
        <v>250.35284575</v>
      </c>
      <c r="H44" s="188">
        <f>'Open Int.'!Z44</f>
        <v>-1.467677750000007</v>
      </c>
      <c r="I44" s="178">
        <f>'Open Int.'!O44</f>
        <v>0.999036794451936</v>
      </c>
      <c r="J44" s="198">
        <f>IF(Volume!D44=0,0,Volume!F44/Volume!D44)</f>
        <v>0</v>
      </c>
      <c r="K44" s="200">
        <f>IF('Open Int.'!E44=0,0,'Open Int.'!H44/'Open Int.'!E44)</f>
        <v>0</v>
      </c>
    </row>
    <row r="45" spans="1:11" ht="15">
      <c r="A45" s="214" t="s">
        <v>211</v>
      </c>
      <c r="B45" s="313">
        <f>Margins!B45</f>
        <v>2062</v>
      </c>
      <c r="C45" s="313">
        <f>Volume!J45</f>
        <v>141.7</v>
      </c>
      <c r="D45" s="195">
        <f>Volume!M45</f>
        <v>-1.9037729318103151</v>
      </c>
      <c r="E45" s="187">
        <f>Volume!C45*100</f>
        <v>97</v>
      </c>
      <c r="F45" s="380">
        <f>'Open Int.'!D45*100</f>
        <v>3</v>
      </c>
      <c r="G45" s="188">
        <f>'Open Int.'!R45</f>
        <v>166.28271113999998</v>
      </c>
      <c r="H45" s="188">
        <f>'Open Int.'!Z45</f>
        <v>7.197874949999999</v>
      </c>
      <c r="I45" s="178">
        <f>'Open Int.'!O45</f>
        <v>0.9934985064136356</v>
      </c>
      <c r="J45" s="198">
        <f>IF(Volume!D45=0,0,Volume!F45/Volume!D45)</f>
        <v>0.2845528455284553</v>
      </c>
      <c r="K45" s="200">
        <f>IF('Open Int.'!E45=0,0,'Open Int.'!H45/'Open Int.'!E45)</f>
        <v>0.21224489795918366</v>
      </c>
    </row>
    <row r="46" spans="1:11" ht="15">
      <c r="A46" s="214" t="s">
        <v>213</v>
      </c>
      <c r="B46" s="313">
        <f>Margins!B46</f>
        <v>650</v>
      </c>
      <c r="C46" s="313">
        <f>Volume!J46</f>
        <v>635</v>
      </c>
      <c r="D46" s="195">
        <f>Volume!M46</f>
        <v>2.139295480135106</v>
      </c>
      <c r="E46" s="187">
        <f>Volume!C46*100</f>
        <v>377</v>
      </c>
      <c r="F46" s="380">
        <f>'Open Int.'!D46*100</f>
        <v>32</v>
      </c>
      <c r="G46" s="188">
        <f>'Open Int.'!R46</f>
        <v>149.82825</v>
      </c>
      <c r="H46" s="188">
        <f>'Open Int.'!Z46</f>
        <v>38.94183799999999</v>
      </c>
      <c r="I46" s="178">
        <f>'Open Int.'!O46</f>
        <v>0.9953168044077135</v>
      </c>
      <c r="J46" s="198">
        <f>IF(Volume!D46=0,0,Volume!F46/Volume!D46)</f>
        <v>0</v>
      </c>
      <c r="K46" s="200">
        <f>IF('Open Int.'!E46=0,0,'Open Int.'!H46/'Open Int.'!E46)</f>
        <v>0</v>
      </c>
    </row>
    <row r="47" spans="1:11" ht="15">
      <c r="A47" s="214" t="s">
        <v>4</v>
      </c>
      <c r="B47" s="313">
        <f>Margins!B47</f>
        <v>300</v>
      </c>
      <c r="C47" s="313">
        <f>Volume!J47</f>
        <v>1606</v>
      </c>
      <c r="D47" s="195">
        <f>Volume!M47</f>
        <v>-0.9742261684548006</v>
      </c>
      <c r="E47" s="187">
        <f>Volume!C47*100</f>
        <v>8</v>
      </c>
      <c r="F47" s="380">
        <f>'Open Int.'!D47*100</f>
        <v>7.000000000000001</v>
      </c>
      <c r="G47" s="188">
        <f>'Open Int.'!R47</f>
        <v>122.42538</v>
      </c>
      <c r="H47" s="188">
        <f>'Open Int.'!Z47</f>
        <v>7.212708000000006</v>
      </c>
      <c r="I47" s="178">
        <f>'Open Int.'!O47</f>
        <v>0.9980322707595435</v>
      </c>
      <c r="J47" s="198">
        <f>IF(Volume!D47=0,0,Volume!F47/Volume!D47)</f>
        <v>0</v>
      </c>
      <c r="K47" s="200">
        <f>IF('Open Int.'!E47=0,0,'Open Int.'!H47/'Open Int.'!E47)</f>
        <v>0</v>
      </c>
    </row>
    <row r="48" spans="1:11" ht="15">
      <c r="A48" s="214" t="s">
        <v>93</v>
      </c>
      <c r="B48" s="313">
        <f>Margins!B48</f>
        <v>400</v>
      </c>
      <c r="C48" s="313">
        <f>Volume!J48</f>
        <v>1085.7</v>
      </c>
      <c r="D48" s="195">
        <f>Volume!M48</f>
        <v>-1.3313945562775358</v>
      </c>
      <c r="E48" s="187">
        <f>Volume!C48*100</f>
        <v>51</v>
      </c>
      <c r="F48" s="380">
        <f>'Open Int.'!D48*100</f>
        <v>6</v>
      </c>
      <c r="G48" s="188">
        <f>'Open Int.'!R48</f>
        <v>162.073296</v>
      </c>
      <c r="H48" s="188">
        <f>'Open Int.'!Z48</f>
        <v>7.452114000000023</v>
      </c>
      <c r="I48" s="178">
        <f>'Open Int.'!O48</f>
        <v>0.9986602357984995</v>
      </c>
      <c r="J48" s="198">
        <f>IF(Volume!D48=0,0,Volume!F48/Volume!D48)</f>
        <v>0</v>
      </c>
      <c r="K48" s="200">
        <f>IF('Open Int.'!E48=0,0,'Open Int.'!H48/'Open Int.'!E48)</f>
        <v>0</v>
      </c>
    </row>
    <row r="49" spans="1:11" ht="15">
      <c r="A49" s="214" t="s">
        <v>212</v>
      </c>
      <c r="B49" s="313">
        <f>Margins!B49</f>
        <v>400</v>
      </c>
      <c r="C49" s="313">
        <f>Volume!J49</f>
        <v>768.65</v>
      </c>
      <c r="D49" s="195">
        <f>Volume!M49</f>
        <v>0.477124183006533</v>
      </c>
      <c r="E49" s="187">
        <f>Volume!C49*100</f>
        <v>-34</v>
      </c>
      <c r="F49" s="380">
        <f>'Open Int.'!D49*100</f>
        <v>3</v>
      </c>
      <c r="G49" s="188">
        <f>'Open Int.'!R49</f>
        <v>86.427006</v>
      </c>
      <c r="H49" s="188">
        <f>'Open Int.'!Z49</f>
        <v>3.0726060000000075</v>
      </c>
      <c r="I49" s="178">
        <f>'Open Int.'!O49</f>
        <v>0.9992885094272501</v>
      </c>
      <c r="J49" s="198">
        <f>IF(Volume!D49=0,0,Volume!F49/Volume!D49)</f>
        <v>0</v>
      </c>
      <c r="K49" s="200">
        <f>IF('Open Int.'!E49=0,0,'Open Int.'!H49/'Open Int.'!E49)</f>
        <v>0</v>
      </c>
    </row>
    <row r="50" spans="1:11" ht="15">
      <c r="A50" s="214" t="s">
        <v>5</v>
      </c>
      <c r="B50" s="313">
        <f>Margins!B50</f>
        <v>1595</v>
      </c>
      <c r="C50" s="313">
        <f>Volume!J50</f>
        <v>175.45</v>
      </c>
      <c r="D50" s="195">
        <f>Volume!M50</f>
        <v>1.1239193083573422</v>
      </c>
      <c r="E50" s="187">
        <f>Volume!C50*100</f>
        <v>23</v>
      </c>
      <c r="F50" s="380">
        <f>'Open Int.'!D50*100</f>
        <v>-2</v>
      </c>
      <c r="G50" s="188">
        <f>'Open Int.'!R50</f>
        <v>933.191618425</v>
      </c>
      <c r="H50" s="188">
        <f>'Open Int.'!Z50</f>
        <v>-2.2472513249999793</v>
      </c>
      <c r="I50" s="178">
        <f>'Open Int.'!O50</f>
        <v>0.9987405163882808</v>
      </c>
      <c r="J50" s="198">
        <f>IF(Volume!D50=0,0,Volume!F50/Volume!D50)</f>
        <v>0.11839323467230443</v>
      </c>
      <c r="K50" s="200">
        <f>IF('Open Int.'!E50=0,0,'Open Int.'!H50/'Open Int.'!E50)</f>
        <v>0.12294543063773833</v>
      </c>
    </row>
    <row r="51" spans="1:11" ht="15">
      <c r="A51" s="214" t="s">
        <v>214</v>
      </c>
      <c r="B51" s="313">
        <f>Margins!B51</f>
        <v>1000</v>
      </c>
      <c r="C51" s="313">
        <f>Volume!J51</f>
        <v>238.55</v>
      </c>
      <c r="D51" s="195">
        <f>Volume!M51</f>
        <v>-0.29258098223614987</v>
      </c>
      <c r="E51" s="187">
        <f>Volume!C51*100</f>
        <v>47</v>
      </c>
      <c r="F51" s="380">
        <f>'Open Int.'!D51*100</f>
        <v>5</v>
      </c>
      <c r="G51" s="188">
        <f>'Open Int.'!R51</f>
        <v>311.999545</v>
      </c>
      <c r="H51" s="188">
        <f>'Open Int.'!Z51</f>
        <v>17.387094999999988</v>
      </c>
      <c r="I51" s="178">
        <f>'Open Int.'!O51</f>
        <v>0.9970945790962612</v>
      </c>
      <c r="J51" s="198">
        <f>IF(Volume!D51=0,0,Volume!F51/Volume!D51)</f>
        <v>0.17832167832167833</v>
      </c>
      <c r="K51" s="200">
        <f>IF('Open Int.'!E51=0,0,'Open Int.'!H51/'Open Int.'!E51)</f>
        <v>0.21675531914893617</v>
      </c>
    </row>
    <row r="52" spans="1:11" ht="15">
      <c r="A52" s="214" t="s">
        <v>215</v>
      </c>
      <c r="B52" s="313">
        <f>Margins!B52</f>
        <v>1300</v>
      </c>
      <c r="C52" s="313">
        <f>Volume!J52</f>
        <v>290.6</v>
      </c>
      <c r="D52" s="195">
        <f>Volume!M52</f>
        <v>-0.7513661202185753</v>
      </c>
      <c r="E52" s="187">
        <f>Volume!C52*100</f>
        <v>-63</v>
      </c>
      <c r="F52" s="380">
        <f>'Open Int.'!D52*100</f>
        <v>-3</v>
      </c>
      <c r="G52" s="188">
        <f>'Open Int.'!R52</f>
        <v>161.34983800000003</v>
      </c>
      <c r="H52" s="188">
        <f>'Open Int.'!Z52</f>
        <v>-5.713057999999961</v>
      </c>
      <c r="I52" s="178">
        <f>'Open Int.'!O52</f>
        <v>0.9983610395691875</v>
      </c>
      <c r="J52" s="198">
        <f>IF(Volume!D52=0,0,Volume!F52/Volume!D52)</f>
        <v>0.05263157894736842</v>
      </c>
      <c r="K52" s="200">
        <f>IF('Open Int.'!E52=0,0,'Open Int.'!H52/'Open Int.'!E52)</f>
        <v>0.1079136690647482</v>
      </c>
    </row>
    <row r="53" spans="1:11" ht="15">
      <c r="A53" s="214" t="s">
        <v>57</v>
      </c>
      <c r="B53" s="313">
        <f>Margins!B53</f>
        <v>300</v>
      </c>
      <c r="C53" s="313">
        <f>Volume!J53</f>
        <v>1768.75</v>
      </c>
      <c r="D53" s="195">
        <f>Volume!M53</f>
        <v>4.120676968359088</v>
      </c>
      <c r="E53" s="187">
        <f>Volume!C53*100</f>
        <v>135</v>
      </c>
      <c r="F53" s="380">
        <f>'Open Int.'!D53*100</f>
        <v>3</v>
      </c>
      <c r="G53" s="188">
        <f>'Open Int.'!R53</f>
        <v>228.3279375</v>
      </c>
      <c r="H53" s="188">
        <f>'Open Int.'!Z53</f>
        <v>16.17104999999998</v>
      </c>
      <c r="I53" s="178">
        <f>'Open Int.'!O53</f>
        <v>0.9953520799442249</v>
      </c>
      <c r="J53" s="198">
        <f>IF(Volume!D53=0,0,Volume!F53/Volume!D53)</f>
        <v>0</v>
      </c>
      <c r="K53" s="200">
        <f>IF('Open Int.'!E53=0,0,'Open Int.'!H53/'Open Int.'!E53)</f>
        <v>0</v>
      </c>
    </row>
    <row r="54" spans="1:11" ht="15">
      <c r="A54" s="214" t="s">
        <v>216</v>
      </c>
      <c r="B54" s="313">
        <f>Margins!B54</f>
        <v>700</v>
      </c>
      <c r="C54" s="313">
        <f>Volume!J54</f>
        <v>863.55</v>
      </c>
      <c r="D54" s="195">
        <f>Volume!M54</f>
        <v>-0.8211783622372907</v>
      </c>
      <c r="E54" s="187">
        <f>Volume!C54*100</f>
        <v>93</v>
      </c>
      <c r="F54" s="380">
        <f>'Open Int.'!D54*100</f>
        <v>1</v>
      </c>
      <c r="G54" s="188">
        <f>'Open Int.'!R54</f>
        <v>785.7700515</v>
      </c>
      <c r="H54" s="188">
        <f>'Open Int.'!Z54</f>
        <v>21.591489499999966</v>
      </c>
      <c r="I54" s="178">
        <f>'Open Int.'!O54</f>
        <v>0.9930763904915763</v>
      </c>
      <c r="J54" s="198">
        <f>IF(Volume!D54=0,0,Volume!F54/Volume!D54)</f>
        <v>0.08525345622119816</v>
      </c>
      <c r="K54" s="200">
        <f>IF('Open Int.'!E54=0,0,'Open Int.'!H54/'Open Int.'!E54)</f>
        <v>0.08452380952380953</v>
      </c>
    </row>
    <row r="55" spans="1:11" ht="15">
      <c r="A55" s="214" t="s">
        <v>156</v>
      </c>
      <c r="B55" s="313">
        <f>Margins!B55</f>
        <v>4800</v>
      </c>
      <c r="C55" s="313">
        <f>Volume!J55</f>
        <v>79.25</v>
      </c>
      <c r="D55" s="195">
        <f>Volume!M55</f>
        <v>0.18963337547409062</v>
      </c>
      <c r="E55" s="187">
        <f>Volume!C55*100</f>
        <v>-25</v>
      </c>
      <c r="F55" s="380">
        <f>'Open Int.'!D55*100</f>
        <v>3</v>
      </c>
      <c r="G55" s="188">
        <f>'Open Int.'!R55</f>
        <v>168.36504</v>
      </c>
      <c r="H55" s="188">
        <f>'Open Int.'!Z55</f>
        <v>10.987679999999983</v>
      </c>
      <c r="I55" s="178">
        <f>'Open Int.'!O55</f>
        <v>0.9893809308630818</v>
      </c>
      <c r="J55" s="198">
        <f>IF(Volume!D55=0,0,Volume!F55/Volume!D55)</f>
        <v>0.21654501216545013</v>
      </c>
      <c r="K55" s="200">
        <f>IF('Open Int.'!E55=0,0,'Open Int.'!H55/'Open Int.'!E55)</f>
        <v>0.18219461697722567</v>
      </c>
    </row>
    <row r="56" spans="1:11" ht="15">
      <c r="A56" s="214" t="s">
        <v>200</v>
      </c>
      <c r="B56" s="313">
        <f>Margins!B56</f>
        <v>5900</v>
      </c>
      <c r="C56" s="313">
        <f>Volume!J56</f>
        <v>80.7</v>
      </c>
      <c r="D56" s="195">
        <f>Volume!M56</f>
        <v>-1.1635027556644246</v>
      </c>
      <c r="E56" s="187">
        <f>Volume!C56*100</f>
        <v>-33</v>
      </c>
      <c r="F56" s="380">
        <f>'Open Int.'!D56*100</f>
        <v>-2</v>
      </c>
      <c r="G56" s="188">
        <f>'Open Int.'!R56</f>
        <v>185.881152</v>
      </c>
      <c r="H56" s="188">
        <f>'Open Int.'!Z56</f>
        <v>-2.091845000000035</v>
      </c>
      <c r="I56" s="178">
        <f>'Open Int.'!O56</f>
        <v>0.9969262295081968</v>
      </c>
      <c r="J56" s="198">
        <f>IF(Volume!D56=0,0,Volume!F56/Volume!D56)</f>
        <v>0.11811023622047244</v>
      </c>
      <c r="K56" s="200">
        <f>IF('Open Int.'!E56=0,0,'Open Int.'!H56/'Open Int.'!E56)</f>
        <v>0.11875</v>
      </c>
    </row>
    <row r="57" spans="1:11" ht="15">
      <c r="A57" s="214" t="s">
        <v>191</v>
      </c>
      <c r="B57" s="313">
        <f>Margins!B57</f>
        <v>31500</v>
      </c>
      <c r="C57" s="313">
        <f>Volume!J57</f>
        <v>12.7</v>
      </c>
      <c r="D57" s="195">
        <f>Volume!M57</f>
        <v>-1.9305019305019304</v>
      </c>
      <c r="E57" s="187">
        <f>Volume!C57*100</f>
        <v>16</v>
      </c>
      <c r="F57" s="380">
        <f>'Open Int.'!D57*100</f>
        <v>4</v>
      </c>
      <c r="G57" s="188">
        <f>'Open Int.'!R57</f>
        <v>133.85673</v>
      </c>
      <c r="H57" s="188">
        <f>'Open Int.'!Z57</f>
        <v>4.544504999999987</v>
      </c>
      <c r="I57" s="178">
        <f>'Open Int.'!O57</f>
        <v>0.9850567842199641</v>
      </c>
      <c r="J57" s="198">
        <f>IF(Volume!D57=0,0,Volume!F57/Volume!D57)</f>
        <v>0.14634146341463414</v>
      </c>
      <c r="K57" s="200">
        <f>IF('Open Int.'!E57=0,0,'Open Int.'!H57/'Open Int.'!E57)</f>
        <v>0.27205882352941174</v>
      </c>
    </row>
    <row r="58" spans="1:11" ht="15">
      <c r="A58" s="214" t="s">
        <v>157</v>
      </c>
      <c r="B58" s="313">
        <f>Margins!B58</f>
        <v>1750</v>
      </c>
      <c r="C58" s="313">
        <f>Volume!J58</f>
        <v>157.6</v>
      </c>
      <c r="D58" s="195">
        <f>Volume!M58</f>
        <v>-0.7869058860560277</v>
      </c>
      <c r="E58" s="187">
        <f>Volume!C58*100</f>
        <v>-54</v>
      </c>
      <c r="F58" s="380">
        <f>'Open Int.'!D58*100</f>
        <v>-1</v>
      </c>
      <c r="G58" s="188">
        <f>'Open Int.'!R58</f>
        <v>190.82602</v>
      </c>
      <c r="H58" s="188">
        <f>'Open Int.'!Z58</f>
        <v>-1.1243487499999958</v>
      </c>
      <c r="I58" s="178">
        <f>'Open Int.'!O58</f>
        <v>0.9934961699667582</v>
      </c>
      <c r="J58" s="198">
        <f>IF(Volume!D58=0,0,Volume!F58/Volume!D58)</f>
        <v>0.03614457831325301</v>
      </c>
      <c r="K58" s="200">
        <f>IF('Open Int.'!E58=0,0,'Open Int.'!H58/'Open Int.'!E58)</f>
        <v>0.09</v>
      </c>
    </row>
    <row r="59" spans="1:11" ht="15">
      <c r="A59" s="214" t="s">
        <v>192</v>
      </c>
      <c r="B59" s="313">
        <f>Margins!B59</f>
        <v>1450</v>
      </c>
      <c r="C59" s="313">
        <f>Volume!J59</f>
        <v>234.7</v>
      </c>
      <c r="D59" s="195">
        <f>Volume!M59</f>
        <v>-2.0450751252086836</v>
      </c>
      <c r="E59" s="187">
        <f>Volume!C59*100</f>
        <v>-24</v>
      </c>
      <c r="F59" s="380">
        <f>'Open Int.'!D59*100</f>
        <v>2</v>
      </c>
      <c r="G59" s="188">
        <f>'Open Int.'!R59</f>
        <v>556.006647</v>
      </c>
      <c r="H59" s="188">
        <f>'Open Int.'!Z59</f>
        <v>6.318723000000091</v>
      </c>
      <c r="I59" s="178">
        <f>'Open Int.'!O59</f>
        <v>0.9973068919084344</v>
      </c>
      <c r="J59" s="198">
        <f>IF(Volume!D59=0,0,Volume!F59/Volume!D59)</f>
        <v>0.06741573033707865</v>
      </c>
      <c r="K59" s="200">
        <f>IF('Open Int.'!E59=0,0,'Open Int.'!H59/'Open Int.'!E59)</f>
        <v>0.1662870159453303</v>
      </c>
    </row>
    <row r="60" spans="1:11" ht="15">
      <c r="A60" s="214" t="s">
        <v>182</v>
      </c>
      <c r="B60" s="313">
        <f>Margins!B60</f>
        <v>7700</v>
      </c>
      <c r="C60" s="313">
        <f>Volume!J60</f>
        <v>47.2</v>
      </c>
      <c r="D60" s="195">
        <f>Volume!M60</f>
        <v>3.964757709251111</v>
      </c>
      <c r="E60" s="187">
        <f>Volume!C60*100</f>
        <v>495</v>
      </c>
      <c r="F60" s="380">
        <f>'Open Int.'!D60*100</f>
        <v>3</v>
      </c>
      <c r="G60" s="188">
        <f>'Open Int.'!R60</f>
        <v>72.651656</v>
      </c>
      <c r="H60" s="188">
        <f>'Open Int.'!Z60</f>
        <v>5.637169999999998</v>
      </c>
      <c r="I60" s="178">
        <f>'Open Int.'!O60</f>
        <v>0.9959979989994997</v>
      </c>
      <c r="J60" s="198">
        <f>IF(Volume!D60=0,0,Volume!F60/Volume!D60)</f>
        <v>0.016666666666666666</v>
      </c>
      <c r="K60" s="200">
        <f>IF('Open Int.'!E60=0,0,'Open Int.'!H60/'Open Int.'!E60)</f>
        <v>0.016666666666666666</v>
      </c>
    </row>
    <row r="61" spans="1:11" ht="15">
      <c r="A61" s="214" t="s">
        <v>217</v>
      </c>
      <c r="B61" s="313">
        <f>Margins!B61</f>
        <v>200</v>
      </c>
      <c r="C61" s="313">
        <f>Volume!J61</f>
        <v>2239.1</v>
      </c>
      <c r="D61" s="195">
        <f>Volume!M61</f>
        <v>1.4429720240117752</v>
      </c>
      <c r="E61" s="187">
        <f>Volume!C61*100</f>
        <v>95</v>
      </c>
      <c r="F61" s="380">
        <f>'Open Int.'!D61*100</f>
        <v>0</v>
      </c>
      <c r="G61" s="188">
        <f>'Open Int.'!R61</f>
        <v>613.692528</v>
      </c>
      <c r="H61" s="188">
        <f>'Open Int.'!Z61</f>
        <v>12.570063000000005</v>
      </c>
      <c r="I61" s="178">
        <f>'Open Int.'!O61</f>
        <v>0.9738762405137186</v>
      </c>
      <c r="J61" s="198">
        <f>IF(Volume!D61=0,0,Volume!F61/Volume!D61)</f>
        <v>0.18251928020565553</v>
      </c>
      <c r="K61" s="200">
        <f>IF('Open Int.'!E61=0,0,'Open Int.'!H61/'Open Int.'!E61)</f>
        <v>0.2127659574468085</v>
      </c>
    </row>
    <row r="62" spans="1:11" ht="15">
      <c r="A62" s="214" t="s">
        <v>158</v>
      </c>
      <c r="B62" s="313">
        <f>Margins!B62</f>
        <v>2950</v>
      </c>
      <c r="C62" s="313">
        <f>Volume!J62</f>
        <v>122</v>
      </c>
      <c r="D62" s="195">
        <f>Volume!M62</f>
        <v>0.16420361247947687</v>
      </c>
      <c r="E62" s="187">
        <f>Volume!C62*100</f>
        <v>-45</v>
      </c>
      <c r="F62" s="380">
        <f>'Open Int.'!D62*100</f>
        <v>-10</v>
      </c>
      <c r="G62" s="188">
        <f>'Open Int.'!R62</f>
        <v>22.42177</v>
      </c>
      <c r="H62" s="188">
        <f>'Open Int.'!Z62</f>
        <v>-2.442482000000002</v>
      </c>
      <c r="I62" s="178">
        <f>'Open Int.'!O62</f>
        <v>0.9983948635634029</v>
      </c>
      <c r="J62" s="198">
        <f>IF(Volume!D62=0,0,Volume!F62/Volume!D62)</f>
        <v>0</v>
      </c>
      <c r="K62" s="200">
        <f>IF('Open Int.'!E62=0,0,'Open Int.'!H62/'Open Int.'!E62)</f>
        <v>0</v>
      </c>
    </row>
    <row r="63" spans="1:11" ht="15">
      <c r="A63" s="214" t="s">
        <v>104</v>
      </c>
      <c r="B63" s="313">
        <f>Margins!B63</f>
        <v>600</v>
      </c>
      <c r="C63" s="313">
        <f>Volume!J63</f>
        <v>456.4</v>
      </c>
      <c r="D63" s="195">
        <f>Volume!M63</f>
        <v>1.3546524539196014</v>
      </c>
      <c r="E63" s="187">
        <f>Volume!C63*100</f>
        <v>-23</v>
      </c>
      <c r="F63" s="380">
        <f>'Open Int.'!D63*100</f>
        <v>-2</v>
      </c>
      <c r="G63" s="188">
        <f>'Open Int.'!R63</f>
        <v>77.606256</v>
      </c>
      <c r="H63" s="188">
        <f>'Open Int.'!Z63</f>
        <v>-0.3136559999999946</v>
      </c>
      <c r="I63" s="178">
        <f>'Open Int.'!O63</f>
        <v>0.9985885673959068</v>
      </c>
      <c r="J63" s="198">
        <f>IF(Volume!D63=0,0,Volume!F63/Volume!D63)</f>
        <v>0</v>
      </c>
      <c r="K63" s="200">
        <f>IF('Open Int.'!E63=0,0,'Open Int.'!H63/'Open Int.'!E63)</f>
        <v>0</v>
      </c>
    </row>
    <row r="64" spans="1:11" ht="15">
      <c r="A64" s="214" t="s">
        <v>48</v>
      </c>
      <c r="B64" s="313">
        <f>Margins!B64</f>
        <v>1100</v>
      </c>
      <c r="C64" s="313">
        <f>Volume!J64</f>
        <v>289.05</v>
      </c>
      <c r="D64" s="195">
        <f>Volume!M64</f>
        <v>3.029762965603279</v>
      </c>
      <c r="E64" s="187">
        <f>Volume!C64*100</f>
        <v>191</v>
      </c>
      <c r="F64" s="380">
        <f>'Open Int.'!D64*100</f>
        <v>-2</v>
      </c>
      <c r="G64" s="188">
        <f>'Open Int.'!R64</f>
        <v>488.4742665</v>
      </c>
      <c r="H64" s="188">
        <f>'Open Int.'!Z64</f>
        <v>10.568563499999982</v>
      </c>
      <c r="I64" s="178">
        <f>'Open Int.'!O64</f>
        <v>0.9986981709301569</v>
      </c>
      <c r="J64" s="198">
        <f>IF(Volume!D64=0,0,Volume!F64/Volume!D64)</f>
        <v>0.07246376811594203</v>
      </c>
      <c r="K64" s="200">
        <f>IF('Open Int.'!E64=0,0,'Open Int.'!H64/'Open Int.'!E64)</f>
        <v>0.11290322580645161</v>
      </c>
    </row>
    <row r="65" spans="1:11" ht="15">
      <c r="A65" s="214" t="s">
        <v>6</v>
      </c>
      <c r="B65" s="313">
        <f>Margins!B65</f>
        <v>1125</v>
      </c>
      <c r="C65" s="313">
        <f>Volume!J65</f>
        <v>190.35</v>
      </c>
      <c r="D65" s="195">
        <f>Volume!M65</f>
        <v>0.5281225244256668</v>
      </c>
      <c r="E65" s="187">
        <f>Volume!C65*100</f>
        <v>10</v>
      </c>
      <c r="F65" s="380">
        <f>'Open Int.'!D65*100</f>
        <v>5</v>
      </c>
      <c r="G65" s="188">
        <f>'Open Int.'!R65</f>
        <v>248.36392125</v>
      </c>
      <c r="H65" s="188">
        <f>'Open Int.'!Z65</f>
        <v>14.533239374999994</v>
      </c>
      <c r="I65" s="178">
        <f>'Open Int.'!O65</f>
        <v>0.9947404724952578</v>
      </c>
      <c r="J65" s="198">
        <f>IF(Volume!D65=0,0,Volume!F65/Volume!D65)</f>
        <v>0.15057915057915058</v>
      </c>
      <c r="K65" s="200">
        <f>IF('Open Int.'!E65=0,0,'Open Int.'!H65/'Open Int.'!E65)</f>
        <v>0.15947611710323575</v>
      </c>
    </row>
    <row r="66" spans="1:11" ht="15">
      <c r="A66" s="214" t="s">
        <v>193</v>
      </c>
      <c r="B66" s="313">
        <f>Margins!B66</f>
        <v>1000</v>
      </c>
      <c r="C66" s="313">
        <f>Volume!J66</f>
        <v>430.35</v>
      </c>
      <c r="D66" s="195">
        <f>Volume!M66</f>
        <v>-2.5365190805118307</v>
      </c>
      <c r="E66" s="187">
        <f>Volume!C66*100</f>
        <v>-26</v>
      </c>
      <c r="F66" s="380">
        <f>'Open Int.'!D66*100</f>
        <v>12</v>
      </c>
      <c r="G66" s="188">
        <f>'Open Int.'!R66</f>
        <v>426.261675</v>
      </c>
      <c r="H66" s="188">
        <f>'Open Int.'!Z66</f>
        <v>37.78598500000004</v>
      </c>
      <c r="I66" s="178">
        <f>'Open Int.'!O66</f>
        <v>0.9954568399798082</v>
      </c>
      <c r="J66" s="198">
        <f>IF(Volume!D66=0,0,Volume!F66/Volume!D66)</f>
        <v>0.032388663967611336</v>
      </c>
      <c r="K66" s="200">
        <f>IF('Open Int.'!E66=0,0,'Open Int.'!H66/'Open Int.'!E66)</f>
        <v>0.0679886685552408</v>
      </c>
    </row>
    <row r="67" spans="1:11" ht="15">
      <c r="A67" s="214" t="s">
        <v>183</v>
      </c>
      <c r="B67" s="313">
        <f>Margins!B67</f>
        <v>600</v>
      </c>
      <c r="C67" s="313">
        <f>Volume!J67</f>
        <v>548.65</v>
      </c>
      <c r="D67" s="195">
        <f>Volume!M67</f>
        <v>1.5078630897317256</v>
      </c>
      <c r="E67" s="187">
        <f>Volume!C67*100</f>
        <v>366</v>
      </c>
      <c r="F67" s="380">
        <f>'Open Int.'!D67*100</f>
        <v>0</v>
      </c>
      <c r="G67" s="188">
        <f>'Open Int.'!R67</f>
        <v>14.286846</v>
      </c>
      <c r="H67" s="188">
        <f>'Open Int.'!Z67</f>
        <v>0.1797960000000014</v>
      </c>
      <c r="I67" s="178">
        <f>'Open Int.'!O67</f>
        <v>1</v>
      </c>
      <c r="J67" s="198">
        <f>IF(Volume!D67=0,0,Volume!F67/Volume!D67)</f>
        <v>0</v>
      </c>
      <c r="K67" s="200">
        <f>IF('Open Int.'!E67=0,0,'Open Int.'!H67/'Open Int.'!E67)</f>
        <v>0</v>
      </c>
    </row>
    <row r="68" spans="1:11" ht="15">
      <c r="A68" s="214" t="s">
        <v>147</v>
      </c>
      <c r="B68" s="313">
        <f>Margins!B68</f>
        <v>400</v>
      </c>
      <c r="C68" s="313">
        <f>Volume!J68</f>
        <v>684.3</v>
      </c>
      <c r="D68" s="195">
        <f>Volume!M68</f>
        <v>4.171106713350583</v>
      </c>
      <c r="E68" s="187">
        <f>Volume!C68*100</f>
        <v>196</v>
      </c>
      <c r="F68" s="380">
        <f>'Open Int.'!D68*100</f>
        <v>3</v>
      </c>
      <c r="G68" s="188">
        <f>'Open Int.'!R68</f>
        <v>181.55847599999998</v>
      </c>
      <c r="H68" s="188">
        <f>'Open Int.'!Z68</f>
        <v>12.814003999999983</v>
      </c>
      <c r="I68" s="178">
        <f>'Open Int.'!O68</f>
        <v>0.9951756369666818</v>
      </c>
      <c r="J68" s="198">
        <f>IF(Volume!D68=0,0,Volume!F68/Volume!D68)</f>
        <v>0.08571428571428572</v>
      </c>
      <c r="K68" s="200">
        <f>IF('Open Int.'!E68=0,0,'Open Int.'!H68/'Open Int.'!E68)</f>
        <v>0.10126582278481013</v>
      </c>
    </row>
    <row r="69" spans="1:11" ht="15">
      <c r="A69" s="214" t="s">
        <v>159</v>
      </c>
      <c r="B69" s="313">
        <f>Margins!B69</f>
        <v>250</v>
      </c>
      <c r="C69" s="313">
        <f>Volume!J69</f>
        <v>2183.8</v>
      </c>
      <c r="D69" s="195">
        <f>Volume!M69</f>
        <v>1.1885179436091138</v>
      </c>
      <c r="E69" s="187">
        <f>Volume!C69*100</f>
        <v>3</v>
      </c>
      <c r="F69" s="380">
        <f>'Open Int.'!D69*100</f>
        <v>0</v>
      </c>
      <c r="G69" s="188">
        <f>'Open Int.'!R69</f>
        <v>58.252865</v>
      </c>
      <c r="H69" s="188">
        <f>'Open Int.'!Z69</f>
        <v>0.846074999999999</v>
      </c>
      <c r="I69" s="178">
        <f>'Open Int.'!O69</f>
        <v>0.9962511715089035</v>
      </c>
      <c r="J69" s="198">
        <f>IF(Volume!D69=0,0,Volume!F69/Volume!D69)</f>
        <v>0</v>
      </c>
      <c r="K69" s="200">
        <f>IF('Open Int.'!E69=0,0,'Open Int.'!H69/'Open Int.'!E69)</f>
        <v>0</v>
      </c>
    </row>
    <row r="70" spans="1:11" ht="15">
      <c r="A70" s="214" t="s">
        <v>148</v>
      </c>
      <c r="B70" s="313">
        <f>Margins!B70</f>
        <v>12500</v>
      </c>
      <c r="C70" s="313">
        <f>Volume!J70</f>
        <v>31.6</v>
      </c>
      <c r="D70" s="195">
        <f>Volume!M70</f>
        <v>-0.7849293563579277</v>
      </c>
      <c r="E70" s="187">
        <f>Volume!C70*100</f>
        <v>-42</v>
      </c>
      <c r="F70" s="380">
        <f>'Open Int.'!D70*100</f>
        <v>2</v>
      </c>
      <c r="G70" s="188">
        <f>'Open Int.'!R70</f>
        <v>78.9605</v>
      </c>
      <c r="H70" s="188">
        <f>'Open Int.'!Z70</f>
        <v>1.3659375000000011</v>
      </c>
      <c r="I70" s="178">
        <f>'Open Int.'!O70</f>
        <v>0.9964982491245623</v>
      </c>
      <c r="J70" s="198">
        <f>IF(Volume!D70=0,0,Volume!F70/Volume!D70)</f>
        <v>0.1</v>
      </c>
      <c r="K70" s="200">
        <f>IF('Open Int.'!E70=0,0,'Open Int.'!H70/'Open Int.'!E70)</f>
        <v>0.12121212121212122</v>
      </c>
    </row>
    <row r="71" spans="1:11" ht="15">
      <c r="A71" s="214" t="s">
        <v>184</v>
      </c>
      <c r="B71" s="313">
        <f>Margins!B71</f>
        <v>4000</v>
      </c>
      <c r="C71" s="313">
        <f>Volume!J71</f>
        <v>121.75</v>
      </c>
      <c r="D71" s="195">
        <f>Volume!M71</f>
        <v>1.4583333333333333</v>
      </c>
      <c r="E71" s="187">
        <f>Volume!C71*100</f>
        <v>759</v>
      </c>
      <c r="F71" s="380">
        <f>'Open Int.'!D71*100</f>
        <v>7.000000000000001</v>
      </c>
      <c r="G71" s="188">
        <f>'Open Int.'!R71</f>
        <v>96.3773</v>
      </c>
      <c r="H71" s="188">
        <f>'Open Int.'!Z71</f>
        <v>8.1053</v>
      </c>
      <c r="I71" s="178">
        <f>'Open Int.'!O71</f>
        <v>0.9984840828701365</v>
      </c>
      <c r="J71" s="198">
        <f>IF(Volume!D71=0,0,Volume!F71/Volume!D71)</f>
        <v>0</v>
      </c>
      <c r="K71" s="200">
        <f>IF('Open Int.'!E71=0,0,'Open Int.'!H71/'Open Int.'!E71)</f>
        <v>0</v>
      </c>
    </row>
    <row r="72" spans="1:11" ht="15">
      <c r="A72" s="214" t="s">
        <v>194</v>
      </c>
      <c r="B72" s="313">
        <f>Margins!B72</f>
        <v>2500</v>
      </c>
      <c r="C72" s="313">
        <f>Volume!J72</f>
        <v>128.4</v>
      </c>
      <c r="D72" s="195">
        <f>Volume!M72</f>
        <v>-2.8009084027251996</v>
      </c>
      <c r="E72" s="187">
        <f>Volume!C72*100</f>
        <v>-25</v>
      </c>
      <c r="F72" s="380">
        <f>'Open Int.'!D72*100</f>
        <v>-11</v>
      </c>
      <c r="G72" s="188">
        <f>'Open Int.'!R72</f>
        <v>59.2887</v>
      </c>
      <c r="H72" s="188">
        <f>'Open Int.'!Z72</f>
        <v>-8.445574999999998</v>
      </c>
      <c r="I72" s="178">
        <f>'Open Int.'!O72</f>
        <v>0.9989171629669734</v>
      </c>
      <c r="J72" s="198">
        <f>IF(Volume!D72=0,0,Volume!F72/Volume!D72)</f>
        <v>0</v>
      </c>
      <c r="K72" s="200">
        <f>IF('Open Int.'!E72=0,0,'Open Int.'!H72/'Open Int.'!E72)</f>
        <v>0</v>
      </c>
    </row>
    <row r="73" spans="1:11" ht="15">
      <c r="A73" s="214" t="s">
        <v>160</v>
      </c>
      <c r="B73" s="313">
        <f>Margins!B73</f>
        <v>1700</v>
      </c>
      <c r="C73" s="313">
        <f>Volume!J73</f>
        <v>172.8</v>
      </c>
      <c r="D73" s="195">
        <f>Volume!M73</f>
        <v>-0.4608294930875478</v>
      </c>
      <c r="E73" s="187">
        <f>Volume!C73*100</f>
        <v>40</v>
      </c>
      <c r="F73" s="380">
        <f>'Open Int.'!D73*100</f>
        <v>1</v>
      </c>
      <c r="G73" s="188">
        <f>'Open Int.'!R73</f>
        <v>38.247552</v>
      </c>
      <c r="H73" s="188">
        <f>'Open Int.'!Z73</f>
        <v>0.17707199999999546</v>
      </c>
      <c r="I73" s="178">
        <f>'Open Int.'!O73</f>
        <v>1</v>
      </c>
      <c r="J73" s="198">
        <f>IF(Volume!D73=0,0,Volume!F73/Volume!D73)</f>
        <v>0</v>
      </c>
      <c r="K73" s="200">
        <f>IF('Open Int.'!E73=0,0,'Open Int.'!H73/'Open Int.'!E73)</f>
        <v>0</v>
      </c>
    </row>
    <row r="74" spans="1:11" ht="15">
      <c r="A74" s="214" t="s">
        <v>357</v>
      </c>
      <c r="B74" s="313">
        <f>Margins!B74</f>
        <v>850</v>
      </c>
      <c r="C74" s="313">
        <f>Volume!J74</f>
        <v>261.7</v>
      </c>
      <c r="D74" s="195">
        <f>Volume!M74</f>
        <v>-1.7642642642642603</v>
      </c>
      <c r="E74" s="187">
        <f>Volume!C74*100</f>
        <v>-31</v>
      </c>
      <c r="F74" s="380">
        <f>'Open Int.'!D74*100</f>
        <v>1</v>
      </c>
      <c r="G74" s="188">
        <f>'Open Int.'!R74</f>
        <v>264.843017</v>
      </c>
      <c r="H74" s="188">
        <f>'Open Int.'!Z74</f>
        <v>0.6781129999999962</v>
      </c>
      <c r="I74" s="178">
        <f>'Open Int.'!O74</f>
        <v>0.9973122795229297</v>
      </c>
      <c r="J74" s="198">
        <f>IF(Volume!D74=0,0,Volume!F74/Volume!D74)</f>
        <v>0.0547945205479452</v>
      </c>
      <c r="K74" s="200">
        <f>IF('Open Int.'!E74=0,0,'Open Int.'!H74/'Open Int.'!E74)</f>
        <v>0.06863905325443787</v>
      </c>
    </row>
    <row r="75" spans="1:11" ht="15">
      <c r="A75" s="214" t="s">
        <v>226</v>
      </c>
      <c r="B75" s="313">
        <f>Margins!B75</f>
        <v>200</v>
      </c>
      <c r="C75" s="313">
        <f>Volume!J75</f>
        <v>1462.5</v>
      </c>
      <c r="D75" s="195">
        <f>Volume!M75</f>
        <v>2.7469439370521225</v>
      </c>
      <c r="E75" s="187">
        <f>Volume!C75*100</f>
        <v>17</v>
      </c>
      <c r="F75" s="380">
        <f>'Open Int.'!D75*100</f>
        <v>-2</v>
      </c>
      <c r="G75" s="188">
        <f>'Open Int.'!R75</f>
        <v>310.518</v>
      </c>
      <c r="H75" s="188">
        <f>'Open Int.'!Z75</f>
        <v>3.6044919999999934</v>
      </c>
      <c r="I75" s="178">
        <f>'Open Int.'!O75</f>
        <v>0.9982102486812359</v>
      </c>
      <c r="J75" s="198">
        <f>IF(Volume!D75=0,0,Volume!F75/Volume!D75)</f>
        <v>0.04326923076923077</v>
      </c>
      <c r="K75" s="200">
        <f>IF('Open Int.'!E75=0,0,'Open Int.'!H75/'Open Int.'!E75)</f>
        <v>0.13392857142857142</v>
      </c>
    </row>
    <row r="76" spans="1:11" ht="15">
      <c r="A76" s="214" t="s">
        <v>7</v>
      </c>
      <c r="B76" s="313">
        <f>Margins!B76</f>
        <v>625</v>
      </c>
      <c r="C76" s="313">
        <f>Volume!J76</f>
        <v>844.9</v>
      </c>
      <c r="D76" s="195">
        <f>Volume!M76</f>
        <v>-0.10640813431070906</v>
      </c>
      <c r="E76" s="187">
        <f>Volume!C76*100</f>
        <v>-44</v>
      </c>
      <c r="F76" s="380">
        <f>'Open Int.'!D76*100</f>
        <v>-3</v>
      </c>
      <c r="G76" s="188">
        <f>'Open Int.'!R76</f>
        <v>155.6939475</v>
      </c>
      <c r="H76" s="188">
        <f>'Open Int.'!Z76</f>
        <v>-5.0038234999999815</v>
      </c>
      <c r="I76" s="178">
        <f>'Open Int.'!O76</f>
        <v>0.9950617283950617</v>
      </c>
      <c r="J76" s="198">
        <f>IF(Volume!D76=0,0,Volume!F76/Volume!D76)</f>
        <v>0.7142857142857143</v>
      </c>
      <c r="K76" s="200">
        <f>IF('Open Int.'!E76=0,0,'Open Int.'!H76/'Open Int.'!E76)</f>
        <v>0.1935483870967742</v>
      </c>
    </row>
    <row r="77" spans="1:11" ht="15">
      <c r="A77" s="214" t="s">
        <v>185</v>
      </c>
      <c r="B77" s="313">
        <f>Margins!B77</f>
        <v>1200</v>
      </c>
      <c r="C77" s="313">
        <f>Volume!J77</f>
        <v>478.15</v>
      </c>
      <c r="D77" s="195">
        <f>Volume!M77</f>
        <v>2.9275643095468658</v>
      </c>
      <c r="E77" s="187">
        <f>Volume!C77*100</f>
        <v>63</v>
      </c>
      <c r="F77" s="380">
        <f>'Open Int.'!D77*100</f>
        <v>-4</v>
      </c>
      <c r="G77" s="188">
        <f>'Open Int.'!R77</f>
        <v>170.355282</v>
      </c>
      <c r="H77" s="188">
        <f>'Open Int.'!Z77</f>
        <v>-2.79179400000001</v>
      </c>
      <c r="I77" s="178">
        <f>'Open Int.'!O77</f>
        <v>0.9986527450319973</v>
      </c>
      <c r="J77" s="198">
        <f>IF(Volume!D77=0,0,Volume!F77/Volume!D77)</f>
        <v>0</v>
      </c>
      <c r="K77" s="200">
        <f>IF('Open Int.'!E77=0,0,'Open Int.'!H77/'Open Int.'!E77)</f>
        <v>0</v>
      </c>
    </row>
    <row r="78" spans="1:11" ht="15">
      <c r="A78" s="214" t="s">
        <v>240</v>
      </c>
      <c r="B78" s="313">
        <f>Margins!B78</f>
        <v>400</v>
      </c>
      <c r="C78" s="313">
        <f>Volume!J78</f>
        <v>949.85</v>
      </c>
      <c r="D78" s="195">
        <f>Volume!M78</f>
        <v>-1.2270576613112831</v>
      </c>
      <c r="E78" s="187">
        <f>Volume!C78*100</f>
        <v>-21</v>
      </c>
      <c r="F78" s="380">
        <f>'Open Int.'!D78*100</f>
        <v>-2</v>
      </c>
      <c r="G78" s="188">
        <f>'Open Int.'!R78</f>
        <v>162.04441</v>
      </c>
      <c r="H78" s="188">
        <f>'Open Int.'!Z78</f>
        <v>-4.628768000000008</v>
      </c>
      <c r="I78" s="178">
        <f>'Open Int.'!O78</f>
        <v>0.998124267291911</v>
      </c>
      <c r="J78" s="198">
        <f>IF(Volume!D78=0,0,Volume!F78/Volume!D78)</f>
        <v>0.12</v>
      </c>
      <c r="K78" s="200">
        <f>IF('Open Int.'!E78=0,0,'Open Int.'!H78/'Open Int.'!E78)</f>
        <v>0.17791411042944785</v>
      </c>
    </row>
    <row r="79" spans="1:11" ht="15">
      <c r="A79" s="214" t="s">
        <v>223</v>
      </c>
      <c r="B79" s="313">
        <f>Margins!B79</f>
        <v>1250</v>
      </c>
      <c r="C79" s="313">
        <f>Volume!J79</f>
        <v>273.55</v>
      </c>
      <c r="D79" s="195">
        <f>Volume!M79</f>
        <v>-0.07305936073058945</v>
      </c>
      <c r="E79" s="187">
        <f>Volume!C79*100</f>
        <v>-28.000000000000004</v>
      </c>
      <c r="F79" s="380">
        <f>'Open Int.'!D79*100</f>
        <v>2</v>
      </c>
      <c r="G79" s="188">
        <f>'Open Int.'!R79</f>
        <v>210.59930625</v>
      </c>
      <c r="H79" s="188">
        <f>'Open Int.'!Z79</f>
        <v>-0.18819374999998217</v>
      </c>
      <c r="I79" s="178">
        <f>'Open Int.'!O79</f>
        <v>0.9068030524435785</v>
      </c>
      <c r="J79" s="198">
        <f>IF(Volume!D79=0,0,Volume!F79/Volume!D79)</f>
        <v>0.1791767554479419</v>
      </c>
      <c r="K79" s="200">
        <f>IF('Open Int.'!E79=0,0,'Open Int.'!H79/'Open Int.'!E79)</f>
        <v>0.8490304709141274</v>
      </c>
    </row>
    <row r="80" spans="1:11" ht="15">
      <c r="A80" s="214" t="s">
        <v>186</v>
      </c>
      <c r="B80" s="313">
        <f>Margins!B80</f>
        <v>1600</v>
      </c>
      <c r="C80" s="313">
        <f>Volume!J80</f>
        <v>265.8</v>
      </c>
      <c r="D80" s="195">
        <f>Volume!M80</f>
        <v>-0.30007501875469295</v>
      </c>
      <c r="E80" s="187">
        <f>Volume!C80*100</f>
        <v>13</v>
      </c>
      <c r="F80" s="380">
        <f>'Open Int.'!D80*100</f>
        <v>5</v>
      </c>
      <c r="G80" s="188">
        <f>'Open Int.'!R80</f>
        <v>204.261984</v>
      </c>
      <c r="H80" s="188">
        <f>'Open Int.'!Z80</f>
        <v>9.878591999999998</v>
      </c>
      <c r="I80" s="178">
        <f>'Open Int.'!O80</f>
        <v>0.9981261711430356</v>
      </c>
      <c r="J80" s="198">
        <f>IF(Volume!D80=0,0,Volume!F80/Volume!D80)</f>
        <v>0</v>
      </c>
      <c r="K80" s="200">
        <f>IF('Open Int.'!E80=0,0,'Open Int.'!H80/'Open Int.'!E80)</f>
        <v>0.20833333333333334</v>
      </c>
    </row>
    <row r="81" spans="1:11" ht="15">
      <c r="A81" s="214" t="s">
        <v>161</v>
      </c>
      <c r="B81" s="313">
        <f>Margins!B81</f>
        <v>8900</v>
      </c>
      <c r="C81" s="313">
        <f>Volume!J81</f>
        <v>42.65</v>
      </c>
      <c r="D81" s="195">
        <f>Volume!M81</f>
        <v>2.6474127557160085</v>
      </c>
      <c r="E81" s="187">
        <f>Volume!C81*100</f>
        <v>412</v>
      </c>
      <c r="F81" s="380">
        <f>'Open Int.'!D81*100</f>
        <v>-1</v>
      </c>
      <c r="G81" s="188">
        <f>'Open Int.'!R81</f>
        <v>33.175729</v>
      </c>
      <c r="H81" s="188">
        <f>'Open Int.'!Z81</f>
        <v>0.9665844999999962</v>
      </c>
      <c r="I81" s="178">
        <f>'Open Int.'!O81</f>
        <v>0.9954233409610984</v>
      </c>
      <c r="J81" s="198">
        <f>IF(Volume!D81=0,0,Volume!F81/Volume!D81)</f>
        <v>0</v>
      </c>
      <c r="K81" s="200">
        <f>IF('Open Int.'!E81=0,0,'Open Int.'!H81/'Open Int.'!E81)</f>
        <v>0</v>
      </c>
    </row>
    <row r="82" spans="1:11" ht="15">
      <c r="A82" s="214" t="s">
        <v>8</v>
      </c>
      <c r="B82" s="313">
        <f>Margins!B82</f>
        <v>1600</v>
      </c>
      <c r="C82" s="313">
        <f>Volume!J82</f>
        <v>139.05</v>
      </c>
      <c r="D82" s="195">
        <f>Volume!M82</f>
        <v>0.14404033129277427</v>
      </c>
      <c r="E82" s="187">
        <f>Volume!C82*100</f>
        <v>6</v>
      </c>
      <c r="F82" s="380">
        <f>'Open Int.'!D82*100</f>
        <v>-2</v>
      </c>
      <c r="G82" s="188">
        <f>'Open Int.'!R82</f>
        <v>301.30466400000006</v>
      </c>
      <c r="H82" s="188">
        <f>'Open Int.'!Z82</f>
        <v>-3.4544239999999604</v>
      </c>
      <c r="I82" s="178">
        <f>'Open Int.'!O82</f>
        <v>0.9968249280070886</v>
      </c>
      <c r="J82" s="198">
        <f>IF(Volume!D82=0,0,Volume!F82/Volume!D82)</f>
        <v>0.09041095890410959</v>
      </c>
      <c r="K82" s="200">
        <f>IF('Open Int.'!E82=0,0,'Open Int.'!H82/'Open Int.'!E82)</f>
        <v>0.09015777610818933</v>
      </c>
    </row>
    <row r="83" spans="1:11" ht="15">
      <c r="A83" s="214" t="s">
        <v>195</v>
      </c>
      <c r="B83" s="313">
        <f>Margins!B83</f>
        <v>28000</v>
      </c>
      <c r="C83" s="313">
        <f>Volume!J83</f>
        <v>13.3</v>
      </c>
      <c r="D83" s="195">
        <f>Volume!M83</f>
        <v>5.97609561752988</v>
      </c>
      <c r="E83" s="187">
        <f>Volume!C83*100</f>
        <v>578</v>
      </c>
      <c r="F83" s="380">
        <f>'Open Int.'!D83*100</f>
        <v>1</v>
      </c>
      <c r="G83" s="188">
        <f>'Open Int.'!R83</f>
        <v>46.40104</v>
      </c>
      <c r="H83" s="188">
        <f>'Open Int.'!Z83</f>
        <v>5.638640000000002</v>
      </c>
      <c r="I83" s="178">
        <f>'Open Int.'!O83</f>
        <v>0.9847512038523274</v>
      </c>
      <c r="J83" s="198">
        <f>IF(Volume!D83=0,0,Volume!F83/Volume!D83)</f>
        <v>0.07377049180327869</v>
      </c>
      <c r="K83" s="200">
        <f>IF('Open Int.'!E83=0,0,'Open Int.'!H83/'Open Int.'!E83)</f>
        <v>0.1</v>
      </c>
    </row>
    <row r="84" spans="1:11" ht="15">
      <c r="A84" s="214" t="s">
        <v>218</v>
      </c>
      <c r="B84" s="313">
        <f>Margins!B84</f>
        <v>1150</v>
      </c>
      <c r="C84" s="313">
        <f>Volume!J84</f>
        <v>217.95</v>
      </c>
      <c r="D84" s="195">
        <f>Volume!M84</f>
        <v>-0.4112405757368086</v>
      </c>
      <c r="E84" s="187">
        <f>Volume!C84*100</f>
        <v>5</v>
      </c>
      <c r="F84" s="380">
        <f>'Open Int.'!D84*100</f>
        <v>5</v>
      </c>
      <c r="G84" s="188">
        <f>'Open Int.'!R84</f>
        <v>62.98646025</v>
      </c>
      <c r="H84" s="188">
        <f>'Open Int.'!Z84</f>
        <v>3.1878862499999983</v>
      </c>
      <c r="I84" s="178">
        <f>'Open Int.'!O84</f>
        <v>0.993633107839236</v>
      </c>
      <c r="J84" s="198">
        <f>IF(Volume!D84=0,0,Volume!F84/Volume!D84)</f>
        <v>0</v>
      </c>
      <c r="K84" s="200">
        <f>IF('Open Int.'!E84=0,0,'Open Int.'!H84/'Open Int.'!E84)</f>
        <v>0.023255813953488372</v>
      </c>
    </row>
    <row r="85" spans="1:11" ht="15">
      <c r="A85" s="214" t="s">
        <v>187</v>
      </c>
      <c r="B85" s="313">
        <f>Margins!B85</f>
        <v>2200</v>
      </c>
      <c r="C85" s="313">
        <f>Volume!J85</f>
        <v>233.95</v>
      </c>
      <c r="D85" s="195">
        <f>Volume!M85</f>
        <v>0.6453000645300064</v>
      </c>
      <c r="E85" s="187">
        <f>Volume!C85*100</f>
        <v>118</v>
      </c>
      <c r="F85" s="380">
        <f>'Open Int.'!D85*100</f>
        <v>2</v>
      </c>
      <c r="G85" s="188">
        <f>'Open Int.'!R85</f>
        <v>112.71711</v>
      </c>
      <c r="H85" s="188">
        <f>'Open Int.'!Z85</f>
        <v>2.972816000000009</v>
      </c>
      <c r="I85" s="178">
        <f>'Open Int.'!O85</f>
        <v>1</v>
      </c>
      <c r="J85" s="198">
        <f>IF(Volume!D85=0,0,Volume!F85/Volume!D85)</f>
        <v>0</v>
      </c>
      <c r="K85" s="200">
        <f>IF('Open Int.'!E85=0,0,'Open Int.'!H85/'Open Int.'!E85)</f>
        <v>0</v>
      </c>
    </row>
    <row r="86" spans="1:11" ht="15">
      <c r="A86" s="214" t="s">
        <v>162</v>
      </c>
      <c r="B86" s="313">
        <f>Margins!B86</f>
        <v>5900</v>
      </c>
      <c r="C86" s="313">
        <f>Volume!J86</f>
        <v>63.3</v>
      </c>
      <c r="D86" s="195">
        <f>Volume!M86</f>
        <v>-0.5498821681068365</v>
      </c>
      <c r="E86" s="187">
        <f>Volume!C86*100</f>
        <v>-47</v>
      </c>
      <c r="F86" s="380">
        <f>'Open Int.'!D86*100</f>
        <v>0</v>
      </c>
      <c r="G86" s="188">
        <f>'Open Int.'!R86</f>
        <v>37.010877</v>
      </c>
      <c r="H86" s="188">
        <f>'Open Int.'!Z86</f>
        <v>0.05823300000000131</v>
      </c>
      <c r="I86" s="178">
        <f>'Open Int.'!O86</f>
        <v>1</v>
      </c>
      <c r="J86" s="198">
        <f>IF(Volume!D86=0,0,Volume!F86/Volume!D86)</f>
        <v>0</v>
      </c>
      <c r="K86" s="200">
        <f>IF('Open Int.'!E86=0,0,'Open Int.'!H86/'Open Int.'!E86)</f>
        <v>0</v>
      </c>
    </row>
    <row r="87" spans="1:11" ht="15">
      <c r="A87" s="214" t="s">
        <v>163</v>
      </c>
      <c r="B87" s="313">
        <f>Margins!B87</f>
        <v>2090</v>
      </c>
      <c r="C87" s="313">
        <f>Volume!J87</f>
        <v>246.15</v>
      </c>
      <c r="D87" s="195">
        <f>Volume!M87</f>
        <v>-1.4808885331198673</v>
      </c>
      <c r="E87" s="187">
        <f>Volume!C87*100</f>
        <v>-51</v>
      </c>
      <c r="F87" s="380">
        <f>'Open Int.'!D87*100</f>
        <v>-5</v>
      </c>
      <c r="G87" s="188">
        <f>'Open Int.'!R87</f>
        <v>23.3561889</v>
      </c>
      <c r="H87" s="188">
        <f>'Open Int.'!Z87</f>
        <v>-1.5521071500000012</v>
      </c>
      <c r="I87" s="178">
        <f>'Open Int.'!O87</f>
        <v>0.9977973568281938</v>
      </c>
      <c r="J87" s="198">
        <f>IF(Volume!D87=0,0,Volume!F87/Volume!D87)</f>
        <v>0</v>
      </c>
      <c r="K87" s="200">
        <f>IF('Open Int.'!E87=0,0,'Open Int.'!H87/'Open Int.'!E87)</f>
        <v>0</v>
      </c>
    </row>
    <row r="88" spans="1:11" ht="15">
      <c r="A88" s="214" t="s">
        <v>137</v>
      </c>
      <c r="B88" s="313">
        <f>Margins!B88</f>
        <v>3250</v>
      </c>
      <c r="C88" s="313">
        <f>Volume!J88</f>
        <v>149.6</v>
      </c>
      <c r="D88" s="195">
        <f>Volume!M88</f>
        <v>-0.894335872805561</v>
      </c>
      <c r="E88" s="187">
        <f>Volume!C88*100</f>
        <v>-56.99999999999999</v>
      </c>
      <c r="F88" s="380">
        <f>'Open Int.'!D88*100</f>
        <v>0</v>
      </c>
      <c r="G88" s="188">
        <f>'Open Int.'!R88</f>
        <v>365.57378</v>
      </c>
      <c r="H88" s="188">
        <f>'Open Int.'!Z88</f>
        <v>6.610906250000028</v>
      </c>
      <c r="I88" s="178">
        <f>'Open Int.'!O88</f>
        <v>0.9948131400452188</v>
      </c>
      <c r="J88" s="198">
        <f>IF(Volume!D88=0,0,Volume!F88/Volume!D88)</f>
        <v>0.12471131639722864</v>
      </c>
      <c r="K88" s="200">
        <f>IF('Open Int.'!E88=0,0,'Open Int.'!H88/'Open Int.'!E88)</f>
        <v>0.125</v>
      </c>
    </row>
    <row r="89" spans="1:11" ht="15">
      <c r="A89" s="214" t="s">
        <v>50</v>
      </c>
      <c r="B89" s="313">
        <f>Margins!B89</f>
        <v>450</v>
      </c>
      <c r="C89" s="313">
        <f>Volume!J89</f>
        <v>857.35</v>
      </c>
      <c r="D89" s="195">
        <f>Volume!M89</f>
        <v>0.07587253414263771</v>
      </c>
      <c r="E89" s="187">
        <f>Volume!C89*100</f>
        <v>74</v>
      </c>
      <c r="F89" s="380">
        <f>'Open Int.'!D89*100</f>
        <v>9</v>
      </c>
      <c r="G89" s="188">
        <f>'Open Int.'!R89</f>
        <v>495.4539915</v>
      </c>
      <c r="H89" s="188">
        <f>'Open Int.'!Z89</f>
        <v>45.55798649999997</v>
      </c>
      <c r="I89" s="178">
        <f>'Open Int.'!O89</f>
        <v>0.9893318797695063</v>
      </c>
      <c r="J89" s="198">
        <f>IF(Volume!D89=0,0,Volume!F89/Volume!D89)</f>
        <v>0.02247191011235955</v>
      </c>
      <c r="K89" s="200">
        <f>IF('Open Int.'!E89=0,0,'Open Int.'!H89/'Open Int.'!E89)</f>
        <v>0.07175925925925926</v>
      </c>
    </row>
    <row r="90" spans="1:11" ht="15">
      <c r="A90" s="214" t="s">
        <v>188</v>
      </c>
      <c r="B90" s="313">
        <f>Margins!B90</f>
        <v>1050</v>
      </c>
      <c r="C90" s="313">
        <f>Volume!J90</f>
        <v>210.4</v>
      </c>
      <c r="D90" s="195">
        <f>Volume!M90</f>
        <v>-0.5671077504725844</v>
      </c>
      <c r="E90" s="187">
        <f>Volume!C90*100</f>
        <v>-46</v>
      </c>
      <c r="F90" s="380">
        <f>'Open Int.'!D90*100</f>
        <v>1</v>
      </c>
      <c r="G90" s="188">
        <f>'Open Int.'!R90</f>
        <v>103.302192</v>
      </c>
      <c r="H90" s="188">
        <f>'Open Int.'!Z90</f>
        <v>0.6772500000000008</v>
      </c>
      <c r="I90" s="178">
        <f>'Open Int.'!O90</f>
        <v>0.9989307100085543</v>
      </c>
      <c r="J90" s="198">
        <f>IF(Volume!D90=0,0,Volume!F90/Volume!D90)</f>
        <v>0</v>
      </c>
      <c r="K90" s="200">
        <f>IF('Open Int.'!E90=0,0,'Open Int.'!H90/'Open Int.'!E90)</f>
        <v>0</v>
      </c>
    </row>
    <row r="91" spans="1:11" ht="15">
      <c r="A91" s="214" t="s">
        <v>94</v>
      </c>
      <c r="B91" s="313">
        <f>Margins!B91</f>
        <v>1200</v>
      </c>
      <c r="C91" s="313">
        <f>Volume!J91</f>
        <v>248.85</v>
      </c>
      <c r="D91" s="195">
        <f>Volume!M91</f>
        <v>0.3022974607013301</v>
      </c>
      <c r="E91" s="187">
        <f>Volume!C91*100</f>
        <v>-9</v>
      </c>
      <c r="F91" s="380">
        <f>'Open Int.'!D91*100</f>
        <v>1</v>
      </c>
      <c r="G91" s="188">
        <f>'Open Int.'!R91</f>
        <v>52.527258</v>
      </c>
      <c r="H91" s="188">
        <f>'Open Int.'!Z91</f>
        <v>0.5751180000000033</v>
      </c>
      <c r="I91" s="178">
        <f>'Open Int.'!O91</f>
        <v>0.9982944855031268</v>
      </c>
      <c r="J91" s="198">
        <f>IF(Volume!D91=0,0,Volume!F91/Volume!D91)</f>
        <v>0</v>
      </c>
      <c r="K91" s="200">
        <f>IF('Open Int.'!E91=0,0,'Open Int.'!H91/'Open Int.'!E91)</f>
        <v>0</v>
      </c>
    </row>
    <row r="92" spans="1:11" ht="15">
      <c r="A92" s="214" t="s">
        <v>360</v>
      </c>
      <c r="B92" s="313">
        <f>Margins!B92</f>
        <v>700</v>
      </c>
      <c r="C92" s="313">
        <f>Volume!J92</f>
        <v>522.05</v>
      </c>
      <c r="D92" s="195">
        <f>Volume!M92</f>
        <v>5.379491320145332</v>
      </c>
      <c r="E92" s="187">
        <f>Volume!C92*100</f>
        <v>-12</v>
      </c>
      <c r="F92" s="380">
        <f>'Open Int.'!D92*100</f>
        <v>-3</v>
      </c>
      <c r="G92" s="188">
        <f>'Open Int.'!R92</f>
        <v>303.20141949999993</v>
      </c>
      <c r="H92" s="188">
        <f>'Open Int.'!Z92</f>
        <v>6.531129499999906</v>
      </c>
      <c r="I92" s="178">
        <f>'Open Int.'!O92</f>
        <v>0.9971073882126069</v>
      </c>
      <c r="J92" s="198">
        <f>IF(Volume!D92=0,0,Volume!F92/Volume!D92)</f>
        <v>0</v>
      </c>
      <c r="K92" s="200">
        <f>IF('Open Int.'!E92=0,0,'Open Int.'!H92/'Open Int.'!E92)</f>
        <v>0.018907563025210083</v>
      </c>
    </row>
    <row r="93" spans="1:11" ht="15">
      <c r="A93" s="214" t="s">
        <v>241</v>
      </c>
      <c r="B93" s="313">
        <f>Margins!B93</f>
        <v>650</v>
      </c>
      <c r="C93" s="313">
        <f>Volume!J93</f>
        <v>404.15</v>
      </c>
      <c r="D93" s="195">
        <f>Volume!M93</f>
        <v>0.19833891161521122</v>
      </c>
      <c r="E93" s="187">
        <f>Volume!C93*100</f>
        <v>63</v>
      </c>
      <c r="F93" s="380">
        <f>'Open Int.'!D93*100</f>
        <v>-2</v>
      </c>
      <c r="G93" s="188">
        <f>'Open Int.'!R93</f>
        <v>28.55521825</v>
      </c>
      <c r="H93" s="188">
        <f>'Open Int.'!Z93</f>
        <v>-0.625137500000001</v>
      </c>
      <c r="I93" s="178">
        <f>'Open Int.'!O93</f>
        <v>1</v>
      </c>
      <c r="J93" s="198">
        <f>IF(Volume!D93=0,0,Volume!F93/Volume!D93)</f>
        <v>0</v>
      </c>
      <c r="K93" s="200">
        <f>IF('Open Int.'!E93=0,0,'Open Int.'!H93/'Open Int.'!E93)</f>
        <v>0</v>
      </c>
    </row>
    <row r="94" spans="1:11" ht="15">
      <c r="A94" s="214" t="s">
        <v>95</v>
      </c>
      <c r="B94" s="313">
        <f>Margins!B94</f>
        <v>1200</v>
      </c>
      <c r="C94" s="313">
        <f>Volume!J94</f>
        <v>569.6</v>
      </c>
      <c r="D94" s="195">
        <f>Volume!M94</f>
        <v>-1.2311427085139626</v>
      </c>
      <c r="E94" s="187">
        <f>Volume!C94*100</f>
        <v>-52</v>
      </c>
      <c r="F94" s="380">
        <f>'Open Int.'!D94*100</f>
        <v>1</v>
      </c>
      <c r="G94" s="188">
        <f>'Open Int.'!R94</f>
        <v>224.057856</v>
      </c>
      <c r="H94" s="188">
        <f>'Open Int.'!Z94</f>
        <v>0.11371199999999249</v>
      </c>
      <c r="I94" s="178">
        <f>'Open Int.'!O94</f>
        <v>0.9972544234289201</v>
      </c>
      <c r="J94" s="198">
        <f>IF(Volume!D94=0,0,Volume!F94/Volume!D94)</f>
        <v>0</v>
      </c>
      <c r="K94" s="200">
        <f>IF('Open Int.'!E94=0,0,'Open Int.'!H94/'Open Int.'!E94)</f>
        <v>0.043478260869565216</v>
      </c>
    </row>
    <row r="95" spans="1:11" ht="15">
      <c r="A95" s="214" t="s">
        <v>242</v>
      </c>
      <c r="B95" s="313">
        <f>Margins!B95</f>
        <v>2800</v>
      </c>
      <c r="C95" s="313">
        <f>Volume!J95</f>
        <v>131.25</v>
      </c>
      <c r="D95" s="195">
        <f>Volume!M95</f>
        <v>4.665071770334923</v>
      </c>
      <c r="E95" s="187">
        <f>Volume!C95*100</f>
        <v>518</v>
      </c>
      <c r="F95" s="380">
        <f>'Open Int.'!D95*100</f>
        <v>7.000000000000001</v>
      </c>
      <c r="G95" s="188">
        <f>'Open Int.'!R95</f>
        <v>107.604</v>
      </c>
      <c r="H95" s="188">
        <f>'Open Int.'!Z95</f>
        <v>13.047383999999994</v>
      </c>
      <c r="I95" s="178">
        <f>'Open Int.'!O95</f>
        <v>0.9976092896174863</v>
      </c>
      <c r="J95" s="198">
        <f>IF(Volume!D95=0,0,Volume!F95/Volume!D95)</f>
        <v>0.08148148148148149</v>
      </c>
      <c r="K95" s="200">
        <f>IF('Open Int.'!E95=0,0,'Open Int.'!H95/'Open Int.'!E95)</f>
        <v>0.08391608391608392</v>
      </c>
    </row>
    <row r="96" spans="1:11" ht="15">
      <c r="A96" s="214" t="s">
        <v>243</v>
      </c>
      <c r="B96" s="313">
        <f>Margins!B96</f>
        <v>300</v>
      </c>
      <c r="C96" s="313">
        <f>Volume!J96</f>
        <v>1066.05</v>
      </c>
      <c r="D96" s="195">
        <f>Volume!M96</f>
        <v>-1.967906570417039</v>
      </c>
      <c r="E96" s="187">
        <f>Volume!C96*100</f>
        <v>-21</v>
      </c>
      <c r="F96" s="380">
        <f>'Open Int.'!D96*100</f>
        <v>6</v>
      </c>
      <c r="G96" s="188">
        <f>'Open Int.'!R96</f>
        <v>284.443461</v>
      </c>
      <c r="H96" s="188">
        <f>'Open Int.'!Z96</f>
        <v>10.145073000000025</v>
      </c>
      <c r="I96" s="178">
        <f>'Open Int.'!O96</f>
        <v>0.9978637283561952</v>
      </c>
      <c r="J96" s="198">
        <f>IF(Volume!D96=0,0,Volume!F96/Volume!D96)</f>
        <v>0.5</v>
      </c>
      <c r="K96" s="200">
        <f>IF('Open Int.'!E96=0,0,'Open Int.'!H96/'Open Int.'!E96)</f>
        <v>0.29411764705882354</v>
      </c>
    </row>
    <row r="97" spans="1:11" ht="15">
      <c r="A97" s="214" t="s">
        <v>244</v>
      </c>
      <c r="B97" s="313">
        <f>Margins!B97</f>
        <v>800</v>
      </c>
      <c r="C97" s="313">
        <f>Volume!J97</f>
        <v>385</v>
      </c>
      <c r="D97" s="195">
        <f>Volume!M97</f>
        <v>0.33880635913474366</v>
      </c>
      <c r="E97" s="187">
        <f>Volume!C97*100</f>
        <v>-38</v>
      </c>
      <c r="F97" s="380">
        <f>'Open Int.'!D97*100</f>
        <v>0</v>
      </c>
      <c r="G97" s="188">
        <f>'Open Int.'!R97</f>
        <v>381.15</v>
      </c>
      <c r="H97" s="188">
        <f>'Open Int.'!Z97</f>
        <v>4.479383999999982</v>
      </c>
      <c r="I97" s="178">
        <f>'Open Int.'!O97</f>
        <v>0.9948282828282828</v>
      </c>
      <c r="J97" s="198">
        <f>IF(Volume!D97=0,0,Volume!F97/Volume!D97)</f>
        <v>0.07207207207207207</v>
      </c>
      <c r="K97" s="200">
        <f>IF('Open Int.'!E97=0,0,'Open Int.'!H97/'Open Int.'!E97)</f>
        <v>0.12236286919831224</v>
      </c>
    </row>
    <row r="98" spans="1:11" ht="15">
      <c r="A98" s="214" t="s">
        <v>251</v>
      </c>
      <c r="B98" s="313">
        <f>Margins!B98</f>
        <v>700</v>
      </c>
      <c r="C98" s="313">
        <f>Volume!J98</f>
        <v>457.85</v>
      </c>
      <c r="D98" s="195">
        <f>Volume!M98</f>
        <v>3.165840468679588</v>
      </c>
      <c r="E98" s="187">
        <f>Volume!C98*100</f>
        <v>60</v>
      </c>
      <c r="F98" s="380">
        <f>'Open Int.'!D98*100</f>
        <v>2</v>
      </c>
      <c r="G98" s="188">
        <f>'Open Int.'!R98</f>
        <v>768.931604</v>
      </c>
      <c r="H98" s="188">
        <f>'Open Int.'!Z98</f>
        <v>43.19877799999995</v>
      </c>
      <c r="I98" s="178">
        <f>'Open Int.'!O98</f>
        <v>0.9916222074024675</v>
      </c>
      <c r="J98" s="198">
        <f>IF(Volume!D98=0,0,Volume!F98/Volume!D98)</f>
        <v>0.14381270903010032</v>
      </c>
      <c r="K98" s="200">
        <f>IF('Open Int.'!E98=0,0,'Open Int.'!H98/'Open Int.'!E98)</f>
        <v>0.20188902007083825</v>
      </c>
    </row>
    <row r="99" spans="1:11" ht="15">
      <c r="A99" s="214" t="s">
        <v>113</v>
      </c>
      <c r="B99" s="313">
        <f>Margins!B99</f>
        <v>550</v>
      </c>
      <c r="C99" s="313">
        <f>Volume!J99</f>
        <v>553.5</v>
      </c>
      <c r="D99" s="195">
        <f>Volume!M99</f>
        <v>-0.45859185325059887</v>
      </c>
      <c r="E99" s="187">
        <f>Volume!C99*100</f>
        <v>-14.000000000000002</v>
      </c>
      <c r="F99" s="380">
        <f>'Open Int.'!D99*100</f>
        <v>-3</v>
      </c>
      <c r="G99" s="188">
        <f>'Open Int.'!R99</f>
        <v>268.8377175</v>
      </c>
      <c r="H99" s="188">
        <f>'Open Int.'!Z99</f>
        <v>-7.630342499999983</v>
      </c>
      <c r="I99" s="178">
        <f>'Open Int.'!O99</f>
        <v>0.998641150492583</v>
      </c>
      <c r="J99" s="198">
        <f>IF(Volume!D99=0,0,Volume!F99/Volume!D99)</f>
        <v>0.0958904109589041</v>
      </c>
      <c r="K99" s="200">
        <f>IF('Open Int.'!E99=0,0,'Open Int.'!H99/'Open Int.'!E99)</f>
        <v>0.06369426751592357</v>
      </c>
    </row>
    <row r="100" spans="1:11" ht="15">
      <c r="A100" s="214" t="s">
        <v>164</v>
      </c>
      <c r="B100" s="313">
        <f>Margins!B100</f>
        <v>550</v>
      </c>
      <c r="C100" s="313">
        <f>Volume!J100</f>
        <v>619.55</v>
      </c>
      <c r="D100" s="195">
        <f>Volume!M100</f>
        <v>-0.13700838168923643</v>
      </c>
      <c r="E100" s="187">
        <f>Volume!C100*100</f>
        <v>-10</v>
      </c>
      <c r="F100" s="380">
        <f>'Open Int.'!D100*100</f>
        <v>-3</v>
      </c>
      <c r="G100" s="188">
        <f>'Open Int.'!R100</f>
        <v>433.9142335</v>
      </c>
      <c r="H100" s="188">
        <f>'Open Int.'!Z100</f>
        <v>-12.367404499999964</v>
      </c>
      <c r="I100" s="178">
        <f>'Open Int.'!O100</f>
        <v>0.9985864614418093</v>
      </c>
      <c r="J100" s="198">
        <f>IF(Volume!D100=0,0,Volume!F100/Volume!D100)</f>
        <v>0.15675675675675677</v>
      </c>
      <c r="K100" s="200">
        <f>IF('Open Int.'!E100=0,0,'Open Int.'!H100/'Open Int.'!E100)</f>
        <v>0.1441717791411043</v>
      </c>
    </row>
    <row r="101" spans="1:11" ht="15">
      <c r="A101" s="214" t="s">
        <v>219</v>
      </c>
      <c r="B101" s="313">
        <f>Margins!B101</f>
        <v>300</v>
      </c>
      <c r="C101" s="313">
        <f>Volume!J101</f>
        <v>1279.55</v>
      </c>
      <c r="D101" s="195">
        <f>Volume!M101</f>
        <v>1.559647591078646</v>
      </c>
      <c r="E101" s="187">
        <f>Volume!C101*100</f>
        <v>174</v>
      </c>
      <c r="F101" s="380">
        <f>'Open Int.'!D101*100</f>
        <v>6</v>
      </c>
      <c r="G101" s="188">
        <f>'Open Int.'!R101</f>
        <v>1947.5390775</v>
      </c>
      <c r="H101" s="188">
        <f>'Open Int.'!Z101</f>
        <v>157.0573905000001</v>
      </c>
      <c r="I101" s="178">
        <f>'Open Int.'!O101</f>
        <v>0.9985808613383266</v>
      </c>
      <c r="J101" s="198">
        <f>IF(Volume!D101=0,0,Volume!F101/Volume!D101)</f>
        <v>0.19415552253590887</v>
      </c>
      <c r="K101" s="200">
        <f>IF('Open Int.'!E101=0,0,'Open Int.'!H101/'Open Int.'!E101)</f>
        <v>0.2429807895292379</v>
      </c>
    </row>
    <row r="102" spans="1:11" ht="15">
      <c r="A102" s="214" t="s">
        <v>233</v>
      </c>
      <c r="B102" s="313">
        <f>Margins!B102</f>
        <v>3350</v>
      </c>
      <c r="C102" s="313">
        <f>Volume!J102</f>
        <v>65.15</v>
      </c>
      <c r="D102" s="195">
        <f>Volume!M102</f>
        <v>0.1537279016141561</v>
      </c>
      <c r="E102" s="187">
        <f>Volume!C102*100</f>
        <v>-17</v>
      </c>
      <c r="F102" s="380">
        <f>'Open Int.'!D102*100</f>
        <v>1</v>
      </c>
      <c r="G102" s="188">
        <f>'Open Int.'!R102</f>
        <v>227.65918275</v>
      </c>
      <c r="H102" s="188">
        <f>'Open Int.'!Z102</f>
        <v>2.4632382500000176</v>
      </c>
      <c r="I102" s="178">
        <f>'Open Int.'!O102</f>
        <v>0.9681717956092417</v>
      </c>
      <c r="J102" s="198">
        <f>IF(Volume!D102=0,0,Volume!F102/Volume!D102)</f>
        <v>0.045454545454545456</v>
      </c>
      <c r="K102" s="200">
        <f>IF('Open Int.'!E102=0,0,'Open Int.'!H102/'Open Int.'!E102)</f>
        <v>0.1942257217847769</v>
      </c>
    </row>
    <row r="103" spans="1:11" ht="15">
      <c r="A103" s="214" t="s">
        <v>252</v>
      </c>
      <c r="B103" s="313">
        <f>Margins!B103</f>
        <v>2700</v>
      </c>
      <c r="C103" s="313">
        <f>Volume!J103</f>
        <v>87.5</v>
      </c>
      <c r="D103" s="195">
        <f>Volume!M103</f>
        <v>1.862630966239807</v>
      </c>
      <c r="E103" s="187">
        <f>Volume!C103*100</f>
        <v>147</v>
      </c>
      <c r="F103" s="380">
        <f>'Open Int.'!D103*100</f>
        <v>10</v>
      </c>
      <c r="G103" s="188">
        <f>'Open Int.'!R103</f>
        <v>201.450375</v>
      </c>
      <c r="H103" s="188">
        <f>'Open Int.'!Z103</f>
        <v>23.791995000000014</v>
      </c>
      <c r="I103" s="178">
        <f>'Open Int.'!O103</f>
        <v>0.9974199601266565</v>
      </c>
      <c r="J103" s="198">
        <f>IF(Volume!D103=0,0,Volume!F103/Volume!D103)</f>
        <v>0.12624584717607973</v>
      </c>
      <c r="K103" s="200">
        <f>IF('Open Int.'!E103=0,0,'Open Int.'!H103/'Open Int.'!E103)</f>
        <v>0.150390625</v>
      </c>
    </row>
    <row r="104" spans="1:11" ht="15">
      <c r="A104" s="214" t="s">
        <v>220</v>
      </c>
      <c r="B104" s="313">
        <f>Margins!B104</f>
        <v>600</v>
      </c>
      <c r="C104" s="313">
        <f>Volume!J104</f>
        <v>461.65</v>
      </c>
      <c r="D104" s="195">
        <f>Volume!M104</f>
        <v>0.8189561039528281</v>
      </c>
      <c r="E104" s="187">
        <f>Volume!C104*100</f>
        <v>-18</v>
      </c>
      <c r="F104" s="380">
        <f>'Open Int.'!D104*100</f>
        <v>4</v>
      </c>
      <c r="G104" s="188">
        <f>'Open Int.'!R104</f>
        <v>243.031026</v>
      </c>
      <c r="H104" s="188">
        <f>'Open Int.'!Z104</f>
        <v>13.540704000000005</v>
      </c>
      <c r="I104" s="178">
        <f>'Open Int.'!O104</f>
        <v>0.9957829952131297</v>
      </c>
      <c r="J104" s="198">
        <f>IF(Volume!D104=0,0,Volume!F104/Volume!D104)</f>
        <v>0.1890909090909091</v>
      </c>
      <c r="K104" s="200">
        <f>IF('Open Int.'!E104=0,0,'Open Int.'!H104/'Open Int.'!E104)</f>
        <v>0.1111111111111111</v>
      </c>
    </row>
    <row r="105" spans="1:11" ht="15">
      <c r="A105" s="214" t="s">
        <v>221</v>
      </c>
      <c r="B105" s="313">
        <f>Margins!B105</f>
        <v>500</v>
      </c>
      <c r="C105" s="313">
        <f>Volume!J105</f>
        <v>1338.2</v>
      </c>
      <c r="D105" s="195">
        <f>Volume!M105</f>
        <v>-0.9254460650033316</v>
      </c>
      <c r="E105" s="187">
        <f>Volume!C105*100</f>
        <v>26</v>
      </c>
      <c r="F105" s="380">
        <f>'Open Int.'!D105*100</f>
        <v>1</v>
      </c>
      <c r="G105" s="188">
        <f>'Open Int.'!R105</f>
        <v>896.25945</v>
      </c>
      <c r="H105" s="188">
        <f>'Open Int.'!Z105</f>
        <v>19.790219999999977</v>
      </c>
      <c r="I105" s="178">
        <f>'Open Int.'!O105</f>
        <v>0.9961179544606197</v>
      </c>
      <c r="J105" s="198">
        <f>IF(Volume!D105=0,0,Volume!F105/Volume!D105)</f>
        <v>0.34055727554179566</v>
      </c>
      <c r="K105" s="200">
        <f>IF('Open Int.'!E105=0,0,'Open Int.'!H105/'Open Int.'!E105)</f>
        <v>0.3190094683175528</v>
      </c>
    </row>
    <row r="106" spans="1:11" ht="15">
      <c r="A106" s="214" t="s">
        <v>51</v>
      </c>
      <c r="B106" s="313">
        <f>Margins!B106</f>
        <v>1600</v>
      </c>
      <c r="C106" s="313">
        <f>Volume!J106</f>
        <v>167.9</v>
      </c>
      <c r="D106" s="195">
        <f>Volume!M106</f>
        <v>0.05959475566149839</v>
      </c>
      <c r="E106" s="187">
        <f>Volume!C106*100</f>
        <v>-10</v>
      </c>
      <c r="F106" s="380">
        <f>'Open Int.'!D106*100</f>
        <v>-1</v>
      </c>
      <c r="G106" s="188">
        <f>'Open Int.'!R106</f>
        <v>23.398544</v>
      </c>
      <c r="H106" s="188">
        <f>'Open Int.'!Z106</f>
        <v>-0.22769600000000167</v>
      </c>
      <c r="I106" s="178">
        <f>'Open Int.'!O106</f>
        <v>0.9977037887485649</v>
      </c>
      <c r="J106" s="198">
        <f>IF(Volume!D106=0,0,Volume!F106/Volume!D106)</f>
        <v>0</v>
      </c>
      <c r="K106" s="200">
        <f>IF('Open Int.'!E106=0,0,'Open Int.'!H106/'Open Int.'!E106)</f>
        <v>0</v>
      </c>
    </row>
    <row r="107" spans="1:11" ht="15">
      <c r="A107" s="214" t="s">
        <v>245</v>
      </c>
      <c r="B107" s="313">
        <f>Margins!B107</f>
        <v>375</v>
      </c>
      <c r="C107" s="313">
        <f>Volume!J107</f>
        <v>1175.3</v>
      </c>
      <c r="D107" s="195">
        <f>Volume!M107</f>
        <v>-1.5867699392924466</v>
      </c>
      <c r="E107" s="187">
        <f>Volume!C107*100</f>
        <v>-45</v>
      </c>
      <c r="F107" s="380">
        <f>'Open Int.'!D107*100</f>
        <v>3</v>
      </c>
      <c r="G107" s="188">
        <f>'Open Int.'!R107</f>
        <v>835.15348875</v>
      </c>
      <c r="H107" s="188">
        <f>'Open Int.'!Z107</f>
        <v>13.494560624999963</v>
      </c>
      <c r="I107" s="178">
        <f>'Open Int.'!O107</f>
        <v>0.9960420074937991</v>
      </c>
      <c r="J107" s="198">
        <f>IF(Volume!D107=0,0,Volume!F107/Volume!D107)</f>
        <v>0.042735042735042736</v>
      </c>
      <c r="K107" s="200">
        <f>IF('Open Int.'!E107=0,0,'Open Int.'!H107/'Open Int.'!E107)</f>
        <v>0.06068601583113457</v>
      </c>
    </row>
    <row r="108" spans="1:11" ht="15">
      <c r="A108" s="214" t="s">
        <v>196</v>
      </c>
      <c r="B108" s="313">
        <f>Margins!B108</f>
        <v>1500</v>
      </c>
      <c r="C108" s="313">
        <f>Volume!J108</f>
        <v>212.05</v>
      </c>
      <c r="D108" s="195">
        <f>Volume!M108</f>
        <v>-2.5953146531924562</v>
      </c>
      <c r="E108" s="187">
        <f>Volume!C108*100</f>
        <v>-15</v>
      </c>
      <c r="F108" s="380">
        <f>'Open Int.'!D108*100</f>
        <v>9</v>
      </c>
      <c r="G108" s="188">
        <f>'Open Int.'!R108</f>
        <v>163.74501</v>
      </c>
      <c r="H108" s="188">
        <f>'Open Int.'!Z108</f>
        <v>10.625715000000014</v>
      </c>
      <c r="I108" s="178">
        <f>'Open Int.'!O108</f>
        <v>0.9900932400932401</v>
      </c>
      <c r="J108" s="198">
        <f>IF(Volume!D108=0,0,Volume!F108/Volume!D108)</f>
        <v>0.03529411764705882</v>
      </c>
      <c r="K108" s="200">
        <f>IF('Open Int.'!E108=0,0,'Open Int.'!H108/'Open Int.'!E108)</f>
        <v>0.1232876712328767</v>
      </c>
    </row>
    <row r="109" spans="1:11" ht="15">
      <c r="A109" s="214" t="s">
        <v>197</v>
      </c>
      <c r="B109" s="313">
        <f>Margins!B109</f>
        <v>850</v>
      </c>
      <c r="C109" s="313">
        <f>Volume!J109</f>
        <v>347.05</v>
      </c>
      <c r="D109" s="195">
        <f>Volume!M109</f>
        <v>-0.7719799857040711</v>
      </c>
      <c r="E109" s="187">
        <f>Volume!C109*100</f>
        <v>-72</v>
      </c>
      <c r="F109" s="380">
        <f>'Open Int.'!D109*100</f>
        <v>0</v>
      </c>
      <c r="G109" s="188">
        <f>'Open Int.'!R109</f>
        <v>13.215664</v>
      </c>
      <c r="H109" s="188">
        <f>'Open Int.'!Z109</f>
        <v>-0.10281599999999891</v>
      </c>
      <c r="I109" s="178">
        <f>'Open Int.'!O109</f>
        <v>0.9888392857142857</v>
      </c>
      <c r="J109" s="198">
        <f>IF(Volume!D109=0,0,Volume!F109/Volume!D109)</f>
        <v>0</v>
      </c>
      <c r="K109" s="200">
        <f>IF('Open Int.'!E109=0,0,'Open Int.'!H109/'Open Int.'!E109)</f>
        <v>0</v>
      </c>
    </row>
    <row r="110" spans="1:11" ht="15">
      <c r="A110" s="214" t="s">
        <v>165</v>
      </c>
      <c r="B110" s="313">
        <f>Margins!B110</f>
        <v>875</v>
      </c>
      <c r="C110" s="313">
        <f>Volume!J110</f>
        <v>577.9</v>
      </c>
      <c r="D110" s="195">
        <f>Volume!M110</f>
        <v>-1.9261773440814633</v>
      </c>
      <c r="E110" s="187">
        <f>Volume!C110*100</f>
        <v>-36</v>
      </c>
      <c r="F110" s="380">
        <f>'Open Int.'!D110*100</f>
        <v>-4</v>
      </c>
      <c r="G110" s="188">
        <f>'Open Int.'!R110</f>
        <v>663.7325975</v>
      </c>
      <c r="H110" s="188">
        <f>'Open Int.'!Z110</f>
        <v>-38.19673375000002</v>
      </c>
      <c r="I110" s="178">
        <f>'Open Int.'!O110</f>
        <v>0.995276550358068</v>
      </c>
      <c r="J110" s="198">
        <f>IF(Volume!D110=0,0,Volume!F110/Volume!D110)</f>
        <v>0.10344827586206896</v>
      </c>
      <c r="K110" s="200">
        <f>IF('Open Int.'!E110=0,0,'Open Int.'!H110/'Open Int.'!E110)</f>
        <v>0.12345679012345678</v>
      </c>
    </row>
    <row r="111" spans="1:11" ht="15">
      <c r="A111" s="214" t="s">
        <v>166</v>
      </c>
      <c r="B111" s="313">
        <f>Margins!B111</f>
        <v>450</v>
      </c>
      <c r="C111" s="313">
        <f>Volume!J111</f>
        <v>1016.45</v>
      </c>
      <c r="D111" s="195">
        <f>Volume!M111</f>
        <v>-1.721053903795016</v>
      </c>
      <c r="E111" s="187">
        <f>Volume!C111*100</f>
        <v>28.999999999999996</v>
      </c>
      <c r="F111" s="380">
        <f>'Open Int.'!D111*100</f>
        <v>4</v>
      </c>
      <c r="G111" s="188">
        <f>'Open Int.'!R111</f>
        <v>308.24354475</v>
      </c>
      <c r="H111" s="188">
        <f>'Open Int.'!Z111</f>
        <v>5.911584750000031</v>
      </c>
      <c r="I111" s="178">
        <f>'Open Int.'!O111</f>
        <v>0.9945095711529901</v>
      </c>
      <c r="J111" s="198">
        <f>IF(Volume!D111=0,0,Volume!F111/Volume!D111)</f>
        <v>0</v>
      </c>
      <c r="K111" s="200">
        <f>IF('Open Int.'!E111=0,0,'Open Int.'!H111/'Open Int.'!E111)</f>
        <v>0</v>
      </c>
    </row>
    <row r="112" spans="1:11" ht="15">
      <c r="A112" s="214" t="s">
        <v>231</v>
      </c>
      <c r="B112" s="313">
        <f>Margins!B112</f>
        <v>250</v>
      </c>
      <c r="C112" s="313">
        <f>Volume!J112</f>
        <v>1465</v>
      </c>
      <c r="D112" s="195">
        <f>Volume!M112</f>
        <v>-2.9672804344946324</v>
      </c>
      <c r="E112" s="187">
        <f>Volume!C112*100</f>
        <v>-18</v>
      </c>
      <c r="F112" s="380">
        <f>'Open Int.'!D112*100</f>
        <v>5</v>
      </c>
      <c r="G112" s="188">
        <f>'Open Int.'!R112</f>
        <v>110.82725</v>
      </c>
      <c r="H112" s="188">
        <f>'Open Int.'!Z112</f>
        <v>2.5368449999999996</v>
      </c>
      <c r="I112" s="178">
        <f>'Open Int.'!O112</f>
        <v>0.988433575677462</v>
      </c>
      <c r="J112" s="198">
        <f>IF(Volume!D112=0,0,Volume!F112/Volume!D112)</f>
        <v>0</v>
      </c>
      <c r="K112" s="200">
        <f>IF('Open Int.'!E112=0,0,'Open Int.'!H112/'Open Int.'!E112)</f>
        <v>0</v>
      </c>
    </row>
    <row r="113" spans="1:11" ht="15">
      <c r="A113" s="214" t="s">
        <v>246</v>
      </c>
      <c r="B113" s="313">
        <f>Margins!B113</f>
        <v>200</v>
      </c>
      <c r="C113" s="313">
        <f>Volume!J113</f>
        <v>1429.65</v>
      </c>
      <c r="D113" s="195">
        <f>Volume!M113</f>
        <v>-1.725382368104479</v>
      </c>
      <c r="E113" s="187">
        <f>Volume!C113*100</f>
        <v>-32</v>
      </c>
      <c r="F113" s="380">
        <f>'Open Int.'!D113*100</f>
        <v>9</v>
      </c>
      <c r="G113" s="188">
        <f>'Open Int.'!R113</f>
        <v>176.761926</v>
      </c>
      <c r="H113" s="188">
        <f>'Open Int.'!Z113</f>
        <v>11.182280999999989</v>
      </c>
      <c r="I113" s="178">
        <f>'Open Int.'!O113</f>
        <v>0.990294403105791</v>
      </c>
      <c r="J113" s="198">
        <f>IF(Volume!D113=0,0,Volume!F113/Volume!D113)</f>
        <v>0.16666666666666666</v>
      </c>
      <c r="K113" s="200">
        <f>IF('Open Int.'!E113=0,0,'Open Int.'!H113/'Open Int.'!E113)</f>
        <v>0.2727272727272727</v>
      </c>
    </row>
    <row r="114" spans="1:11" ht="15">
      <c r="A114" s="214" t="s">
        <v>105</v>
      </c>
      <c r="B114" s="313">
        <f>Margins!B114</f>
        <v>7600</v>
      </c>
      <c r="C114" s="313">
        <f>Volume!J114</f>
        <v>82.35</v>
      </c>
      <c r="D114" s="195">
        <f>Volume!M114</f>
        <v>-0.6035003017501509</v>
      </c>
      <c r="E114" s="187">
        <f>Volume!C114*100</f>
        <v>-28.000000000000004</v>
      </c>
      <c r="F114" s="380">
        <f>'Open Int.'!D114*100</f>
        <v>-1</v>
      </c>
      <c r="G114" s="188">
        <f>'Open Int.'!R114</f>
        <v>115.345998</v>
      </c>
      <c r="H114" s="188">
        <f>'Open Int.'!Z114</f>
        <v>-1.2040680000000066</v>
      </c>
      <c r="I114" s="178">
        <f>'Open Int.'!O114</f>
        <v>0.9978296256104178</v>
      </c>
      <c r="J114" s="198">
        <f>IF(Volume!D114=0,0,Volume!F114/Volume!D114)</f>
        <v>0.07142857142857142</v>
      </c>
      <c r="K114" s="200">
        <f>IF('Open Int.'!E114=0,0,'Open Int.'!H114/'Open Int.'!E114)</f>
        <v>0.05970149253731343</v>
      </c>
    </row>
    <row r="115" spans="1:11" ht="15">
      <c r="A115" s="214" t="s">
        <v>167</v>
      </c>
      <c r="B115" s="313">
        <f>Margins!B115</f>
        <v>1350</v>
      </c>
      <c r="C115" s="313">
        <f>Volume!J115</f>
        <v>219.85</v>
      </c>
      <c r="D115" s="195">
        <f>Volume!M115</f>
        <v>0</v>
      </c>
      <c r="E115" s="187">
        <f>Volume!C115*100</f>
        <v>146</v>
      </c>
      <c r="F115" s="380">
        <f>'Open Int.'!D115*100</f>
        <v>6</v>
      </c>
      <c r="G115" s="188">
        <f>'Open Int.'!R115</f>
        <v>52.56283725</v>
      </c>
      <c r="H115" s="188">
        <f>'Open Int.'!Z115</f>
        <v>2.9976547500000024</v>
      </c>
      <c r="I115" s="178">
        <f>'Open Int.'!O115</f>
        <v>0.9949181253529079</v>
      </c>
      <c r="J115" s="198">
        <f>IF(Volume!D115=0,0,Volume!F115/Volume!D115)</f>
        <v>0</v>
      </c>
      <c r="K115" s="200">
        <f>IF('Open Int.'!E115=0,0,'Open Int.'!H115/'Open Int.'!E115)</f>
        <v>0.19047619047619047</v>
      </c>
    </row>
    <row r="116" spans="1:11" ht="15">
      <c r="A116" s="214" t="s">
        <v>224</v>
      </c>
      <c r="B116" s="313">
        <f>Margins!B116</f>
        <v>412</v>
      </c>
      <c r="C116" s="313">
        <f>Volume!J116</f>
        <v>883</v>
      </c>
      <c r="D116" s="195">
        <f>Volume!M116</f>
        <v>0.07366691222303816</v>
      </c>
      <c r="E116" s="187">
        <f>Volume!C116*100</f>
        <v>-49</v>
      </c>
      <c r="F116" s="380">
        <f>'Open Int.'!D116*100</f>
        <v>-5</v>
      </c>
      <c r="G116" s="188">
        <f>'Open Int.'!R116</f>
        <v>485.121966</v>
      </c>
      <c r="H116" s="188">
        <f>'Open Int.'!Z116</f>
        <v>-5.859220919999984</v>
      </c>
      <c r="I116" s="178">
        <f>'Open Int.'!O116</f>
        <v>0.9949006374203224</v>
      </c>
      <c r="J116" s="198">
        <f>IF(Volume!D116=0,0,Volume!F116/Volume!D116)</f>
        <v>0.06958762886597938</v>
      </c>
      <c r="K116" s="200">
        <f>IF('Open Int.'!E116=0,0,'Open Int.'!H116/'Open Int.'!E116)</f>
        <v>0.155700652938222</v>
      </c>
    </row>
    <row r="117" spans="1:11" ht="15">
      <c r="A117" s="214" t="s">
        <v>247</v>
      </c>
      <c r="B117" s="313">
        <f>Margins!B117</f>
        <v>800</v>
      </c>
      <c r="C117" s="313">
        <f>Volume!J117</f>
        <v>591.45</v>
      </c>
      <c r="D117" s="195">
        <f>Volume!M117</f>
        <v>-2.881773399014771</v>
      </c>
      <c r="E117" s="187">
        <f>Volume!C117*100</f>
        <v>-41</v>
      </c>
      <c r="F117" s="380">
        <f>'Open Int.'!D117*100</f>
        <v>19</v>
      </c>
      <c r="G117" s="188">
        <f>'Open Int.'!R117</f>
        <v>103.14888</v>
      </c>
      <c r="H117" s="188">
        <f>'Open Int.'!Z117</f>
        <v>14.62464</v>
      </c>
      <c r="I117" s="178">
        <f>'Open Int.'!O117</f>
        <v>0.9912844036697248</v>
      </c>
      <c r="J117" s="198">
        <f>IF(Volume!D117=0,0,Volume!F117/Volume!D117)</f>
        <v>0.45454545454545453</v>
      </c>
      <c r="K117" s="200">
        <f>IF('Open Int.'!E117=0,0,'Open Int.'!H117/'Open Int.'!E117)</f>
        <v>0.19607843137254902</v>
      </c>
    </row>
    <row r="118" spans="1:11" ht="15">
      <c r="A118" s="214" t="s">
        <v>201</v>
      </c>
      <c r="B118" s="313">
        <f>Margins!B118</f>
        <v>675</v>
      </c>
      <c r="C118" s="313">
        <f>Volume!J118</f>
        <v>493.05</v>
      </c>
      <c r="D118" s="195">
        <f>Volume!M118</f>
        <v>5.228897663002881</v>
      </c>
      <c r="E118" s="187">
        <f>Volume!C118*100</f>
        <v>536</v>
      </c>
      <c r="F118" s="380">
        <f>'Open Int.'!D118*100</f>
        <v>-1</v>
      </c>
      <c r="G118" s="188">
        <f>'Open Int.'!R118</f>
        <v>1559.175712875</v>
      </c>
      <c r="H118" s="188">
        <f>'Open Int.'!Z118</f>
        <v>122.00752575000001</v>
      </c>
      <c r="I118" s="178">
        <f>'Open Int.'!O118</f>
        <v>0.9957309654421652</v>
      </c>
      <c r="J118" s="198">
        <f>IF(Volume!D118=0,0,Volume!F118/Volume!D118)</f>
        <v>0.16294547015886646</v>
      </c>
      <c r="K118" s="200">
        <f>IF('Open Int.'!E118=0,0,'Open Int.'!H118/'Open Int.'!E118)</f>
        <v>0.22607683352735738</v>
      </c>
    </row>
    <row r="119" spans="1:11" ht="15">
      <c r="A119" s="214" t="s">
        <v>222</v>
      </c>
      <c r="B119" s="313">
        <f>Margins!B119</f>
        <v>275</v>
      </c>
      <c r="C119" s="313">
        <f>Volume!J119</f>
        <v>748.85</v>
      </c>
      <c r="D119" s="195">
        <f>Volume!M119</f>
        <v>-0.6896094423446631</v>
      </c>
      <c r="E119" s="187">
        <f>Volume!C119*100</f>
        <v>-31</v>
      </c>
      <c r="F119" s="380">
        <f>'Open Int.'!D119*100</f>
        <v>-2</v>
      </c>
      <c r="G119" s="188">
        <f>'Open Int.'!R119</f>
        <v>140.40563075</v>
      </c>
      <c r="H119" s="188">
        <f>'Open Int.'!Z119</f>
        <v>-3.4840753750000033</v>
      </c>
      <c r="I119" s="178">
        <f>'Open Int.'!O119</f>
        <v>0.9992666471105897</v>
      </c>
      <c r="J119" s="198">
        <f>IF(Volume!D119=0,0,Volume!F119/Volume!D119)</f>
        <v>0</v>
      </c>
      <c r="K119" s="200">
        <f>IF('Open Int.'!E119=0,0,'Open Int.'!H119/'Open Int.'!E119)</f>
        <v>0.02097902097902098</v>
      </c>
    </row>
    <row r="120" spans="1:11" ht="15">
      <c r="A120" s="214" t="s">
        <v>133</v>
      </c>
      <c r="B120" s="313">
        <f>Margins!B120</f>
        <v>250</v>
      </c>
      <c r="C120" s="313">
        <f>Volume!J120</f>
        <v>1191.9</v>
      </c>
      <c r="D120" s="195">
        <f>Volume!M120</f>
        <v>-0.04193223750419322</v>
      </c>
      <c r="E120" s="187">
        <f>Volume!C120*100</f>
        <v>5</v>
      </c>
      <c r="F120" s="380">
        <f>'Open Int.'!D120*100</f>
        <v>10</v>
      </c>
      <c r="G120" s="188">
        <f>'Open Int.'!R120</f>
        <v>301.729485</v>
      </c>
      <c r="H120" s="188">
        <f>'Open Int.'!Z120</f>
        <v>26.52356500000002</v>
      </c>
      <c r="I120" s="178">
        <f>'Open Int.'!O120</f>
        <v>0.9943709263282638</v>
      </c>
      <c r="J120" s="198">
        <f>IF(Volume!D120=0,0,Volume!F120/Volume!D120)</f>
        <v>0.037383177570093455</v>
      </c>
      <c r="K120" s="200">
        <f>IF('Open Int.'!E120=0,0,'Open Int.'!H120/'Open Int.'!E120)</f>
        <v>0.058712121212121215</v>
      </c>
    </row>
    <row r="121" spans="1:11" ht="15">
      <c r="A121" s="214" t="s">
        <v>248</v>
      </c>
      <c r="B121" s="313">
        <f>Margins!B121</f>
        <v>411</v>
      </c>
      <c r="C121" s="313">
        <f>Volume!J121</f>
        <v>814.25</v>
      </c>
      <c r="D121" s="195">
        <f>Volume!M121</f>
        <v>-0.4645192836623623</v>
      </c>
      <c r="E121" s="187">
        <f>Volume!C121*100</f>
        <v>-26</v>
      </c>
      <c r="F121" s="380">
        <f>'Open Int.'!D121*100</f>
        <v>-1</v>
      </c>
      <c r="G121" s="188">
        <f>'Open Int.'!R121</f>
        <v>194.134380675</v>
      </c>
      <c r="H121" s="188">
        <f>'Open Int.'!Z121</f>
        <v>-2.3181180899999845</v>
      </c>
      <c r="I121" s="178">
        <f>'Open Int.'!O121</f>
        <v>0.998448543354594</v>
      </c>
      <c r="J121" s="198">
        <f>IF(Volume!D121=0,0,Volume!F121/Volume!D121)</f>
        <v>0.1875</v>
      </c>
      <c r="K121" s="200">
        <f>IF('Open Int.'!E121=0,0,'Open Int.'!H121/'Open Int.'!E121)</f>
        <v>0.11764705882352941</v>
      </c>
    </row>
    <row r="122" spans="1:11" ht="15">
      <c r="A122" s="214" t="s">
        <v>189</v>
      </c>
      <c r="B122" s="313">
        <f>Margins!B122</f>
        <v>2950</v>
      </c>
      <c r="C122" s="313">
        <f>Volume!J122</f>
        <v>97.8</v>
      </c>
      <c r="D122" s="195">
        <f>Volume!M122</f>
        <v>-1.3615733736762565</v>
      </c>
      <c r="E122" s="187">
        <f>Volume!C122*100</f>
        <v>9</v>
      </c>
      <c r="F122" s="380">
        <f>'Open Int.'!D122*100</f>
        <v>4</v>
      </c>
      <c r="G122" s="188">
        <f>'Open Int.'!R122</f>
        <v>77.811147</v>
      </c>
      <c r="H122" s="188">
        <f>'Open Int.'!Z122</f>
        <v>2.084838750000003</v>
      </c>
      <c r="I122" s="178">
        <f>'Open Int.'!O122</f>
        <v>0.9918427882832778</v>
      </c>
      <c r="J122" s="198">
        <f>IF(Volume!D122=0,0,Volume!F122/Volume!D122)</f>
        <v>0</v>
      </c>
      <c r="K122" s="200">
        <f>IF('Open Int.'!E122=0,0,'Open Int.'!H122/'Open Int.'!E122)</f>
        <v>0.043478260869565216</v>
      </c>
    </row>
    <row r="123" spans="1:11" ht="15">
      <c r="A123" s="214" t="s">
        <v>96</v>
      </c>
      <c r="B123" s="313">
        <f>Margins!B123</f>
        <v>4200</v>
      </c>
      <c r="C123" s="313">
        <f>Volume!J123</f>
        <v>131</v>
      </c>
      <c r="D123" s="195">
        <f>Volume!M123</f>
        <v>-0.11437285550896353</v>
      </c>
      <c r="E123" s="187">
        <f>Volume!C123*100</f>
        <v>-36</v>
      </c>
      <c r="F123" s="380">
        <f>'Open Int.'!D123*100</f>
        <v>0</v>
      </c>
      <c r="G123" s="188">
        <f>'Open Int.'!R123</f>
        <v>64.97862</v>
      </c>
      <c r="H123" s="188">
        <f>'Open Int.'!Z123</f>
        <v>0.14592900000000952</v>
      </c>
      <c r="I123" s="178">
        <f>'Open Int.'!O123</f>
        <v>0.9974597798475868</v>
      </c>
      <c r="J123" s="198">
        <f>IF(Volume!D123=0,0,Volume!F123/Volume!D123)</f>
        <v>0</v>
      </c>
      <c r="K123" s="200">
        <f>IF('Open Int.'!E123=0,0,'Open Int.'!H123/'Open Int.'!E123)</f>
        <v>0</v>
      </c>
    </row>
    <row r="124" spans="1:11" ht="15">
      <c r="A124" s="214" t="s">
        <v>168</v>
      </c>
      <c r="B124" s="313">
        <f>Margins!B124</f>
        <v>900</v>
      </c>
      <c r="C124" s="313">
        <f>Volume!J124</f>
        <v>491.3</v>
      </c>
      <c r="D124" s="195">
        <f>Volume!M124</f>
        <v>-0.9176162145810247</v>
      </c>
      <c r="E124" s="187">
        <f>Volume!C124*100</f>
        <v>-45</v>
      </c>
      <c r="F124" s="380">
        <f>'Open Int.'!D124*100</f>
        <v>1</v>
      </c>
      <c r="G124" s="188">
        <f>'Open Int.'!R124</f>
        <v>30.465513</v>
      </c>
      <c r="H124" s="188">
        <f>'Open Int.'!Z124</f>
        <v>-0.014386499999996971</v>
      </c>
      <c r="I124" s="178">
        <f>'Open Int.'!O124</f>
        <v>0.9985486211901307</v>
      </c>
      <c r="J124" s="198">
        <f>IF(Volume!D124=0,0,Volume!F124/Volume!D124)</f>
        <v>0</v>
      </c>
      <c r="K124" s="200">
        <f>IF('Open Int.'!E124=0,0,'Open Int.'!H124/'Open Int.'!E124)</f>
        <v>0</v>
      </c>
    </row>
    <row r="125" spans="1:11" ht="15">
      <c r="A125" s="214" t="s">
        <v>169</v>
      </c>
      <c r="B125" s="313">
        <f>Margins!B125</f>
        <v>6900</v>
      </c>
      <c r="C125" s="313">
        <f>Volume!J125</f>
        <v>52.1</v>
      </c>
      <c r="D125" s="195">
        <f>Volume!M125</f>
        <v>0.19230769230769504</v>
      </c>
      <c r="E125" s="187">
        <f>Volume!C125*100</f>
        <v>88</v>
      </c>
      <c r="F125" s="380">
        <f>'Open Int.'!D125*100</f>
        <v>1</v>
      </c>
      <c r="G125" s="188">
        <f>'Open Int.'!R125</f>
        <v>36.092796</v>
      </c>
      <c r="H125" s="188">
        <f>'Open Int.'!Z125</f>
        <v>0.6074759999999984</v>
      </c>
      <c r="I125" s="178">
        <f>'Open Int.'!O125</f>
        <v>0.999003984063745</v>
      </c>
      <c r="J125" s="198">
        <f>IF(Volume!D125=0,0,Volume!F125/Volume!D125)</f>
        <v>0</v>
      </c>
      <c r="K125" s="200">
        <f>IF('Open Int.'!E125=0,0,'Open Int.'!H125/'Open Int.'!E125)</f>
        <v>0</v>
      </c>
    </row>
    <row r="126" spans="1:14" ht="15">
      <c r="A126" s="214" t="s">
        <v>170</v>
      </c>
      <c r="B126" s="313">
        <f>Margins!B126</f>
        <v>525</v>
      </c>
      <c r="C126" s="313">
        <f>Volume!J126</f>
        <v>442.4</v>
      </c>
      <c r="D126" s="195">
        <f>Volume!M126</f>
        <v>0.6942073517696493</v>
      </c>
      <c r="E126" s="187">
        <f>Volume!C126*100</f>
        <v>66</v>
      </c>
      <c r="F126" s="380">
        <f>'Open Int.'!D126*100</f>
        <v>6</v>
      </c>
      <c r="G126" s="188">
        <f>'Open Int.'!R126</f>
        <v>194.819688</v>
      </c>
      <c r="H126" s="188">
        <f>'Open Int.'!Z126</f>
        <v>13.106724750000012</v>
      </c>
      <c r="I126" s="178">
        <f>'Open Int.'!O126</f>
        <v>0.9994039103481164</v>
      </c>
      <c r="J126" s="198">
        <f>IF(Volume!D126=0,0,Volume!F126/Volume!D126)</f>
        <v>0</v>
      </c>
      <c r="K126" s="200">
        <f>IF('Open Int.'!E126=0,0,'Open Int.'!H126/'Open Int.'!E126)</f>
        <v>0.028169014084507043</v>
      </c>
      <c r="N126" s="100"/>
    </row>
    <row r="127" spans="1:14" ht="15">
      <c r="A127" s="214" t="s">
        <v>52</v>
      </c>
      <c r="B127" s="313">
        <f>Margins!B127</f>
        <v>600</v>
      </c>
      <c r="C127" s="313">
        <f>Volume!J127</f>
        <v>593.3</v>
      </c>
      <c r="D127" s="195">
        <f>Volume!M127</f>
        <v>0.43165467625898507</v>
      </c>
      <c r="E127" s="187">
        <f>Volume!C127*100</f>
        <v>9</v>
      </c>
      <c r="F127" s="380">
        <f>'Open Int.'!D127*100</f>
        <v>8</v>
      </c>
      <c r="G127" s="188">
        <f>'Open Int.'!R127</f>
        <v>258.655068</v>
      </c>
      <c r="H127" s="188">
        <f>'Open Int.'!Z127</f>
        <v>20.00388300000003</v>
      </c>
      <c r="I127" s="178">
        <f>'Open Int.'!O127</f>
        <v>0.9863748967795211</v>
      </c>
      <c r="J127" s="198">
        <f>IF(Volume!D127=0,0,Volume!F127/Volume!D127)</f>
        <v>0</v>
      </c>
      <c r="K127" s="200">
        <f>IF('Open Int.'!E127=0,0,'Open Int.'!H127/'Open Int.'!E127)</f>
        <v>0.022727272727272728</v>
      </c>
      <c r="N127" s="100"/>
    </row>
    <row r="128" spans="1:11" ht="15">
      <c r="A128" s="189" t="s">
        <v>171</v>
      </c>
      <c r="B128" s="313">
        <f>Margins!B128</f>
        <v>600</v>
      </c>
      <c r="C128" s="313">
        <f>Volume!J128</f>
        <v>380.55</v>
      </c>
      <c r="D128" s="195">
        <f>Volume!M128</f>
        <v>0.28989326657004155</v>
      </c>
      <c r="E128" s="187">
        <f>Volume!C128*100</f>
        <v>28.000000000000004</v>
      </c>
      <c r="F128" s="380">
        <f>'Open Int.'!D128*100</f>
        <v>0</v>
      </c>
      <c r="G128" s="188">
        <f>'Open Int.'!R128</f>
        <v>60.758613</v>
      </c>
      <c r="H128" s="188">
        <f>'Open Int.'!Z128</f>
        <v>0.13009199999999765</v>
      </c>
      <c r="I128" s="178">
        <f>'Open Int.'!O128</f>
        <v>0.9936114242765878</v>
      </c>
      <c r="J128" s="198">
        <f>IF(Volume!D128=0,0,Volume!F128/Volume!D128)</f>
        <v>0</v>
      </c>
      <c r="K128" s="200">
        <f>IF('Open Int.'!E128=0,0,'Open Int.'!H128/'Open Int.'!E128)</f>
        <v>0</v>
      </c>
    </row>
    <row r="129" spans="1:11" ht="15.75" thickBot="1">
      <c r="A129" s="277" t="s">
        <v>227</v>
      </c>
      <c r="B129" s="313">
        <f>Margins!B129</f>
        <v>700</v>
      </c>
      <c r="C129" s="313">
        <f>Volume!J129</f>
        <v>358.35</v>
      </c>
      <c r="D129" s="195">
        <f>Volume!M129</f>
        <v>-3.4617456896551637</v>
      </c>
      <c r="E129" s="187">
        <f>Volume!C129*100</f>
        <v>42</v>
      </c>
      <c r="F129" s="380">
        <f>'Open Int.'!D129*100</f>
        <v>15</v>
      </c>
      <c r="G129" s="188">
        <f>'Open Int.'!R129</f>
        <v>566.4330945</v>
      </c>
      <c r="H129" s="188">
        <f>'Open Int.'!Z129</f>
        <v>69.67098250000004</v>
      </c>
      <c r="I129" s="178">
        <f>'Open Int.'!O129</f>
        <v>0.9942429476108232</v>
      </c>
      <c r="J129" s="198">
        <f>IF(Volume!D129=0,0,Volume!F129/Volume!D129)</f>
        <v>0.14061054579093432</v>
      </c>
      <c r="K129" s="200">
        <f>IF('Open Int.'!E129=0,0,'Open Int.'!H129/'Open Int.'!E129)</f>
        <v>0.1660958904109589</v>
      </c>
    </row>
    <row r="130" spans="2:11" ht="15" hidden="1">
      <c r="B130" s="185"/>
      <c r="C130" s="185"/>
      <c r="D130" s="186"/>
      <c r="E130" s="187"/>
      <c r="F130" s="314"/>
      <c r="G130" s="183">
        <f>'Open Int.'!R130</f>
        <v>49233.492677390015</v>
      </c>
      <c r="H130" s="137">
        <f>'Open Int.'!Z130</f>
        <v>2164.363573839999</v>
      </c>
      <c r="I130" s="184"/>
      <c r="J130" s="137"/>
      <c r="K130" s="165"/>
    </row>
    <row r="131" spans="6:9" ht="15">
      <c r="F131" s="11"/>
      <c r="I131" s="104"/>
    </row>
    <row r="132" spans="1:8" ht="15.75">
      <c r="A132" s="14"/>
      <c r="B132" s="14"/>
      <c r="C132" s="14"/>
      <c r="D132" s="15"/>
      <c r="E132" s="16"/>
      <c r="F132" s="9"/>
      <c r="G132" s="74"/>
      <c r="H132" s="74"/>
    </row>
    <row r="133" spans="2:10" ht="15.75" thickBot="1">
      <c r="B133" s="41" t="s">
        <v>67</v>
      </c>
      <c r="C133" s="42"/>
      <c r="D133" s="17"/>
      <c r="E133" s="12"/>
      <c r="F133" s="12"/>
      <c r="G133" s="13"/>
      <c r="H133" s="18"/>
      <c r="I133" s="18"/>
      <c r="J133" s="8"/>
    </row>
    <row r="134" spans="1:11" ht="15.75" thickBot="1">
      <c r="A134" s="30"/>
      <c r="B134" s="136" t="s">
        <v>198</v>
      </c>
      <c r="C134" s="136" t="s">
        <v>88</v>
      </c>
      <c r="D134" s="268" t="s">
        <v>9</v>
      </c>
      <c r="E134" s="136" t="s">
        <v>98</v>
      </c>
      <c r="F134" s="136" t="s">
        <v>63</v>
      </c>
      <c r="G134" s="19"/>
      <c r="I134" s="12"/>
      <c r="K134" s="13"/>
    </row>
    <row r="135" spans="1:11" ht="15">
      <c r="A135" s="205" t="s">
        <v>74</v>
      </c>
      <c r="B135" s="249">
        <f>'Open Int.'!$V$4</f>
        <v>116.9090625</v>
      </c>
      <c r="C135" s="249">
        <f>'Open Int.'!$V$5</f>
        <v>10.75062375</v>
      </c>
      <c r="D135" s="269">
        <f>'Open Int.'!$V$6</f>
        <v>10657.2784525</v>
      </c>
      <c r="E135" s="263">
        <f>F135-(D135+C135+B135)</f>
        <v>27127.088737429985</v>
      </c>
      <c r="F135" s="263">
        <f>'Open Int.'!$V$130</f>
        <v>37912.02687617999</v>
      </c>
      <c r="G135" s="20"/>
      <c r="H135" s="43" t="s">
        <v>73</v>
      </c>
      <c r="I135" s="44"/>
      <c r="J135" s="66">
        <f>F138</f>
        <v>49233.492677389986</v>
      </c>
      <c r="K135" s="18"/>
    </row>
    <row r="136" spans="1:11" ht="15">
      <c r="A136" s="215" t="s">
        <v>75</v>
      </c>
      <c r="B136" s="250">
        <f>'Open Int.'!$W$4</f>
        <v>0</v>
      </c>
      <c r="C136" s="250">
        <f>'Open Int.'!$W$5</f>
        <v>0</v>
      </c>
      <c r="D136" s="270">
        <f>'Open Int.'!$W$6</f>
        <v>3774.4435825</v>
      </c>
      <c r="E136" s="267">
        <f>F136-(D136+C136+B136)</f>
        <v>1364.6232160499994</v>
      </c>
      <c r="F136" s="250">
        <f>'Open Int.'!$W$130</f>
        <v>5139.0667985499995</v>
      </c>
      <c r="G136" s="21"/>
      <c r="H136" s="43" t="s">
        <v>80</v>
      </c>
      <c r="I136" s="44"/>
      <c r="J136" s="82">
        <f>'Open Int.'!$Z$130</f>
        <v>2164.363573839999</v>
      </c>
      <c r="K136" s="138">
        <f>J136/(J135-J136)</f>
        <v>0.04598265604359272</v>
      </c>
    </row>
    <row r="137" spans="1:11" ht="15.75" thickBot="1">
      <c r="A137" s="217" t="s">
        <v>76</v>
      </c>
      <c r="B137" s="251">
        <f>'Open Int.'!$X$4</f>
        <v>0</v>
      </c>
      <c r="C137" s="251">
        <f>'Open Int.'!$X$5</f>
        <v>0</v>
      </c>
      <c r="D137" s="271">
        <f>'Open Int.'!$X$6</f>
        <v>5930.78086</v>
      </c>
      <c r="E137" s="264">
        <f>F137-(D137+C137+B137)</f>
        <v>251.61814265999965</v>
      </c>
      <c r="F137" s="264">
        <f>'Open Int.'!$X$130</f>
        <v>6182.3990026599995</v>
      </c>
      <c r="G137" s="20"/>
      <c r="H137" s="381"/>
      <c r="I137" s="381"/>
      <c r="J137" s="382"/>
      <c r="K137" s="383"/>
    </row>
    <row r="138" spans="1:10" ht="15.75" thickBot="1">
      <c r="A138" s="214" t="s">
        <v>11</v>
      </c>
      <c r="B138" s="31">
        <f>SUM(B135:B137)</f>
        <v>116.9090625</v>
      </c>
      <c r="C138" s="31">
        <f>SUM(C135:C137)</f>
        <v>10.75062375</v>
      </c>
      <c r="D138" s="272">
        <f>SUM(D135:D137)</f>
        <v>20362.502895</v>
      </c>
      <c r="E138" s="31">
        <f>SUM(E135:E137)</f>
        <v>28743.330096139987</v>
      </c>
      <c r="F138" s="31">
        <f>SUM(F135:F137)</f>
        <v>49233.492677389986</v>
      </c>
      <c r="G138" s="23"/>
      <c r="H138" s="45" t="s">
        <v>81</v>
      </c>
      <c r="I138" s="46"/>
      <c r="J138" s="22">
        <f>Volume!P131</f>
        <v>0.21212955974354897</v>
      </c>
    </row>
    <row r="139" spans="1:11" ht="15">
      <c r="A139" s="205" t="s">
        <v>68</v>
      </c>
      <c r="B139" s="249">
        <f>'Open Int.'!$S$4</f>
        <v>116.722008</v>
      </c>
      <c r="C139" s="249">
        <f>'Open Int.'!$S$5</f>
        <v>10.75062375</v>
      </c>
      <c r="D139" s="273">
        <f>'Open Int.'!$S$6</f>
        <v>18868.2021625</v>
      </c>
      <c r="E139" s="265">
        <f>F139-(D139+C139)</f>
        <v>28684.847816260026</v>
      </c>
      <c r="F139" s="265">
        <f>'Open Int.'!$S$130</f>
        <v>47563.800602510026</v>
      </c>
      <c r="G139" s="21"/>
      <c r="H139" s="45" t="s">
        <v>82</v>
      </c>
      <c r="I139" s="46"/>
      <c r="J139" s="24">
        <f>'Open Int.'!E131</f>
        <v>0.34576326400779417</v>
      </c>
      <c r="K139" s="13"/>
    </row>
    <row r="140" spans="1:10" ht="15.75" thickBot="1">
      <c r="A140" s="217" t="s">
        <v>79</v>
      </c>
      <c r="B140" s="266">
        <f>B138-B139</f>
        <v>0.18705450000000212</v>
      </c>
      <c r="C140" s="266">
        <f>C138-C139</f>
        <v>0</v>
      </c>
      <c r="D140" s="274">
        <f>D138-D139</f>
        <v>1494.3007324999999</v>
      </c>
      <c r="E140" s="266">
        <f>E138-E139</f>
        <v>58.482279879961425</v>
      </c>
      <c r="F140" s="266">
        <f>F138-F139</f>
        <v>1669.6920748799603</v>
      </c>
      <c r="G140" s="21"/>
      <c r="J140" s="67"/>
    </row>
    <row r="141" ht="15">
      <c r="G141" s="93"/>
    </row>
    <row r="142" spans="4:9" ht="15">
      <c r="D142" s="51"/>
      <c r="E142" s="27"/>
      <c r="I142" s="25"/>
    </row>
    <row r="143" spans="3:8" ht="15">
      <c r="C143" s="51"/>
      <c r="D143" s="51"/>
      <c r="E143" s="102"/>
      <c r="F143" s="286"/>
      <c r="H143" s="27"/>
    </row>
    <row r="144" spans="4:7" ht="15">
      <c r="D144" s="51"/>
      <c r="E144" s="27"/>
      <c r="F144" s="27"/>
      <c r="G144" s="27"/>
    </row>
    <row r="145" spans="4:5" ht="15">
      <c r="D145" s="51"/>
      <c r="E145" s="27"/>
    </row>
    <row r="148" ht="15">
      <c r="A148" s="8" t="s">
        <v>135</v>
      </c>
    </row>
    <row r="149" ht="15">
      <c r="A149" s="8" t="s">
        <v>130</v>
      </c>
    </row>
    <row r="163" ht="15">
      <c r="G163" s="12" t="s">
        <v>130</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200"/>
  <sheetViews>
    <sheetView workbookViewId="0" topLeftCell="A1">
      <selection activeCell="H93" sqref="H93"/>
    </sheetView>
  </sheetViews>
  <sheetFormatPr defaultColWidth="9.140625" defaultRowHeight="12.75"/>
  <cols>
    <col min="1" max="1" width="20.28125" style="26" customWidth="1"/>
    <col min="2" max="2" width="14.7109375" style="26" customWidth="1"/>
    <col min="3" max="3" width="37.421875" style="26" bestFit="1" customWidth="1"/>
    <col min="4" max="4" width="14.7109375" style="26" customWidth="1"/>
    <col min="5" max="5" width="12.28125" style="26" customWidth="1"/>
    <col min="6" max="6" width="20.8515625" style="26" customWidth="1"/>
    <col min="7" max="16384" width="9.140625" style="26" customWidth="1"/>
  </cols>
  <sheetData>
    <row r="1" spans="1:4" ht="13.5">
      <c r="A1" s="454" t="s">
        <v>142</v>
      </c>
      <c r="B1" s="454"/>
      <c r="C1" s="454"/>
      <c r="D1" s="96">
        <f ca="1">NOW()</f>
        <v>39056.76083148148</v>
      </c>
    </row>
    <row r="2" spans="1:3" ht="13.5">
      <c r="A2" s="98" t="s">
        <v>143</v>
      </c>
      <c r="B2" s="98" t="s">
        <v>144</v>
      </c>
      <c r="C2" s="99" t="s">
        <v>145</v>
      </c>
    </row>
    <row r="3" spans="1:3" ht="13.5">
      <c r="A3" s="26" t="s">
        <v>253</v>
      </c>
      <c r="B3" s="96">
        <v>39079</v>
      </c>
      <c r="C3" s="97">
        <f>B3-D1</f>
        <v>22.239168518521183</v>
      </c>
    </row>
    <row r="4" spans="1:3" ht="13.5">
      <c r="A4" s="26" t="s">
        <v>255</v>
      </c>
      <c r="B4" s="96">
        <v>39107</v>
      </c>
      <c r="C4" s="97">
        <f>B4-D1</f>
        <v>50.23916851852118</v>
      </c>
    </row>
    <row r="5" spans="1:3" ht="13.5">
      <c r="A5" s="26" t="s">
        <v>361</v>
      </c>
      <c r="B5" s="96">
        <v>39135</v>
      </c>
      <c r="C5" s="97">
        <f>B5-D1</f>
        <v>78.23916851852118</v>
      </c>
    </row>
    <row r="6" spans="1:3" ht="13.5">
      <c r="A6" s="52"/>
      <c r="B6" s="101"/>
      <c r="C6" s="97"/>
    </row>
    <row r="7" spans="1:3" ht="13.5">
      <c r="A7" s="453" t="s">
        <v>146</v>
      </c>
      <c r="B7" s="453"/>
      <c r="C7" s="453"/>
    </row>
    <row r="8" spans="1:3" ht="13.5">
      <c r="A8" s="94" t="s">
        <v>129</v>
      </c>
      <c r="B8" s="95" t="s">
        <v>131</v>
      </c>
      <c r="C8" s="94" t="s">
        <v>140</v>
      </c>
    </row>
    <row r="200" ht="13.5">
      <c r="M200" s="26" t="s">
        <v>363</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52"/>
  <sheetViews>
    <sheetView workbookViewId="0" topLeftCell="A1">
      <selection activeCell="B173" sqref="B173"/>
    </sheetView>
  </sheetViews>
  <sheetFormatPr defaultColWidth="9.140625" defaultRowHeight="12.75" outlineLevelRow="2"/>
  <cols>
    <col min="1" max="1" width="20.421875" style="390" bestFit="1" customWidth="1"/>
    <col min="2" max="2" width="15.57421875" style="390" customWidth="1"/>
    <col min="3" max="3" width="13.421875" style="390" customWidth="1"/>
    <col min="4" max="4" width="9.421875" style="397" bestFit="1" customWidth="1"/>
    <col min="5" max="16384" width="9.140625" style="390" customWidth="1"/>
  </cols>
  <sheetData>
    <row r="1" spans="1:4" ht="21.75" thickBot="1">
      <c r="A1" s="408" t="s">
        <v>256</v>
      </c>
      <c r="B1" s="409"/>
      <c r="C1" s="409"/>
      <c r="D1" s="409"/>
    </row>
    <row r="2" spans="1:4" ht="17.25" customHeight="1">
      <c r="A2" s="391" t="s">
        <v>257</v>
      </c>
      <c r="B2" s="391" t="s">
        <v>73</v>
      </c>
      <c r="C2" s="392" t="s">
        <v>84</v>
      </c>
      <c r="D2" s="396" t="s">
        <v>258</v>
      </c>
    </row>
    <row r="3" ht="17.25" customHeight="1">
      <c r="D3" s="390"/>
    </row>
    <row r="4" spans="1:4" ht="15" outlineLevel="1">
      <c r="A4" s="391" t="s">
        <v>259</v>
      </c>
      <c r="B4" s="391">
        <f>SUM(B5:B7)</f>
        <v>10107350</v>
      </c>
      <c r="C4" s="391">
        <f>SUM(C5:C7)</f>
        <v>305200</v>
      </c>
      <c r="D4" s="396">
        <f>C4/(B4-C4)</f>
        <v>0.031136026279948787</v>
      </c>
    </row>
    <row r="5" spans="1:4" ht="14.25" outlineLevel="2">
      <c r="A5" s="393" t="s">
        <v>16</v>
      </c>
      <c r="B5" s="394">
        <f>'Open Int.'!B15</f>
        <v>1243600</v>
      </c>
      <c r="C5" s="394">
        <f>'Open Int.'!C15</f>
        <v>-12400</v>
      </c>
      <c r="D5" s="395">
        <f aca="true" t="shared" si="0" ref="D5:D68">C5/(B5-C5)</f>
        <v>-0.009872611464968152</v>
      </c>
    </row>
    <row r="6" spans="1:4" ht="14.25" outlineLevel="2">
      <c r="A6" s="393" t="s">
        <v>260</v>
      </c>
      <c r="B6" s="394">
        <f>'Open Int.'!B49</f>
        <v>1120000</v>
      </c>
      <c r="C6" s="394">
        <f>'Open Int.'!C49</f>
        <v>34400</v>
      </c>
      <c r="D6" s="395">
        <f t="shared" si="0"/>
        <v>0.03168754605747973</v>
      </c>
    </row>
    <row r="7" spans="1:4" ht="14.25" outlineLevel="2">
      <c r="A7" s="393" t="s">
        <v>261</v>
      </c>
      <c r="B7" s="394">
        <f>'Open Int.'!B122</f>
        <v>7743750</v>
      </c>
      <c r="C7" s="394">
        <f>'Open Int.'!C122</f>
        <v>283200</v>
      </c>
      <c r="D7" s="395">
        <f t="shared" si="0"/>
        <v>0.03795966785290629</v>
      </c>
    </row>
    <row r="8" spans="1:4" ht="15">
      <c r="A8" s="391" t="s">
        <v>262</v>
      </c>
      <c r="B8" s="391">
        <f>SUM(B9:B13)</f>
        <v>81349658</v>
      </c>
      <c r="C8" s="391">
        <f>SUM(C9:C13)</f>
        <v>-1211886</v>
      </c>
      <c r="D8" s="396">
        <f>C8/(B8-C8)</f>
        <v>-0.014678577232034324</v>
      </c>
    </row>
    <row r="9" spans="1:4" ht="14.25" outlineLevel="2">
      <c r="A9" s="393" t="s">
        <v>263</v>
      </c>
      <c r="B9" s="394">
        <f>'Open Int.'!B13</f>
        <v>65598950</v>
      </c>
      <c r="C9" s="394">
        <f>'Open Int.'!C13</f>
        <v>-869050</v>
      </c>
      <c r="D9" s="395">
        <f t="shared" si="0"/>
        <v>-0.013074712643678162</v>
      </c>
    </row>
    <row r="10" spans="1:4" ht="14.25" outlineLevel="2">
      <c r="A10" s="393" t="s">
        <v>264</v>
      </c>
      <c r="B10" s="394">
        <f>'Open Int.'!B36</f>
        <v>7756800</v>
      </c>
      <c r="C10" s="394">
        <f>'Open Int.'!C36</f>
        <v>0</v>
      </c>
      <c r="D10" s="395">
        <f t="shared" si="0"/>
        <v>0</v>
      </c>
    </row>
    <row r="11" spans="1:4" ht="14.25" outlineLevel="2">
      <c r="A11" s="393" t="s">
        <v>7</v>
      </c>
      <c r="B11" s="394">
        <f>'Open Int.'!B76</f>
        <v>1818700</v>
      </c>
      <c r="C11" s="394">
        <f>'Open Int.'!C76</f>
        <v>-62400</v>
      </c>
      <c r="D11" s="395">
        <f t="shared" si="0"/>
        <v>-0.0331720801658604</v>
      </c>
    </row>
    <row r="12" spans="1:4" ht="14.25" outlineLevel="2">
      <c r="A12" s="393" t="s">
        <v>265</v>
      </c>
      <c r="B12" s="394">
        <f>'Open Int.'!B78</f>
        <v>1629200</v>
      </c>
      <c r="C12" s="394">
        <f>'Open Int.'!C78</f>
        <v>-32000</v>
      </c>
      <c r="D12" s="395">
        <f t="shared" si="0"/>
        <v>-0.01926318324103058</v>
      </c>
    </row>
    <row r="13" spans="1:4" ht="14.25" outlineLevel="2">
      <c r="A13" s="393" t="s">
        <v>109</v>
      </c>
      <c r="B13" s="394">
        <f>'Open Int.'!B116</f>
        <v>4546008</v>
      </c>
      <c r="C13" s="394">
        <f>'Open Int.'!C116</f>
        <v>-248436</v>
      </c>
      <c r="D13" s="395">
        <f t="shared" si="0"/>
        <v>-0.051817478731631866</v>
      </c>
    </row>
    <row r="14" spans="1:4" ht="15">
      <c r="A14" s="391" t="s">
        <v>266</v>
      </c>
      <c r="B14" s="391">
        <f>B8+B4</f>
        <v>91457008</v>
      </c>
      <c r="C14" s="391">
        <f>C8+C4</f>
        <v>-906686</v>
      </c>
      <c r="D14" s="396">
        <f>C14/(B14-C14)</f>
        <v>-0.009816476157828853</v>
      </c>
    </row>
    <row r="16" spans="1:4" ht="15" outlineLevel="1">
      <c r="A16" s="391" t="s">
        <v>267</v>
      </c>
      <c r="B16" s="391">
        <f>SUM(B17:B19)</f>
        <v>17327300</v>
      </c>
      <c r="C16" s="391">
        <f>SUM(C17:C19)</f>
        <v>1333400</v>
      </c>
      <c r="D16" s="396">
        <f>C16/(B16-C16)</f>
        <v>0.08336928453973078</v>
      </c>
    </row>
    <row r="17" spans="1:4" ht="14.25" outlineLevel="1">
      <c r="A17" s="393" t="s">
        <v>196</v>
      </c>
      <c r="B17" s="394">
        <f>'Open Int.'!B108</f>
        <v>7476000</v>
      </c>
      <c r="C17" s="394">
        <f>'Open Int.'!C108</f>
        <v>631500</v>
      </c>
      <c r="D17" s="395">
        <f t="shared" si="0"/>
        <v>0.09226386149463073</v>
      </c>
    </row>
    <row r="18" spans="1:4" ht="14.25" outlineLevel="1">
      <c r="A18" s="393" t="s">
        <v>268</v>
      </c>
      <c r="B18" s="394">
        <f>'Open Int.'!B19</f>
        <v>5867000</v>
      </c>
      <c r="C18" s="394">
        <f>'Open Int.'!C19</f>
        <v>453000</v>
      </c>
      <c r="D18" s="395">
        <f t="shared" si="0"/>
        <v>0.08367196158108607</v>
      </c>
    </row>
    <row r="19" spans="1:4" ht="14.25" outlineLevel="1">
      <c r="A19" s="393" t="s">
        <v>269</v>
      </c>
      <c r="B19" s="394">
        <f>'Open Int.'!B32</f>
        <v>3984300</v>
      </c>
      <c r="C19" s="394">
        <f>'Open Int.'!C32</f>
        <v>248900</v>
      </c>
      <c r="D19" s="395">
        <f t="shared" si="0"/>
        <v>0.06663275686673449</v>
      </c>
    </row>
    <row r="20" spans="1:4" ht="15" outlineLevel="1">
      <c r="A20" s="391" t="s">
        <v>270</v>
      </c>
      <c r="B20" s="391">
        <f>SUM(B21:B33)</f>
        <v>63574150</v>
      </c>
      <c r="C20" s="391">
        <f>SUM(C21:C33)</f>
        <v>-611150</v>
      </c>
      <c r="D20" s="396">
        <f>C20/(B20-C20)</f>
        <v>-0.009521650596008744</v>
      </c>
    </row>
    <row r="21" spans="1:4" ht="14.25" outlineLevel="2">
      <c r="A21" s="393" t="s">
        <v>271</v>
      </c>
      <c r="B21" s="394">
        <f>'Open Int.'!B9</f>
        <v>4140500</v>
      </c>
      <c r="C21" s="394">
        <f>'Open Int.'!C9</f>
        <v>-73500</v>
      </c>
      <c r="D21" s="395">
        <f t="shared" si="0"/>
        <v>-0.01744186046511628</v>
      </c>
    </row>
    <row r="22" spans="1:4" ht="14.25" outlineLevel="2">
      <c r="A22" s="393" t="s">
        <v>272</v>
      </c>
      <c r="B22" s="394">
        <f>'Open Int.'!B11</f>
        <v>6578000</v>
      </c>
      <c r="C22" s="394">
        <f>'Open Int.'!C11</f>
        <v>-115000</v>
      </c>
      <c r="D22" s="395">
        <f t="shared" si="0"/>
        <v>-0.01718213058419244</v>
      </c>
    </row>
    <row r="23" spans="1:4" ht="14.25" outlineLevel="2">
      <c r="A23" s="393" t="s">
        <v>273</v>
      </c>
      <c r="B23" s="394">
        <f>'Open Int.'!B16</f>
        <v>6788600</v>
      </c>
      <c r="C23" s="394">
        <f>'Open Int.'!C16</f>
        <v>60200</v>
      </c>
      <c r="D23" s="395">
        <f t="shared" si="0"/>
        <v>0.0089471493965876</v>
      </c>
    </row>
    <row r="24" spans="1:4" ht="14.25" outlineLevel="2">
      <c r="A24" s="393" t="s">
        <v>274</v>
      </c>
      <c r="B24" s="394">
        <f>'Open Int.'!B17</f>
        <v>4624600</v>
      </c>
      <c r="C24" s="394">
        <f>'Open Int.'!C17</f>
        <v>-193800</v>
      </c>
      <c r="D24" s="395">
        <f t="shared" si="0"/>
        <v>-0.04022082018927445</v>
      </c>
    </row>
    <row r="25" spans="1:4" ht="14.25" outlineLevel="2">
      <c r="A25" s="393" t="s">
        <v>275</v>
      </c>
      <c r="B25" s="394">
        <f>'Open Int.'!B25</f>
        <v>1798400</v>
      </c>
      <c r="C25" s="394">
        <f>'Open Int.'!C25</f>
        <v>-206400</v>
      </c>
      <c r="D25" s="395">
        <f t="shared" si="0"/>
        <v>-0.10295291300877893</v>
      </c>
    </row>
    <row r="26" spans="1:4" ht="14.25" outlineLevel="2">
      <c r="A26" s="393" t="s">
        <v>276</v>
      </c>
      <c r="B26" s="394">
        <f>'Open Int.'!B31</f>
        <v>867600</v>
      </c>
      <c r="C26" s="394">
        <f>'Open Int.'!C31</f>
        <v>38400</v>
      </c>
      <c r="D26" s="395">
        <f t="shared" si="0"/>
        <v>0.04630969609261939</v>
      </c>
    </row>
    <row r="27" spans="1:4" ht="14.25" outlineLevel="2">
      <c r="A27" s="393" t="s">
        <v>158</v>
      </c>
      <c r="B27" s="394">
        <f>'Open Int.'!B62</f>
        <v>1831950</v>
      </c>
      <c r="C27" s="394">
        <f>'Open Int.'!C62</f>
        <v>-209450</v>
      </c>
      <c r="D27" s="395">
        <f t="shared" si="0"/>
        <v>-0.10260115606936417</v>
      </c>
    </row>
    <row r="28" spans="1:4" ht="14.25" outlineLevel="2">
      <c r="A28" s="393" t="s">
        <v>277</v>
      </c>
      <c r="B28" s="394">
        <f>'Open Int.'!B91</f>
        <v>2107200</v>
      </c>
      <c r="C28" s="394">
        <f>'Open Int.'!C91</f>
        <v>15600</v>
      </c>
      <c r="D28" s="395">
        <f t="shared" si="0"/>
        <v>0.007458405048766495</v>
      </c>
    </row>
    <row r="29" spans="1:4" ht="14.25" outlineLevel="2">
      <c r="A29" s="393" t="s">
        <v>95</v>
      </c>
      <c r="B29" s="394">
        <f>'Open Int.'!B94</f>
        <v>3876000</v>
      </c>
      <c r="C29" s="394">
        <f>'Open Int.'!C94</f>
        <v>48000</v>
      </c>
      <c r="D29" s="395">
        <f t="shared" si="0"/>
        <v>0.012539184952978056</v>
      </c>
    </row>
    <row r="30" spans="1:4" ht="14.25" outlineLevel="2">
      <c r="A30" s="393" t="s">
        <v>19</v>
      </c>
      <c r="B30" s="394">
        <f>'Open Int.'!B105</f>
        <v>5792000</v>
      </c>
      <c r="C30" s="394">
        <f>'Open Int.'!C105</f>
        <v>53000</v>
      </c>
      <c r="D30" s="395">
        <f t="shared" si="0"/>
        <v>0.00923505837253877</v>
      </c>
    </row>
    <row r="31" spans="1:4" ht="14.25" outlineLevel="2">
      <c r="A31" s="393" t="s">
        <v>278</v>
      </c>
      <c r="B31" s="394">
        <f>'Open Int.'!B114</f>
        <v>13467200</v>
      </c>
      <c r="C31" s="394">
        <f>'Open Int.'!C114</f>
        <v>-114000</v>
      </c>
      <c r="D31" s="395">
        <f t="shared" si="0"/>
        <v>-0.008393956351426972</v>
      </c>
    </row>
    <row r="32" spans="1:4" ht="14.25" outlineLevel="2">
      <c r="A32" s="393" t="s">
        <v>279</v>
      </c>
      <c r="B32" s="394">
        <f>'Open Int.'!B123</f>
        <v>4905600</v>
      </c>
      <c r="C32" s="394">
        <f>'Open Int.'!C123</f>
        <v>16800</v>
      </c>
      <c r="D32" s="395">
        <f t="shared" si="0"/>
        <v>0.003436426116838488</v>
      </c>
    </row>
    <row r="33" spans="1:4" ht="14.25" outlineLevel="2">
      <c r="A33" s="393" t="s">
        <v>280</v>
      </c>
      <c r="B33" s="394">
        <f>'Open Int.'!B125</f>
        <v>6796500</v>
      </c>
      <c r="C33" s="394">
        <f>'Open Int.'!C125</f>
        <v>69000</v>
      </c>
      <c r="D33" s="395">
        <f t="shared" si="0"/>
        <v>0.010256410256410256</v>
      </c>
    </row>
    <row r="34" spans="1:4" ht="15">
      <c r="A34" s="391" t="s">
        <v>281</v>
      </c>
      <c r="B34" s="391">
        <f>SUM(B35:B42)</f>
        <v>49804300</v>
      </c>
      <c r="C34" s="391">
        <f>SUM(C35:C42)</f>
        <v>915400</v>
      </c>
      <c r="D34" s="396">
        <f>C34/(B34-C34)</f>
        <v>0.01872408665361667</v>
      </c>
    </row>
    <row r="35" spans="1:4" ht="14.25" outlineLevel="2">
      <c r="A35" s="393" t="s">
        <v>282</v>
      </c>
      <c r="B35" s="394">
        <f>'Open Int.'!B38</f>
        <v>1080300</v>
      </c>
      <c r="C35" s="394">
        <f>'Open Int.'!C38</f>
        <v>265200</v>
      </c>
      <c r="D35" s="395">
        <f t="shared" si="0"/>
        <v>0.3253588516746411</v>
      </c>
    </row>
    <row r="36" spans="1:4" ht="14.25" outlineLevel="2">
      <c r="A36" s="393" t="s">
        <v>283</v>
      </c>
      <c r="B36" s="394">
        <f>'Open Int.'!B48</f>
        <v>1492800</v>
      </c>
      <c r="C36" s="394">
        <f>'Open Int.'!C48</f>
        <v>87600</v>
      </c>
      <c r="D36" s="395">
        <f t="shared" si="0"/>
        <v>0.0623398804440649</v>
      </c>
    </row>
    <row r="37" spans="1:4" ht="14.25" outlineLevel="2">
      <c r="A37" s="393" t="s">
        <v>47</v>
      </c>
      <c r="B37" s="394">
        <f>'Open Int.'!B54</f>
        <v>8461600</v>
      </c>
      <c r="C37" s="394">
        <f>'Open Int.'!C54</f>
        <v>117600</v>
      </c>
      <c r="D37" s="395">
        <f t="shared" si="0"/>
        <v>0.014093959731543624</v>
      </c>
    </row>
    <row r="38" spans="1:4" ht="14.25" outlineLevel="2">
      <c r="A38" s="393" t="s">
        <v>284</v>
      </c>
      <c r="B38" s="394">
        <f>'Open Int.'!B55</f>
        <v>18504000</v>
      </c>
      <c r="C38" s="394">
        <f>'Open Int.'!C55</f>
        <v>595200</v>
      </c>
      <c r="D38" s="395">
        <f t="shared" si="0"/>
        <v>0.03323505762530153</v>
      </c>
    </row>
    <row r="39" spans="1:4" ht="14.25" outlineLevel="2">
      <c r="A39" s="393" t="s">
        <v>285</v>
      </c>
      <c r="B39" s="394">
        <f>'Open Int.'!B60</f>
        <v>14922600</v>
      </c>
      <c r="C39" s="394">
        <f>'Open Int.'!C60</f>
        <v>385000</v>
      </c>
      <c r="D39" s="395">
        <f t="shared" si="0"/>
        <v>0.026483050847457626</v>
      </c>
    </row>
    <row r="40" spans="1:4" ht="14.25" outlineLevel="2">
      <c r="A40" s="393" t="s">
        <v>286</v>
      </c>
      <c r="B40" s="394">
        <f>'Open Int.'!B67</f>
        <v>260400</v>
      </c>
      <c r="C40" s="394">
        <f>'Open Int.'!C67</f>
        <v>-600</v>
      </c>
      <c r="D40" s="395">
        <f t="shared" si="0"/>
        <v>-0.0022988505747126436</v>
      </c>
    </row>
    <row r="41" spans="1:4" ht="14.25" outlineLevel="2">
      <c r="A41" s="393" t="s">
        <v>287</v>
      </c>
      <c r="B41" s="394">
        <f>'Open Int.'!B72</f>
        <v>4462500</v>
      </c>
      <c r="C41" s="394">
        <f>'Open Int.'!C72</f>
        <v>-540000</v>
      </c>
      <c r="D41" s="395">
        <f t="shared" si="0"/>
        <v>-0.10794602698650675</v>
      </c>
    </row>
    <row r="42" spans="1:4" ht="14.25" outlineLevel="2">
      <c r="A42" s="393" t="s">
        <v>288</v>
      </c>
      <c r="B42" s="394">
        <f>'Open Int.'!B124</f>
        <v>620100</v>
      </c>
      <c r="C42" s="394">
        <f>'Open Int.'!C124</f>
        <v>5400</v>
      </c>
      <c r="D42" s="395">
        <f t="shared" si="0"/>
        <v>0.008784773060029283</v>
      </c>
    </row>
    <row r="43" spans="1:4" ht="15">
      <c r="A43" s="391" t="s">
        <v>289</v>
      </c>
      <c r="B43" s="391">
        <f>B34+B20</f>
        <v>113378450</v>
      </c>
      <c r="C43" s="391">
        <f>C34+C20</f>
        <v>304250</v>
      </c>
      <c r="D43" s="396">
        <f>C43/(B43-C43)</f>
        <v>0.0026907110552186085</v>
      </c>
    </row>
    <row r="45" spans="1:4" ht="15" outlineLevel="1">
      <c r="A45" s="391" t="s">
        <v>290</v>
      </c>
      <c r="B45" s="391">
        <f>SUM(B46:B49)</f>
        <v>11916825</v>
      </c>
      <c r="C45" s="391">
        <f>SUM(C46:C49)</f>
        <v>296450</v>
      </c>
      <c r="D45" s="396">
        <f>C45/(B45-C45)</f>
        <v>0.025511224895926336</v>
      </c>
    </row>
    <row r="46" spans="1:4" ht="14.25">
      <c r="A46" s="393" t="s">
        <v>291</v>
      </c>
      <c r="B46" s="394">
        <f>'Open Int.'!B75</f>
        <v>2072400</v>
      </c>
      <c r="C46" s="394">
        <f>'Open Int.'!C75</f>
        <v>-38600</v>
      </c>
      <c r="D46" s="395">
        <f t="shared" si="0"/>
        <v>-0.018285172903837046</v>
      </c>
    </row>
    <row r="47" spans="1:4" ht="14.25">
      <c r="A47" s="393" t="s">
        <v>292</v>
      </c>
      <c r="B47" s="394">
        <f>'Open Int.'!B96</f>
        <v>2655000</v>
      </c>
      <c r="C47" s="394">
        <f>'Open Int.'!C96</f>
        <v>141600</v>
      </c>
      <c r="D47" s="395">
        <f t="shared" si="0"/>
        <v>0.056338028169014086</v>
      </c>
    </row>
    <row r="48" spans="1:4" ht="14.25" outlineLevel="1">
      <c r="A48" s="393" t="s">
        <v>149</v>
      </c>
      <c r="B48" s="394">
        <f>'Open Int.'!B7</f>
        <v>234300</v>
      </c>
      <c r="C48" s="394">
        <f>'Open Int.'!C7</f>
        <v>-21800</v>
      </c>
      <c r="D48" s="395">
        <f t="shared" si="0"/>
        <v>-0.08512299882858258</v>
      </c>
    </row>
    <row r="49" spans="1:4" ht="14.25" outlineLevel="1">
      <c r="A49" s="393" t="s">
        <v>293</v>
      </c>
      <c r="B49" s="394">
        <f>'Open Int.'!B107</f>
        <v>6955125</v>
      </c>
      <c r="C49" s="394">
        <f>'Open Int.'!C107</f>
        <v>215250</v>
      </c>
      <c r="D49" s="395">
        <f t="shared" si="0"/>
        <v>0.0319367940800089</v>
      </c>
    </row>
    <row r="50" spans="1:4" ht="15" outlineLevel="1">
      <c r="A50" s="391" t="s">
        <v>294</v>
      </c>
      <c r="B50" s="391">
        <f>SUM(B51:B54)</f>
        <v>36638039</v>
      </c>
      <c r="C50" s="391">
        <f>SUM(C51:C54)</f>
        <v>818602</v>
      </c>
      <c r="D50" s="396">
        <f>C50/(B50-C50)</f>
        <v>0.022853569697368497</v>
      </c>
    </row>
    <row r="51" spans="1:4" ht="14.25">
      <c r="A51" s="393" t="s">
        <v>0</v>
      </c>
      <c r="B51" s="394">
        <f>'Open Int.'!B8</f>
        <v>3015000</v>
      </c>
      <c r="C51" s="394">
        <f>'Open Int.'!C8</f>
        <v>-70875</v>
      </c>
      <c r="D51" s="395">
        <f t="shared" si="0"/>
        <v>-0.022967553773240976</v>
      </c>
    </row>
    <row r="52" spans="1:4" ht="14.25" outlineLevel="1">
      <c r="A52" s="393" t="s">
        <v>295</v>
      </c>
      <c r="B52" s="394">
        <f>'Open Int.'!B59</f>
        <v>22205300</v>
      </c>
      <c r="C52" s="394">
        <f>'Open Int.'!C59</f>
        <v>532150</v>
      </c>
      <c r="D52" s="395">
        <f t="shared" si="0"/>
        <v>0.024553422091389575</v>
      </c>
    </row>
    <row r="53" spans="1:4" ht="14.25" outlineLevel="1">
      <c r="A53" s="393" t="s">
        <v>28</v>
      </c>
      <c r="B53" s="394">
        <f>'Open Int.'!B45</f>
        <v>10510014</v>
      </c>
      <c r="C53" s="394">
        <f>'Open Int.'!C45</f>
        <v>352602</v>
      </c>
      <c r="D53" s="395">
        <f t="shared" si="0"/>
        <v>0.034713763702801465</v>
      </c>
    </row>
    <row r="54" spans="1:4" ht="14.25" outlineLevel="1">
      <c r="A54" s="393" t="s">
        <v>239</v>
      </c>
      <c r="B54" s="394">
        <f>'Open Int.'!B44</f>
        <v>907725</v>
      </c>
      <c r="C54" s="394">
        <f>'Open Int.'!C44</f>
        <v>4725</v>
      </c>
      <c r="D54" s="395">
        <f t="shared" si="0"/>
        <v>0.005232558139534884</v>
      </c>
    </row>
    <row r="55" spans="1:4" ht="15" outlineLevel="1">
      <c r="A55" s="391" t="s">
        <v>296</v>
      </c>
      <c r="B55" s="391">
        <f>SUM(B56:B61)</f>
        <v>33037718</v>
      </c>
      <c r="C55" s="391">
        <f>SUM(C56:C61)</f>
        <v>1023616</v>
      </c>
      <c r="D55" s="396">
        <f>C55/(B55-C55)</f>
        <v>0.031973909497758204</v>
      </c>
    </row>
    <row r="56" spans="1:4" ht="14.25">
      <c r="A56" s="393" t="s">
        <v>297</v>
      </c>
      <c r="B56" s="394">
        <f>'Open Int.'!B30</f>
        <v>1224300</v>
      </c>
      <c r="C56" s="394">
        <f>'Open Int.'!C30</f>
        <v>-61950</v>
      </c>
      <c r="D56" s="395">
        <f t="shared" si="0"/>
        <v>-0.04816326530612245</v>
      </c>
    </row>
    <row r="57" spans="1:4" ht="14.25" outlineLevel="1">
      <c r="A57" s="393" t="s">
        <v>154</v>
      </c>
      <c r="B57" s="394">
        <f>'Open Int.'!B33</f>
        <v>4091400</v>
      </c>
      <c r="C57" s="394">
        <f>'Open Int.'!C33</f>
        <v>5400</v>
      </c>
      <c r="D57" s="395">
        <f t="shared" si="0"/>
        <v>0.0013215859030837004</v>
      </c>
    </row>
    <row r="58" spans="1:4" ht="14.25" outlineLevel="1">
      <c r="A58" s="393" t="s">
        <v>298</v>
      </c>
      <c r="B58" s="394">
        <f>'Open Int.'!B51</f>
        <v>12164000</v>
      </c>
      <c r="C58" s="394">
        <f>'Open Int.'!C51</f>
        <v>627000</v>
      </c>
      <c r="D58" s="395">
        <f t="shared" si="0"/>
        <v>0.054346883938632226</v>
      </c>
    </row>
    <row r="59" spans="1:4" ht="14.25" outlineLevel="1">
      <c r="A59" s="393" t="s">
        <v>6</v>
      </c>
      <c r="B59" s="394">
        <f>'Open Int.'!B65</f>
        <v>11354625</v>
      </c>
      <c r="C59" s="394">
        <f>'Open Int.'!C65</f>
        <v>515250</v>
      </c>
      <c r="D59" s="395">
        <f t="shared" si="0"/>
        <v>0.04753502854177478</v>
      </c>
    </row>
    <row r="60" spans="1:4" ht="14.25" outlineLevel="1">
      <c r="A60" s="393" t="s">
        <v>299</v>
      </c>
      <c r="B60" s="394">
        <f>'Open Int.'!B119</f>
        <v>1834800</v>
      </c>
      <c r="C60" s="394">
        <f>'Open Int.'!C119</f>
        <v>-44000</v>
      </c>
      <c r="D60" s="395">
        <f t="shared" si="0"/>
        <v>-0.0234192037470726</v>
      </c>
    </row>
    <row r="61" spans="1:4" ht="14.25" outlineLevel="1">
      <c r="A61" s="393" t="s">
        <v>300</v>
      </c>
      <c r="B61" s="394">
        <f>'Open Int.'!B121</f>
        <v>2368593</v>
      </c>
      <c r="C61" s="394">
        <f>'Open Int.'!C121</f>
        <v>-18084</v>
      </c>
      <c r="D61" s="395">
        <f t="shared" si="0"/>
        <v>-0.0075770621663509554</v>
      </c>
    </row>
    <row r="62" spans="1:4" ht="15" outlineLevel="1">
      <c r="A62" s="391" t="s">
        <v>301</v>
      </c>
      <c r="B62" s="391">
        <f>SUM(B63:B70)</f>
        <v>32484400</v>
      </c>
      <c r="C62" s="391">
        <f>SUM(C63:C70)</f>
        <v>2135150</v>
      </c>
      <c r="D62" s="396">
        <f>C62/(B62-C62)</f>
        <v>0.07035264462877995</v>
      </c>
    </row>
    <row r="63" spans="1:4" ht="14.25">
      <c r="A63" s="393" t="s">
        <v>302</v>
      </c>
      <c r="B63" s="394">
        <f>'Open Int.'!B46</f>
        <v>2359500</v>
      </c>
      <c r="C63" s="394">
        <f>'Open Int.'!C46</f>
        <v>575900</v>
      </c>
      <c r="D63" s="395">
        <f t="shared" si="0"/>
        <v>0.3228862973760933</v>
      </c>
    </row>
    <row r="64" spans="1:4" ht="14.25" outlineLevel="1">
      <c r="A64" s="393" t="s">
        <v>29</v>
      </c>
      <c r="B64" s="394">
        <f>'Open Int.'!B61</f>
        <v>2512800</v>
      </c>
      <c r="C64" s="394">
        <f>'Open Int.'!C61</f>
        <v>200</v>
      </c>
      <c r="D64" s="395">
        <f t="shared" si="0"/>
        <v>7.959882193743533E-05</v>
      </c>
    </row>
    <row r="65" spans="1:4" ht="14.25" outlineLevel="1">
      <c r="A65" s="393" t="s">
        <v>303</v>
      </c>
      <c r="B65" s="394">
        <f>'Open Int.'!B93</f>
        <v>706550</v>
      </c>
      <c r="C65" s="394">
        <f>'Open Int.'!C93</f>
        <v>-16900</v>
      </c>
      <c r="D65" s="395">
        <f t="shared" si="0"/>
        <v>-0.02336028751123091</v>
      </c>
    </row>
    <row r="66" spans="1:4" ht="14.25" outlineLevel="1">
      <c r="A66" s="393" t="s">
        <v>304</v>
      </c>
      <c r="B66" s="394">
        <f>'Open Int.'!B95</f>
        <v>7764400</v>
      </c>
      <c r="C66" s="394">
        <f>'Open Int.'!C95</f>
        <v>484400</v>
      </c>
      <c r="D66" s="395">
        <f t="shared" si="0"/>
        <v>0.06653846153846153</v>
      </c>
    </row>
    <row r="67" spans="1:4" ht="14.25" outlineLevel="1">
      <c r="A67" s="393" t="s">
        <v>32</v>
      </c>
      <c r="B67" s="394">
        <f>'Open Int.'!B104</f>
        <v>4778400</v>
      </c>
      <c r="C67" s="394">
        <f>'Open Int.'!C104</f>
        <v>170400</v>
      </c>
      <c r="D67" s="395">
        <f t="shared" si="0"/>
        <v>0.03697916666666667</v>
      </c>
    </row>
    <row r="68" spans="1:4" ht="14.25" outlineLevel="1">
      <c r="A68" s="393" t="s">
        <v>133</v>
      </c>
      <c r="B68" s="394">
        <f>'Open Int.'!B120</f>
        <v>2391750</v>
      </c>
      <c r="C68" s="394">
        <f>'Open Int.'!C120</f>
        <v>211750</v>
      </c>
      <c r="D68" s="395">
        <f t="shared" si="0"/>
        <v>0.09713302752293577</v>
      </c>
    </row>
    <row r="69" spans="1:4" ht="14.25" outlineLevel="1">
      <c r="A69" s="393" t="s">
        <v>305</v>
      </c>
      <c r="B69" s="394">
        <f>'Open Int.'!B127</f>
        <v>4332600</v>
      </c>
      <c r="C69" s="394">
        <f>'Open Int.'!C127</f>
        <v>317400</v>
      </c>
      <c r="D69" s="395">
        <f>C69/(B69-C69)</f>
        <v>0.07904961147638973</v>
      </c>
    </row>
    <row r="70" spans="1:4" ht="14.25" outlineLevel="1">
      <c r="A70" s="393" t="s">
        <v>306</v>
      </c>
      <c r="B70" s="394">
        <f>'Open Int.'!B80</f>
        <v>7638400</v>
      </c>
      <c r="C70" s="394">
        <f>'Open Int.'!C80</f>
        <v>392000</v>
      </c>
      <c r="D70" s="395">
        <f>C70/(B70-C70)</f>
        <v>0.05409582689335394</v>
      </c>
    </row>
    <row r="71" spans="1:4" ht="15" outlineLevel="1">
      <c r="A71" s="391" t="s">
        <v>307</v>
      </c>
      <c r="B71" s="391">
        <f>SUM(B72:B83)</f>
        <v>35989760</v>
      </c>
      <c r="C71" s="391">
        <f>SUM(C72:C83)</f>
        <v>626580</v>
      </c>
      <c r="D71" s="396">
        <f>C71/(B71-C71)</f>
        <v>0.017718429168417545</v>
      </c>
    </row>
    <row r="72" spans="1:4" ht="14.25">
      <c r="A72" s="393" t="s">
        <v>308</v>
      </c>
      <c r="B72" s="394">
        <f>'Open Int.'!B14</f>
        <v>1256150</v>
      </c>
      <c r="C72" s="394">
        <f>'Open Int.'!C14</f>
        <v>-24500</v>
      </c>
      <c r="D72" s="395">
        <f aca="true" t="shared" si="1" ref="D72:D83">C72/(B72-C72)</f>
        <v>-0.0191309100847226</v>
      </c>
    </row>
    <row r="73" spans="1:4" ht="14.25" outlineLevel="1">
      <c r="A73" s="393" t="s">
        <v>309</v>
      </c>
      <c r="B73" s="394">
        <f>'Open Int.'!B29</f>
        <v>3671250</v>
      </c>
      <c r="C73" s="394">
        <f>'Open Int.'!C29</f>
        <v>191250</v>
      </c>
      <c r="D73" s="395">
        <f t="shared" si="1"/>
        <v>0.05495689655172414</v>
      </c>
    </row>
    <row r="74" spans="1:4" ht="14.25" outlineLevel="1">
      <c r="A74" s="393" t="s">
        <v>27</v>
      </c>
      <c r="B74" s="394">
        <f>'Open Int.'!B35</f>
        <v>3008400</v>
      </c>
      <c r="C74" s="394">
        <f>'Open Int.'!C35</f>
        <v>58000</v>
      </c>
      <c r="D74" s="395">
        <f t="shared" si="1"/>
        <v>0.01965835140997831</v>
      </c>
    </row>
    <row r="75" spans="1:4" ht="14.25" outlineLevel="1">
      <c r="A75" s="393" t="s">
        <v>310</v>
      </c>
      <c r="B75" s="394">
        <f>'Open Int.'!B34</f>
        <v>1070000</v>
      </c>
      <c r="C75" s="394">
        <f>'Open Int.'!C34</f>
        <v>21000</v>
      </c>
      <c r="D75" s="395">
        <f t="shared" si="1"/>
        <v>0.02001906577693041</v>
      </c>
    </row>
    <row r="76" spans="1:4" ht="14.25" outlineLevel="1">
      <c r="A76" s="393" t="s">
        <v>155</v>
      </c>
      <c r="B76" s="394">
        <f>'Open Int.'!B41</f>
        <v>721800</v>
      </c>
      <c r="C76" s="394">
        <f>'Open Int.'!C41</f>
        <v>114000</v>
      </c>
      <c r="D76" s="395">
        <f t="shared" si="1"/>
        <v>0.18756169792694966</v>
      </c>
    </row>
    <row r="77" spans="1:4" ht="14.25" outlineLevel="1">
      <c r="A77" s="393" t="s">
        <v>311</v>
      </c>
      <c r="B77" s="394">
        <f>'Open Int.'!B79</f>
        <v>6030000</v>
      </c>
      <c r="C77" s="394">
        <f>'Open Int.'!C79</f>
        <v>116250</v>
      </c>
      <c r="D77" s="395">
        <f t="shared" si="1"/>
        <v>0.019657577679137603</v>
      </c>
    </row>
    <row r="78" spans="1:4" ht="14.25" outlineLevel="1">
      <c r="A78" s="393" t="s">
        <v>312</v>
      </c>
      <c r="B78" s="394">
        <f>'Open Int.'!B90</f>
        <v>4801650</v>
      </c>
      <c r="C78" s="394">
        <f>'Open Int.'!C90</f>
        <v>56700</v>
      </c>
      <c r="D78" s="395">
        <f t="shared" si="1"/>
        <v>0.011949546359814118</v>
      </c>
    </row>
    <row r="79" spans="1:4" ht="14.25" outlineLevel="1">
      <c r="A79" s="393" t="s">
        <v>313</v>
      </c>
      <c r="B79" s="394">
        <f>'Open Int.'!B87</f>
        <v>948860</v>
      </c>
      <c r="C79" s="394">
        <f>'Open Int.'!C87</f>
        <v>-48070</v>
      </c>
      <c r="D79" s="395">
        <f t="shared" si="1"/>
        <v>-0.04821802935010482</v>
      </c>
    </row>
    <row r="80" spans="1:4" ht="14.25" outlineLevel="1">
      <c r="A80" s="393" t="s">
        <v>30</v>
      </c>
      <c r="B80" s="394">
        <f>'Open Int.'!B97</f>
        <v>9474400</v>
      </c>
      <c r="C80" s="394">
        <f>'Open Int.'!C97</f>
        <v>34400</v>
      </c>
      <c r="D80" s="395">
        <f t="shared" si="1"/>
        <v>0.0036440677966101693</v>
      </c>
    </row>
    <row r="81" spans="1:4" ht="14.25" outlineLevel="1">
      <c r="A81" s="393" t="s">
        <v>314</v>
      </c>
      <c r="B81" s="394">
        <f>'Open Int.'!B109</f>
        <v>380800</v>
      </c>
      <c r="C81" s="394">
        <f>'Open Int.'!C109</f>
        <v>0</v>
      </c>
      <c r="D81" s="395">
        <f t="shared" si="1"/>
        <v>0</v>
      </c>
    </row>
    <row r="82" spans="1:4" ht="14.25" outlineLevel="1">
      <c r="A82" s="393" t="s">
        <v>315</v>
      </c>
      <c r="B82" s="394">
        <f>'Open Int.'!B111</f>
        <v>3031650</v>
      </c>
      <c r="C82" s="394">
        <f>'Open Int.'!C111</f>
        <v>109350</v>
      </c>
      <c r="D82" s="395">
        <f t="shared" si="1"/>
        <v>0.03741915614413305</v>
      </c>
    </row>
    <row r="83" spans="1:4" ht="14.25" outlineLevel="1">
      <c r="A83" s="393" t="s">
        <v>316</v>
      </c>
      <c r="B83" s="394">
        <f>'Open Int.'!B128</f>
        <v>1594800</v>
      </c>
      <c r="C83" s="394">
        <f>'Open Int.'!C128</f>
        <v>-1800</v>
      </c>
      <c r="D83" s="395">
        <f t="shared" si="1"/>
        <v>-0.0011273957158962795</v>
      </c>
    </row>
    <row r="84" spans="1:4" ht="15" outlineLevel="1">
      <c r="A84" s="391" t="s">
        <v>317</v>
      </c>
      <c r="B84" s="391">
        <f>SUM(B85:B87)</f>
        <v>33750250</v>
      </c>
      <c r="C84" s="391">
        <f>SUM(C85:C87)</f>
        <v>-277600</v>
      </c>
      <c r="D84" s="396">
        <f>C84/(B84-C84)</f>
        <v>-0.008158023501337874</v>
      </c>
    </row>
    <row r="85" spans="1:4" ht="14.25">
      <c r="A85" s="393" t="s">
        <v>318</v>
      </c>
      <c r="B85" s="394">
        <f>'Open Int.'!B10</f>
        <v>7343200</v>
      </c>
      <c r="C85" s="394">
        <f>'Open Int.'!C10</f>
        <v>20100</v>
      </c>
      <c r="D85" s="395">
        <f aca="true" t="shared" si="2" ref="D85:D113">C85/(B85-C85)</f>
        <v>0.0027447392497712718</v>
      </c>
    </row>
    <row r="86" spans="1:4" ht="14.25" outlineLevel="1">
      <c r="A86" s="393" t="s">
        <v>319</v>
      </c>
      <c r="B86" s="394">
        <f>'Open Int.'!B12</f>
        <v>18868400</v>
      </c>
      <c r="C86" s="394">
        <f>'Open Int.'!C12</f>
        <v>-163400</v>
      </c>
      <c r="D86" s="395">
        <f t="shared" si="2"/>
        <v>-0.00858563036601898</v>
      </c>
    </row>
    <row r="87" spans="1:4" ht="14.25" outlineLevel="1">
      <c r="A87" s="393" t="s">
        <v>320</v>
      </c>
      <c r="B87" s="394">
        <f>'Open Int.'!B26</f>
        <v>7538650</v>
      </c>
      <c r="C87" s="394">
        <f>'Open Int.'!C26</f>
        <v>-134300</v>
      </c>
      <c r="D87" s="395">
        <f t="shared" si="2"/>
        <v>-0.017503046416306636</v>
      </c>
    </row>
    <row r="88" spans="1:4" ht="15" outlineLevel="1">
      <c r="A88" s="391" t="s">
        <v>321</v>
      </c>
      <c r="B88" s="391">
        <f>SUM(B89:B99)</f>
        <v>113127350</v>
      </c>
      <c r="C88" s="391">
        <f>SUM(C89:C99)</f>
        <v>1874650</v>
      </c>
      <c r="D88" s="396">
        <f>C88/(B88-C88)</f>
        <v>0.01685037756387036</v>
      </c>
    </row>
    <row r="89" spans="1:4" ht="14.25">
      <c r="A89" s="393" t="s">
        <v>322</v>
      </c>
      <c r="B89" s="394">
        <f>'Open Int.'!B23</f>
        <v>3946500</v>
      </c>
      <c r="C89" s="394">
        <f>'Open Int.'!C23</f>
        <v>58500</v>
      </c>
      <c r="D89" s="395">
        <f t="shared" si="2"/>
        <v>0.015046296296296295</v>
      </c>
    </row>
    <row r="90" spans="1:4" ht="14.25" outlineLevel="1">
      <c r="A90" s="393" t="s">
        <v>2</v>
      </c>
      <c r="B90" s="394">
        <f>'Open Int.'!B24</f>
        <v>4238300</v>
      </c>
      <c r="C90" s="394">
        <f>'Open Int.'!C24</f>
        <v>79200</v>
      </c>
      <c r="D90" s="395">
        <f t="shared" si="2"/>
        <v>0.019042581327691085</v>
      </c>
    </row>
    <row r="91" spans="1:4" ht="14.25" outlineLevel="1">
      <c r="A91" s="393" t="s">
        <v>323</v>
      </c>
      <c r="B91" s="394">
        <f>'Open Int.'!B37</f>
        <v>18967050</v>
      </c>
      <c r="C91" s="394">
        <f>'Open Int.'!C37</f>
        <v>570650</v>
      </c>
      <c r="D91" s="395">
        <f t="shared" si="2"/>
        <v>0.03101965601965602</v>
      </c>
    </row>
    <row r="92" spans="1:4" ht="14.25" outlineLevel="1">
      <c r="A92" s="393" t="s">
        <v>103</v>
      </c>
      <c r="B92" s="394">
        <f>'Open Int.'!B39</f>
        <v>3987000</v>
      </c>
      <c r="C92" s="394">
        <f>'Open Int.'!C39</f>
        <v>225000</v>
      </c>
      <c r="D92" s="395">
        <f t="shared" si="2"/>
        <v>0.05980861244019139</v>
      </c>
    </row>
    <row r="93" spans="1:4" ht="14.25" outlineLevel="1">
      <c r="A93" s="393" t="s">
        <v>18</v>
      </c>
      <c r="B93" s="394">
        <f>'Open Int.'!B52</f>
        <v>5352100</v>
      </c>
      <c r="C93" s="394">
        <f>'Open Int.'!C52</f>
        <v>-166400</v>
      </c>
      <c r="D93" s="395">
        <f t="shared" si="2"/>
        <v>-0.030153121319199058</v>
      </c>
    </row>
    <row r="94" spans="1:4" ht="14.25" outlineLevel="1">
      <c r="A94" s="393" t="s">
        <v>50</v>
      </c>
      <c r="B94" s="394">
        <f>'Open Int.'!B89</f>
        <v>5570550</v>
      </c>
      <c r="C94" s="394">
        <f>'Open Int.'!C89</f>
        <v>481500</v>
      </c>
      <c r="D94" s="395">
        <f t="shared" si="2"/>
        <v>0.0946149084799717</v>
      </c>
    </row>
    <row r="95" spans="1:4" ht="14.25" outlineLevel="1">
      <c r="A95" s="393" t="s">
        <v>104</v>
      </c>
      <c r="B95" s="394">
        <f>'Open Int.'!B63</f>
        <v>1698600</v>
      </c>
      <c r="C95" s="394">
        <f>'Open Int.'!C63</f>
        <v>-30000</v>
      </c>
      <c r="D95" s="395">
        <f t="shared" si="2"/>
        <v>-0.017355085039916694</v>
      </c>
    </row>
    <row r="96" spans="1:4" ht="14.25" outlineLevel="1">
      <c r="A96" s="393" t="s">
        <v>48</v>
      </c>
      <c r="B96" s="394">
        <f>'Open Int.'!B64</f>
        <v>16443900</v>
      </c>
      <c r="C96" s="394">
        <f>'Open Int.'!C64</f>
        <v>-260700</v>
      </c>
      <c r="D96" s="395">
        <f t="shared" si="2"/>
        <v>-0.01560647965231134</v>
      </c>
    </row>
    <row r="97" spans="1:4" ht="14.25" outlineLevel="1">
      <c r="A97" s="393" t="s">
        <v>161</v>
      </c>
      <c r="B97" s="394">
        <f>'Open Int.'!B81</f>
        <v>7573900</v>
      </c>
      <c r="C97" s="394">
        <f>'Open Int.'!C81</f>
        <v>-62300</v>
      </c>
      <c r="D97" s="395">
        <f t="shared" si="2"/>
        <v>-0.008158508158508158</v>
      </c>
    </row>
    <row r="98" spans="1:4" ht="14.25" outlineLevel="1">
      <c r="A98" s="393" t="s">
        <v>324</v>
      </c>
      <c r="B98" s="394">
        <f>'Open Int.'!B101</f>
        <v>13454100</v>
      </c>
      <c r="C98" s="394">
        <f>'Open Int.'!C101</f>
        <v>798300</v>
      </c>
      <c r="D98" s="395">
        <f t="shared" si="2"/>
        <v>0.0630777983217181</v>
      </c>
    </row>
    <row r="99" spans="1:4" ht="14.25" outlineLevel="1">
      <c r="A99" s="393" t="s">
        <v>325</v>
      </c>
      <c r="B99" s="394">
        <f>'Open Int.'!B102</f>
        <v>31895350</v>
      </c>
      <c r="C99" s="394">
        <f>'Open Int.'!C102</f>
        <v>180900</v>
      </c>
      <c r="D99" s="395">
        <f t="shared" si="2"/>
        <v>0.00570402450617936</v>
      </c>
    </row>
    <row r="100" spans="1:4" ht="15" outlineLevel="1">
      <c r="A100" s="391" t="s">
        <v>326</v>
      </c>
      <c r="B100" s="391">
        <f>SUM(B101:B109)</f>
        <v>131648755</v>
      </c>
      <c r="C100" s="391">
        <f>SUM(C101:C109)</f>
        <v>833505</v>
      </c>
      <c r="D100" s="396">
        <f>C100/(B100-C100)</f>
        <v>0.006371619516837678</v>
      </c>
    </row>
    <row r="101" spans="1:4" ht="14.25">
      <c r="A101" s="393" t="s">
        <v>327</v>
      </c>
      <c r="B101" s="394">
        <f>'Open Int.'!B50</f>
        <v>50464205</v>
      </c>
      <c r="C101" s="394">
        <f>'Open Int.'!C50</f>
        <v>-1014420</v>
      </c>
      <c r="D101" s="395">
        <f t="shared" si="2"/>
        <v>-0.01970565453137103</v>
      </c>
    </row>
    <row r="102" spans="1:4" ht="14.25" outlineLevel="1">
      <c r="A102" s="393" t="s">
        <v>328</v>
      </c>
      <c r="B102" s="394">
        <f>'Open Int.'!B71</f>
        <v>7880000</v>
      </c>
      <c r="C102" s="394">
        <f>'Open Int.'!C71</f>
        <v>524000</v>
      </c>
      <c r="D102" s="395">
        <f t="shared" si="2"/>
        <v>0.07123436650353453</v>
      </c>
    </row>
    <row r="103" spans="1:4" ht="14.25" outlineLevel="1">
      <c r="A103" s="393" t="s">
        <v>329</v>
      </c>
      <c r="B103" s="394">
        <f>'Open Int.'!B69</f>
        <v>266750</v>
      </c>
      <c r="C103" s="394">
        <f>'Open Int.'!C69</f>
        <v>750</v>
      </c>
      <c r="D103" s="395">
        <f t="shared" si="2"/>
        <v>0.002819548872180451</v>
      </c>
    </row>
    <row r="104" spans="1:4" ht="14.25" outlineLevel="1">
      <c r="A104" s="393" t="s">
        <v>330</v>
      </c>
      <c r="B104" s="394">
        <f>'Open Int.'!B77</f>
        <v>3562800</v>
      </c>
      <c r="C104" s="394">
        <f>'Open Int.'!C77</f>
        <v>-164400</v>
      </c>
      <c r="D104" s="395">
        <f t="shared" si="2"/>
        <v>-0.04410817772054089</v>
      </c>
    </row>
    <row r="105" spans="1:4" ht="14.25" outlineLevel="1">
      <c r="A105" s="393" t="s">
        <v>49</v>
      </c>
      <c r="B105" s="394">
        <f>'Open Int.'!B84</f>
        <v>2839350</v>
      </c>
      <c r="C105" s="394">
        <f>'Open Int.'!C84</f>
        <v>146050</v>
      </c>
      <c r="D105" s="395">
        <f t="shared" si="2"/>
        <v>0.054227156276686596</v>
      </c>
    </row>
    <row r="106" spans="1:4" ht="14.25" outlineLevel="1">
      <c r="A106" s="393" t="s">
        <v>331</v>
      </c>
      <c r="B106" s="394">
        <f>'Open Int.'!B86</f>
        <v>5728900</v>
      </c>
      <c r="C106" s="394">
        <f>'Open Int.'!C86</f>
        <v>23600</v>
      </c>
      <c r="D106" s="395">
        <f t="shared" si="2"/>
        <v>0.004136504653567736</v>
      </c>
    </row>
    <row r="107" spans="1:4" ht="14.25" outlineLevel="1">
      <c r="A107" s="393" t="s">
        <v>252</v>
      </c>
      <c r="B107" s="394">
        <f>'Open Int.'!B103</f>
        <v>21432600</v>
      </c>
      <c r="C107" s="394">
        <f>'Open Int.'!C103</f>
        <v>1979100</v>
      </c>
      <c r="D107" s="395">
        <f t="shared" si="2"/>
        <v>0.10173490631505899</v>
      </c>
    </row>
    <row r="108" spans="1:4" ht="14.25" outlineLevel="1">
      <c r="A108" s="393" t="s">
        <v>332</v>
      </c>
      <c r="B108" s="394">
        <f>'Open Int.'!B110</f>
        <v>11405625</v>
      </c>
      <c r="C108" s="394">
        <f>'Open Int.'!C110</f>
        <v>-444500</v>
      </c>
      <c r="D108" s="395">
        <f t="shared" si="2"/>
        <v>-0.03751015284648896</v>
      </c>
    </row>
    <row r="109" spans="1:4" ht="14.25" outlineLevel="1">
      <c r="A109" s="393" t="s">
        <v>333</v>
      </c>
      <c r="B109" s="394">
        <f>'Open Int.'!B118</f>
        <v>28068525</v>
      </c>
      <c r="C109" s="394">
        <f>'Open Int.'!C118</f>
        <v>-216675</v>
      </c>
      <c r="D109" s="395">
        <f t="shared" si="2"/>
        <v>-0.007660366552119129</v>
      </c>
    </row>
    <row r="110" spans="1:4" ht="15" outlineLevel="1">
      <c r="A110" s="391" t="s">
        <v>334</v>
      </c>
      <c r="B110" s="391">
        <f>SUM(B111:B113)</f>
        <v>19943750</v>
      </c>
      <c r="C110" s="391">
        <f>SUM(C111:C113)</f>
        <v>2058250</v>
      </c>
      <c r="D110" s="396">
        <f>C110/(B110-C110)</f>
        <v>0.11507925414441866</v>
      </c>
    </row>
    <row r="111" spans="1:4" ht="14.25">
      <c r="A111" s="393" t="s">
        <v>187</v>
      </c>
      <c r="B111" s="394">
        <f>'Open Int.'!B85</f>
        <v>4811400</v>
      </c>
      <c r="C111" s="394">
        <f>'Open Int.'!C85</f>
        <v>92400</v>
      </c>
      <c r="D111" s="395">
        <f t="shared" si="2"/>
        <v>0.019580419580419582</v>
      </c>
    </row>
    <row r="112" spans="1:4" ht="14.25" outlineLevel="1">
      <c r="A112" s="393" t="s">
        <v>335</v>
      </c>
      <c r="B112" s="394">
        <f>'Open Int.'!B112</f>
        <v>755750</v>
      </c>
      <c r="C112" s="394">
        <f>'Open Int.'!C112</f>
        <v>38750</v>
      </c>
      <c r="D112" s="395">
        <f t="shared" si="2"/>
        <v>0.05404463040446304</v>
      </c>
    </row>
    <row r="113" spans="1:4" ht="14.25" outlineLevel="1">
      <c r="A113" s="393" t="s">
        <v>336</v>
      </c>
      <c r="B113" s="394">
        <f>'Open Int.'!B129</f>
        <v>14376600</v>
      </c>
      <c r="C113" s="394">
        <f>'Open Int.'!C129</f>
        <v>1927100</v>
      </c>
      <c r="D113" s="395">
        <f t="shared" si="2"/>
        <v>0.15479336519538936</v>
      </c>
    </row>
    <row r="114" spans="1:4" ht="15" outlineLevel="1">
      <c r="A114" s="391" t="s">
        <v>337</v>
      </c>
      <c r="B114" s="391">
        <f>SUM(B115:B121)</f>
        <v>33573800</v>
      </c>
      <c r="C114" s="391">
        <f>SUM(C115:C121)</f>
        <v>682450</v>
      </c>
      <c r="D114" s="396">
        <f>C114/(B114-C114)</f>
        <v>0.020748616277531936</v>
      </c>
    </row>
    <row r="115" spans="1:4" ht="14.25">
      <c r="A115" s="393" t="s">
        <v>44</v>
      </c>
      <c r="B115" s="394">
        <f>'Open Int.'!B18</f>
        <v>805200</v>
      </c>
      <c r="C115" s="394">
        <f>'Open Int.'!C18</f>
        <v>-12100</v>
      </c>
      <c r="D115" s="395">
        <f aca="true" t="shared" si="3" ref="D115:D151">C115/(B115-C115)</f>
        <v>-0.014804845222072678</v>
      </c>
    </row>
    <row r="116" spans="1:4" ht="14.25" outlineLevel="1">
      <c r="A116" s="393" t="s">
        <v>1</v>
      </c>
      <c r="B116" s="394">
        <f>'Open Int.'!B21</f>
        <v>930600</v>
      </c>
      <c r="C116" s="394">
        <f>'Open Int.'!C21</f>
        <v>-26250</v>
      </c>
      <c r="D116" s="395">
        <f t="shared" si="3"/>
        <v>-0.027433767048126667</v>
      </c>
    </row>
    <row r="117" spans="1:4" ht="14.25" outlineLevel="1">
      <c r="A117" s="393" t="s">
        <v>175</v>
      </c>
      <c r="B117" s="394">
        <f>'Open Int.'!B27</f>
        <v>1006500</v>
      </c>
      <c r="C117" s="394">
        <f>'Open Int.'!C27</f>
        <v>6600</v>
      </c>
      <c r="D117" s="395">
        <f t="shared" si="3"/>
        <v>0.006600660066006601</v>
      </c>
    </row>
    <row r="118" spans="1:4" ht="14.25" outlineLevel="1">
      <c r="A118" s="393" t="s">
        <v>338</v>
      </c>
      <c r="B118" s="394">
        <f>'Open Int.'!B99</f>
        <v>4765200</v>
      </c>
      <c r="C118" s="394">
        <f>'Open Int.'!C99</f>
        <v>-125400</v>
      </c>
      <c r="D118" s="395">
        <f t="shared" si="3"/>
        <v>-0.02564102564102564</v>
      </c>
    </row>
    <row r="119" spans="1:4" ht="14.25" outlineLevel="1">
      <c r="A119" s="393" t="s">
        <v>339</v>
      </c>
      <c r="B119" s="394">
        <f>'Open Int.'!B70</f>
        <v>23137500</v>
      </c>
      <c r="C119" s="394">
        <f>'Open Int.'!C70</f>
        <v>475000</v>
      </c>
      <c r="D119" s="395">
        <f t="shared" si="3"/>
        <v>0.020959735245449532</v>
      </c>
    </row>
    <row r="120" spans="1:4" ht="14.25" outlineLevel="1">
      <c r="A120" s="393" t="s">
        <v>340</v>
      </c>
      <c r="B120" s="394">
        <f>'Open Int.'!B113</f>
        <v>1233600</v>
      </c>
      <c r="C120" s="394">
        <f>'Open Int.'!C113</f>
        <v>97400</v>
      </c>
      <c r="D120" s="395">
        <f t="shared" si="3"/>
        <v>0.08572434430558</v>
      </c>
    </row>
    <row r="121" spans="1:4" ht="14.25" outlineLevel="1">
      <c r="A121" s="393" t="s">
        <v>33</v>
      </c>
      <c r="B121" s="394">
        <f>'Open Int.'!B117</f>
        <v>1695200</v>
      </c>
      <c r="C121" s="394">
        <f>'Open Int.'!C117</f>
        <v>267200</v>
      </c>
      <c r="D121" s="395">
        <f t="shared" si="3"/>
        <v>0.18711484593837535</v>
      </c>
    </row>
    <row r="122" spans="1:4" ht="15" outlineLevel="1">
      <c r="A122" s="391" t="s">
        <v>341</v>
      </c>
      <c r="B122" s="391">
        <f>SUM(B123:B126)</f>
        <v>49965375</v>
      </c>
      <c r="C122" s="391">
        <f>SUM(C123:C126)</f>
        <v>44125</v>
      </c>
      <c r="D122" s="396">
        <f>C122/(B122-C122)</f>
        <v>0.0008838921301049153</v>
      </c>
    </row>
    <row r="123" spans="1:4" ht="14.25">
      <c r="A123" s="393" t="s">
        <v>342</v>
      </c>
      <c r="B123" s="394">
        <f>'Open Int.'!B20</f>
        <v>10171000</v>
      </c>
      <c r="C123" s="394">
        <f>'Open Int.'!C20</f>
        <v>-112000</v>
      </c>
      <c r="D123" s="395">
        <f t="shared" si="3"/>
        <v>-0.010891763104152484</v>
      </c>
    </row>
    <row r="124" spans="1:4" ht="14.25" outlineLevel="1">
      <c r="A124" s="393" t="s">
        <v>8</v>
      </c>
      <c r="B124" s="394">
        <f>'Open Int.'!B82</f>
        <v>19347200</v>
      </c>
      <c r="C124" s="394">
        <f>'Open Int.'!C82</f>
        <v>-412800</v>
      </c>
      <c r="D124" s="395">
        <f t="shared" si="3"/>
        <v>-0.02089068825910931</v>
      </c>
    </row>
    <row r="125" spans="1:4" ht="14.25" outlineLevel="1">
      <c r="A125" s="393" t="s">
        <v>251</v>
      </c>
      <c r="B125" s="394">
        <f>'Open Int.'!B98</f>
        <v>16081800</v>
      </c>
      <c r="C125" s="394">
        <f>'Open Int.'!C98</f>
        <v>303800</v>
      </c>
      <c r="D125" s="395">
        <f t="shared" si="3"/>
        <v>0.019254658385093167</v>
      </c>
    </row>
    <row r="126" spans="1:4" ht="14.25" outlineLevel="1">
      <c r="A126" s="393" t="s">
        <v>170</v>
      </c>
      <c r="B126" s="394">
        <f>'Open Int.'!B126</f>
        <v>4365375</v>
      </c>
      <c r="C126" s="394">
        <f>'Open Int.'!C126</f>
        <v>265125</v>
      </c>
      <c r="D126" s="395">
        <f t="shared" si="3"/>
        <v>0.0646606914212548</v>
      </c>
    </row>
    <row r="127" spans="1:4" ht="15" outlineLevel="1">
      <c r="A127" s="391" t="s">
        <v>343</v>
      </c>
      <c r="B127" s="391">
        <f>SUM(B128:B131)</f>
        <v>42409050</v>
      </c>
      <c r="C127" s="391">
        <f>SUM(C128:C131)</f>
        <v>377450</v>
      </c>
      <c r="D127" s="396">
        <f>C127/(B127-C127)</f>
        <v>0.00898014826939731</v>
      </c>
    </row>
    <row r="128" spans="1:4" ht="14.25">
      <c r="A128" s="393" t="s">
        <v>344</v>
      </c>
      <c r="B128" s="394">
        <f>'Open Int.'!B28</f>
        <v>4478100</v>
      </c>
      <c r="C128" s="394">
        <f>'Open Int.'!C28</f>
        <v>41400</v>
      </c>
      <c r="D128" s="395">
        <f t="shared" si="3"/>
        <v>0.00933125972006221</v>
      </c>
    </row>
    <row r="129" spans="1:4" ht="14.25" outlineLevel="1">
      <c r="A129" s="393" t="s">
        <v>181</v>
      </c>
      <c r="B129" s="394">
        <f>'Open Int.'!B43</f>
        <v>5613850</v>
      </c>
      <c r="C129" s="394">
        <f>'Open Int.'!C43</f>
        <v>-126850</v>
      </c>
      <c r="D129" s="395">
        <f t="shared" si="3"/>
        <v>-0.022096608427543678</v>
      </c>
    </row>
    <row r="130" spans="1:4" ht="14.25" outlineLevel="1">
      <c r="A130" s="393" t="s">
        <v>345</v>
      </c>
      <c r="B130" s="394">
        <f>'Open Int.'!B83</f>
        <v>29960000</v>
      </c>
      <c r="C130" s="394">
        <f>'Open Int.'!C83</f>
        <v>336000</v>
      </c>
      <c r="D130" s="395">
        <f t="shared" si="3"/>
        <v>0.011342155009451797</v>
      </c>
    </row>
    <row r="131" spans="1:4" ht="14.25" outlineLevel="1">
      <c r="A131" s="393" t="s">
        <v>346</v>
      </c>
      <c r="B131" s="394">
        <f>'Open Int.'!B115</f>
        <v>2357100</v>
      </c>
      <c r="C131" s="394">
        <f>'Open Int.'!C115</f>
        <v>126900</v>
      </c>
      <c r="D131" s="395">
        <f t="shared" si="3"/>
        <v>0.05690072639225181</v>
      </c>
    </row>
    <row r="132" spans="1:4" ht="15" outlineLevel="1">
      <c r="A132" s="391" t="s">
        <v>347</v>
      </c>
      <c r="B132" s="391">
        <f>SUM(B133:B137)</f>
        <v>125180350</v>
      </c>
      <c r="C132" s="391">
        <f>SUM(C133:C137)</f>
        <v>3196100</v>
      </c>
      <c r="D132" s="396">
        <f>C132/(B132-C132)</f>
        <v>0.026200923479875477</v>
      </c>
    </row>
    <row r="133" spans="1:4" ht="14.25">
      <c r="A133" s="393" t="s">
        <v>4</v>
      </c>
      <c r="B133" s="394">
        <f>'Open Int.'!B47</f>
        <v>762300</v>
      </c>
      <c r="C133" s="394">
        <f>'Open Int.'!C47</f>
        <v>51900</v>
      </c>
      <c r="D133" s="395">
        <f t="shared" si="3"/>
        <v>0.07305743243243243</v>
      </c>
    </row>
    <row r="134" spans="1:4" ht="14.25" outlineLevel="1">
      <c r="A134" s="393" t="s">
        <v>200</v>
      </c>
      <c r="B134" s="394">
        <f>'Open Int.'!B56</f>
        <v>20921400</v>
      </c>
      <c r="C134" s="394">
        <f>'Open Int.'!C56</f>
        <v>-377600</v>
      </c>
      <c r="D134" s="395">
        <f t="shared" si="3"/>
        <v>-0.01772853185595568</v>
      </c>
    </row>
    <row r="135" spans="1:4" ht="14.25" outlineLevel="1">
      <c r="A135" s="393" t="s">
        <v>191</v>
      </c>
      <c r="B135" s="394">
        <f>'Open Int.'!B57</f>
        <v>94500000</v>
      </c>
      <c r="C135" s="394">
        <f>'Open Int.'!C57</f>
        <v>3717000</v>
      </c>
      <c r="D135" s="395">
        <f t="shared" si="3"/>
        <v>0.040943789035392086</v>
      </c>
    </row>
    <row r="136" spans="1:4" ht="14.25" outlineLevel="1">
      <c r="A136" s="393" t="s">
        <v>348</v>
      </c>
      <c r="B136" s="394">
        <f>'Open Int.'!B73</f>
        <v>2198100</v>
      </c>
      <c r="C136" s="394">
        <f>'Open Int.'!C73</f>
        <v>20400</v>
      </c>
      <c r="D136" s="395">
        <f t="shared" si="3"/>
        <v>0.00936768149882904</v>
      </c>
    </row>
    <row r="137" spans="1:4" ht="14.25" outlineLevel="1">
      <c r="A137" s="393" t="s">
        <v>349</v>
      </c>
      <c r="B137" s="394">
        <f>'Open Int.'!B100</f>
        <v>6798550</v>
      </c>
      <c r="C137" s="394">
        <f>'Open Int.'!C100</f>
        <v>-215600</v>
      </c>
      <c r="D137" s="395">
        <f t="shared" si="3"/>
        <v>-0.03073786560025092</v>
      </c>
    </row>
    <row r="138" spans="1:4" ht="15" outlineLevel="1">
      <c r="A138" s="391" t="s">
        <v>350</v>
      </c>
      <c r="B138" s="391">
        <f>SUM(B139:B139)</f>
        <v>1363200</v>
      </c>
      <c r="C138" s="391">
        <f>SUM(C139:C139)</f>
        <v>-12800</v>
      </c>
      <c r="D138" s="396">
        <f>C138/(B138-C138)</f>
        <v>-0.009302325581395349</v>
      </c>
    </row>
    <row r="139" spans="1:4" ht="14.25">
      <c r="A139" s="393" t="s">
        <v>51</v>
      </c>
      <c r="B139" s="394">
        <f>'Open Int.'!B106</f>
        <v>1363200</v>
      </c>
      <c r="C139" s="394">
        <f>'Open Int.'!C106</f>
        <v>-12800</v>
      </c>
      <c r="D139" s="395">
        <f t="shared" si="3"/>
        <v>-0.009302325581395349</v>
      </c>
    </row>
    <row r="140" spans="1:4" ht="14.25">
      <c r="A140" s="393" t="s">
        <v>356</v>
      </c>
      <c r="B140" s="394">
        <f>'Open Int.'!B40</f>
        <v>4257000</v>
      </c>
      <c r="C140" s="394">
        <f>'Open Int.'!C40</f>
        <v>522000</v>
      </c>
      <c r="D140" s="395">
        <f>C140/(B140-C140)</f>
        <v>0.13975903614457832</v>
      </c>
    </row>
    <row r="141" spans="1:4" ht="15">
      <c r="A141" s="391" t="s">
        <v>351</v>
      </c>
      <c r="B141" s="391">
        <f>SUM(B142:B144)</f>
        <v>48427350</v>
      </c>
      <c r="C141" s="391">
        <f>SUM(C142:C144)</f>
        <v>1137750</v>
      </c>
      <c r="D141" s="396">
        <f>C141/(B141-C141)</f>
        <v>0.024059201177425903</v>
      </c>
    </row>
    <row r="142" spans="1:4" ht="14.25">
      <c r="A142" s="393" t="s">
        <v>352</v>
      </c>
      <c r="B142" s="394">
        <f>'Open Int.'!B58</f>
        <v>11536000</v>
      </c>
      <c r="C142" s="394">
        <f>'Open Int.'!C58</f>
        <v>-68250</v>
      </c>
      <c r="D142" s="395">
        <f t="shared" si="3"/>
        <v>-0.00588146584225607</v>
      </c>
    </row>
    <row r="143" spans="1:4" ht="14.25">
      <c r="A143" s="393" t="s">
        <v>353</v>
      </c>
      <c r="B143" s="394">
        <f>'Open Int.'!B68</f>
        <v>2618400</v>
      </c>
      <c r="C143" s="394">
        <f>'Open Int.'!C68</f>
        <v>72400</v>
      </c>
      <c r="D143" s="395">
        <f t="shared" si="3"/>
        <v>0.028436763550667713</v>
      </c>
    </row>
    <row r="144" spans="1:4" ht="15">
      <c r="A144" s="391" t="s">
        <v>358</v>
      </c>
      <c r="B144" s="391">
        <f>SUM(B145:B148)</f>
        <v>34272950</v>
      </c>
      <c r="C144" s="391">
        <f>SUM(C145:C148)</f>
        <v>1133600</v>
      </c>
      <c r="D144" s="396">
        <f>C144/(B144-C144)</f>
        <v>0.034207068032414634</v>
      </c>
    </row>
    <row r="145" spans="1:4" ht="14.25">
      <c r="A145" s="393" t="s">
        <v>354</v>
      </c>
      <c r="B145" s="394">
        <f>'Open Int.'!B66</f>
        <v>9528000</v>
      </c>
      <c r="C145" s="394">
        <f>'Open Int.'!C66</f>
        <v>988000</v>
      </c>
      <c r="D145" s="395">
        <f t="shared" si="3"/>
        <v>0.11569086651053864</v>
      </c>
    </row>
    <row r="146" spans="1:4" ht="14.25">
      <c r="A146" s="393" t="s">
        <v>359</v>
      </c>
      <c r="B146" s="394">
        <f>'Open Int.'!B42</f>
        <v>9924000</v>
      </c>
      <c r="C146" s="394">
        <f>'Open Int.'!C42</f>
        <v>222000</v>
      </c>
      <c r="D146" s="395">
        <f t="shared" si="3"/>
        <v>0.022881880024737167</v>
      </c>
    </row>
    <row r="147" spans="1:4" ht="14.25">
      <c r="A147" s="393" t="s">
        <v>357</v>
      </c>
      <c r="B147" s="394">
        <f>'Open Int.'!B74</f>
        <v>9352550</v>
      </c>
      <c r="C147" s="394">
        <f>'Open Int.'!C74</f>
        <v>98600</v>
      </c>
      <c r="D147" s="395">
        <f t="shared" si="3"/>
        <v>0.010654909525121705</v>
      </c>
    </row>
    <row r="148" spans="1:4" ht="14.25">
      <c r="A148" s="393" t="s">
        <v>360</v>
      </c>
      <c r="B148" s="394">
        <f>'Open Int.'!B92</f>
        <v>5468400</v>
      </c>
      <c r="C148" s="394">
        <f>'Open Int.'!C92</f>
        <v>-175000</v>
      </c>
      <c r="D148" s="395">
        <f t="shared" si="3"/>
        <v>-0.031009675018605805</v>
      </c>
    </row>
    <row r="149" spans="1:4" ht="15">
      <c r="A149" s="391" t="s">
        <v>355</v>
      </c>
      <c r="B149" s="391"/>
      <c r="C149" s="391"/>
      <c r="D149" s="396"/>
    </row>
    <row r="150" spans="1:4" ht="14.25">
      <c r="A150" s="393" t="s">
        <v>198</v>
      </c>
      <c r="B150" s="394">
        <f>'Open Int.'!B4</f>
        <v>187500</v>
      </c>
      <c r="C150" s="394">
        <f>'Open Int.'!C4</f>
        <v>4000</v>
      </c>
      <c r="D150" s="395">
        <f t="shared" si="3"/>
        <v>0.021798365122615803</v>
      </c>
    </row>
    <row r="151" spans="1:4" ht="14.25">
      <c r="A151" s="393" t="s">
        <v>88</v>
      </c>
      <c r="B151" s="394">
        <f>'Open Int.'!B5</f>
        <v>20250</v>
      </c>
      <c r="C151" s="394">
        <f>'Open Int.'!C5</f>
        <v>550</v>
      </c>
      <c r="D151" s="395">
        <f t="shared" si="3"/>
        <v>0.027918781725888325</v>
      </c>
    </row>
    <row r="152" spans="1:4" ht="14.25">
      <c r="A152" s="393" t="s">
        <v>9</v>
      </c>
      <c r="B152" s="394">
        <f>'Open Int.'!B6</f>
        <v>26538700</v>
      </c>
      <c r="C152" s="394">
        <f>'Open Int.'!C6</f>
        <v>534700</v>
      </c>
      <c r="D152" s="395">
        <f>C152/(B152-C152)</f>
        <v>0.020562221196738964</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7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11" sqref="E211"/>
    </sheetView>
  </sheetViews>
  <sheetFormatPr defaultColWidth="9.140625" defaultRowHeight="12.75"/>
  <cols>
    <col min="1" max="1" width="14.8515625" style="4" customWidth="1"/>
    <col min="2" max="2" width="11.57421875" style="7" customWidth="1"/>
    <col min="3" max="3" width="10.421875" style="7" customWidth="1"/>
    <col min="4" max="4" width="10.7109375" style="134" customWidth="1"/>
    <col min="5" max="5" width="10.57421875" style="7" bestFit="1" customWidth="1"/>
    <col min="6" max="6" width="9.8515625" style="7" customWidth="1"/>
    <col min="7" max="7" width="9.28125" style="60" bestFit="1" customWidth="1"/>
    <col min="8" max="8" width="10.57421875" style="7" bestFit="1" customWidth="1"/>
    <col min="9" max="9" width="8.7109375" style="7" customWidth="1"/>
    <col min="10" max="10" width="9.8515625" style="60" customWidth="1"/>
    <col min="11" max="11" width="12.7109375" style="7" customWidth="1"/>
    <col min="12" max="12" width="11.421875" style="7" customWidth="1"/>
    <col min="13" max="13" width="8.421875" style="60"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2"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1" customWidth="1"/>
    <col min="28" max="16384" width="9.140625" style="4" customWidth="1"/>
  </cols>
  <sheetData>
    <row r="1" spans="1:27" s="65" customFormat="1" ht="23.25" customHeight="1" thickBot="1">
      <c r="A1" s="412" t="s">
        <v>67</v>
      </c>
      <c r="B1" s="412"/>
      <c r="C1" s="412"/>
      <c r="D1" s="413"/>
      <c r="E1" s="128"/>
      <c r="F1" s="128"/>
      <c r="G1" s="85"/>
      <c r="H1" s="128"/>
      <c r="I1" s="128"/>
      <c r="J1" s="85"/>
      <c r="K1" s="128"/>
      <c r="L1" s="128"/>
      <c r="M1" s="85"/>
      <c r="N1" s="84"/>
      <c r="O1" s="84" t="s">
        <v>130</v>
      </c>
      <c r="P1" s="53"/>
      <c r="Q1" s="53"/>
      <c r="R1" s="53"/>
      <c r="S1" s="53"/>
      <c r="T1" s="54"/>
      <c r="U1" s="53"/>
      <c r="V1" s="53"/>
      <c r="W1" s="53"/>
      <c r="X1" s="53"/>
      <c r="Y1" s="53"/>
      <c r="Z1" s="90"/>
      <c r="AA1" s="76" t="s">
        <v>130</v>
      </c>
    </row>
    <row r="2" spans="1:27" s="59" customFormat="1" ht="16.5" customHeight="1" thickBot="1">
      <c r="A2" s="205"/>
      <c r="B2" s="417" t="s">
        <v>10</v>
      </c>
      <c r="C2" s="418"/>
      <c r="D2" s="419"/>
      <c r="E2" s="415" t="s">
        <v>61</v>
      </c>
      <c r="F2" s="420"/>
      <c r="G2" s="421"/>
      <c r="H2" s="415" t="s">
        <v>62</v>
      </c>
      <c r="I2" s="420"/>
      <c r="J2" s="421"/>
      <c r="K2" s="415" t="s">
        <v>63</v>
      </c>
      <c r="L2" s="422"/>
      <c r="M2" s="423"/>
      <c r="N2" s="415" t="s">
        <v>65</v>
      </c>
      <c r="O2" s="416"/>
      <c r="P2" s="86"/>
      <c r="Q2" s="55"/>
      <c r="R2" s="414"/>
      <c r="S2" s="414"/>
      <c r="T2" s="56"/>
      <c r="U2" s="57"/>
      <c r="V2" s="57"/>
      <c r="W2" s="57"/>
      <c r="X2" s="57"/>
      <c r="Y2" s="88"/>
      <c r="Z2" s="410" t="s">
        <v>111</v>
      </c>
      <c r="AA2" s="77"/>
    </row>
    <row r="3" spans="1:27" s="59" customFormat="1" ht="15.75" thickBot="1">
      <c r="A3" s="105" t="s">
        <v>59</v>
      </c>
      <c r="B3" s="280" t="s">
        <v>55</v>
      </c>
      <c r="C3" s="281" t="s">
        <v>84</v>
      </c>
      <c r="D3" s="279" t="s">
        <v>60</v>
      </c>
      <c r="E3" s="280" t="s">
        <v>55</v>
      </c>
      <c r="F3" s="281" t="s">
        <v>84</v>
      </c>
      <c r="G3" s="299" t="s">
        <v>60</v>
      </c>
      <c r="H3" s="280" t="s">
        <v>55</v>
      </c>
      <c r="I3" s="281" t="s">
        <v>84</v>
      </c>
      <c r="J3" s="279" t="s">
        <v>60</v>
      </c>
      <c r="K3" s="280" t="s">
        <v>55</v>
      </c>
      <c r="L3" s="281" t="s">
        <v>84</v>
      </c>
      <c r="M3" s="279" t="s">
        <v>60</v>
      </c>
      <c r="N3" s="34" t="s">
        <v>55</v>
      </c>
      <c r="O3" s="300" t="s">
        <v>64</v>
      </c>
      <c r="P3" s="87" t="s">
        <v>110</v>
      </c>
      <c r="Q3" s="58" t="s">
        <v>234</v>
      </c>
      <c r="R3" s="47" t="s">
        <v>112</v>
      </c>
      <c r="S3" s="58" t="s">
        <v>68</v>
      </c>
      <c r="T3" s="83" t="s">
        <v>69</v>
      </c>
      <c r="U3" s="58" t="s">
        <v>70</v>
      </c>
      <c r="V3" s="58" t="s">
        <v>10</v>
      </c>
      <c r="W3" s="58" t="s">
        <v>77</v>
      </c>
      <c r="X3" s="58" t="s">
        <v>78</v>
      </c>
      <c r="Y3" s="89" t="s">
        <v>97</v>
      </c>
      <c r="Z3" s="411"/>
      <c r="AA3" s="77"/>
    </row>
    <row r="4" spans="1:28" s="59" customFormat="1" ht="15">
      <c r="A4" s="105" t="s">
        <v>198</v>
      </c>
      <c r="B4" s="301">
        <v>187500</v>
      </c>
      <c r="C4" s="302">
        <v>4000</v>
      </c>
      <c r="D4" s="282">
        <v>0.02</v>
      </c>
      <c r="E4" s="301">
        <v>0</v>
      </c>
      <c r="F4" s="303">
        <v>0</v>
      </c>
      <c r="G4" s="282">
        <v>0</v>
      </c>
      <c r="H4" s="301">
        <v>0</v>
      </c>
      <c r="I4" s="303">
        <v>0</v>
      </c>
      <c r="J4" s="282">
        <v>0</v>
      </c>
      <c r="K4" s="301">
        <v>187500</v>
      </c>
      <c r="L4" s="303">
        <v>4000</v>
      </c>
      <c r="M4" s="384">
        <v>0.02</v>
      </c>
      <c r="N4" s="304">
        <v>187200</v>
      </c>
      <c r="O4" s="347">
        <f>N4/K4</f>
        <v>0.9984</v>
      </c>
      <c r="P4" s="112">
        <f>Volume!K4</f>
        <v>6294.1</v>
      </c>
      <c r="Q4" s="70">
        <f>Volume!J4</f>
        <v>6235.15</v>
      </c>
      <c r="R4" s="249">
        <f>Q4*K4/10000000</f>
        <v>116.9090625</v>
      </c>
      <c r="S4" s="107">
        <f>Q4*N4/10000000</f>
        <v>116.722008</v>
      </c>
      <c r="T4" s="113">
        <f>K4-L4</f>
        <v>183500</v>
      </c>
      <c r="U4" s="107">
        <f>L4/T4*100</f>
        <v>2.17983651226158</v>
      </c>
      <c r="V4" s="107">
        <f>Q4*B4/10000000</f>
        <v>116.9090625</v>
      </c>
      <c r="W4" s="107">
        <f>Q4*E4/10000000</f>
        <v>0</v>
      </c>
      <c r="X4" s="107">
        <f>Q4*H4/10000000</f>
        <v>0</v>
      </c>
      <c r="Y4" s="107">
        <f>(T4*P4)/10000000</f>
        <v>115.496735</v>
      </c>
      <c r="Z4" s="249">
        <f>R4-Y4</f>
        <v>1.4123275000000035</v>
      </c>
      <c r="AA4" s="80"/>
      <c r="AB4" s="79"/>
    </row>
    <row r="5" spans="1:28" s="59" customFormat="1" ht="15">
      <c r="A5" s="206" t="s">
        <v>88</v>
      </c>
      <c r="B5" s="171">
        <v>20250</v>
      </c>
      <c r="C5" s="169">
        <v>550</v>
      </c>
      <c r="D5" s="177">
        <v>0.03</v>
      </c>
      <c r="E5" s="171">
        <v>0</v>
      </c>
      <c r="F5" s="116">
        <v>0</v>
      </c>
      <c r="G5" s="177">
        <v>0</v>
      </c>
      <c r="H5" s="171">
        <v>0</v>
      </c>
      <c r="I5" s="116">
        <v>0</v>
      </c>
      <c r="J5" s="177">
        <v>0</v>
      </c>
      <c r="K5" s="171">
        <v>20250</v>
      </c>
      <c r="L5" s="116">
        <v>550</v>
      </c>
      <c r="M5" s="132">
        <v>0.03</v>
      </c>
      <c r="N5" s="180">
        <v>20250</v>
      </c>
      <c r="O5" s="181">
        <f aca="true" t="shared" si="0" ref="O5:O68">N5/K5</f>
        <v>1</v>
      </c>
      <c r="P5" s="112">
        <f>Volume!K5</f>
        <v>5271.1</v>
      </c>
      <c r="Q5" s="70">
        <f>Volume!J5</f>
        <v>5308.95</v>
      </c>
      <c r="R5" s="250">
        <f aca="true" t="shared" si="1" ref="R5:R68">Q5*K5/10000000</f>
        <v>10.75062375</v>
      </c>
      <c r="S5" s="107">
        <f aca="true" t="shared" si="2" ref="S5:S68">Q5*N5/10000000</f>
        <v>10.75062375</v>
      </c>
      <c r="T5" s="113">
        <f aca="true" t="shared" si="3" ref="T5:T68">K5-L5</f>
        <v>19700</v>
      </c>
      <c r="U5" s="107">
        <f aca="true" t="shared" si="4" ref="U5:U68">L5/T5*100</f>
        <v>2.7918781725888326</v>
      </c>
      <c r="V5" s="107">
        <f aca="true" t="shared" si="5" ref="V5:V68">Q5*B5/10000000</f>
        <v>10.75062375</v>
      </c>
      <c r="W5" s="107">
        <f aca="true" t="shared" si="6" ref="W5:W68">Q5*E5/10000000</f>
        <v>0</v>
      </c>
      <c r="X5" s="107">
        <f aca="true" t="shared" si="7" ref="X5:X68">Q5*H5/10000000</f>
        <v>0</v>
      </c>
      <c r="Y5" s="107">
        <f aca="true" t="shared" si="8" ref="Y5:Y68">(T5*P5)/10000000</f>
        <v>10.384067</v>
      </c>
      <c r="Z5" s="250">
        <f aca="true" t="shared" si="9" ref="Z5:Z68">R5-Y5</f>
        <v>0.3665567500000009</v>
      </c>
      <c r="AA5" s="80"/>
      <c r="AB5" s="79"/>
    </row>
    <row r="6" spans="1:28" s="59" customFormat="1" ht="15">
      <c r="A6" s="206" t="s">
        <v>9</v>
      </c>
      <c r="B6" s="171">
        <v>26538700</v>
      </c>
      <c r="C6" s="169">
        <v>534700</v>
      </c>
      <c r="D6" s="177">
        <v>0.02</v>
      </c>
      <c r="E6" s="171">
        <v>9399100</v>
      </c>
      <c r="F6" s="116">
        <v>1045900</v>
      </c>
      <c r="G6" s="177">
        <v>0.13</v>
      </c>
      <c r="H6" s="171">
        <v>14768800</v>
      </c>
      <c r="I6" s="116">
        <v>1440500</v>
      </c>
      <c r="J6" s="177">
        <v>0.11</v>
      </c>
      <c r="K6" s="171">
        <v>50706600</v>
      </c>
      <c r="L6" s="116">
        <v>3021100</v>
      </c>
      <c r="M6" s="132">
        <v>0.06</v>
      </c>
      <c r="N6" s="180">
        <v>46985500</v>
      </c>
      <c r="O6" s="181">
        <f t="shared" si="0"/>
        <v>0.926615075749508</v>
      </c>
      <c r="P6" s="112">
        <f>Volume!K6</f>
        <v>4001</v>
      </c>
      <c r="Q6" s="70">
        <f>Volume!J6</f>
        <v>4015.75</v>
      </c>
      <c r="R6" s="250">
        <f t="shared" si="1"/>
        <v>20362.502895</v>
      </c>
      <c r="S6" s="107">
        <f t="shared" si="2"/>
        <v>18868.2021625</v>
      </c>
      <c r="T6" s="113">
        <f t="shared" si="3"/>
        <v>47685500</v>
      </c>
      <c r="U6" s="107">
        <f t="shared" si="4"/>
        <v>6.335468853215338</v>
      </c>
      <c r="V6" s="107">
        <f t="shared" si="5"/>
        <v>10657.2784525</v>
      </c>
      <c r="W6" s="107">
        <f t="shared" si="6"/>
        <v>3774.4435825</v>
      </c>
      <c r="X6" s="107">
        <f t="shared" si="7"/>
        <v>5930.78086</v>
      </c>
      <c r="Y6" s="107">
        <f t="shared" si="8"/>
        <v>19078.96855</v>
      </c>
      <c r="Z6" s="250">
        <f t="shared" si="9"/>
        <v>1283.534345</v>
      </c>
      <c r="AA6" s="80"/>
      <c r="AB6" s="79"/>
    </row>
    <row r="7" spans="1:26" s="8" customFormat="1" ht="15">
      <c r="A7" s="206" t="s">
        <v>149</v>
      </c>
      <c r="B7" s="171">
        <v>234300</v>
      </c>
      <c r="C7" s="169">
        <v>-21800</v>
      </c>
      <c r="D7" s="177">
        <v>-0.09</v>
      </c>
      <c r="E7" s="171">
        <v>500</v>
      </c>
      <c r="F7" s="116">
        <v>0</v>
      </c>
      <c r="G7" s="177">
        <v>0</v>
      </c>
      <c r="H7" s="171">
        <v>200</v>
      </c>
      <c r="I7" s="116">
        <v>0</v>
      </c>
      <c r="J7" s="177">
        <v>0</v>
      </c>
      <c r="K7" s="171">
        <v>235000</v>
      </c>
      <c r="L7" s="116">
        <v>-21800</v>
      </c>
      <c r="M7" s="132">
        <v>-0.08</v>
      </c>
      <c r="N7" s="180">
        <v>232400</v>
      </c>
      <c r="O7" s="181">
        <f t="shared" si="0"/>
        <v>0.9889361702127659</v>
      </c>
      <c r="P7" s="112">
        <f>Volume!K7</f>
        <v>3773.2</v>
      </c>
      <c r="Q7" s="70">
        <f>Volume!J7</f>
        <v>3758.25</v>
      </c>
      <c r="R7" s="250">
        <f t="shared" si="1"/>
        <v>88.318875</v>
      </c>
      <c r="S7" s="107">
        <f t="shared" si="2"/>
        <v>87.34173</v>
      </c>
      <c r="T7" s="113">
        <f t="shared" si="3"/>
        <v>256800</v>
      </c>
      <c r="U7" s="107">
        <f t="shared" si="4"/>
        <v>-8.489096573208723</v>
      </c>
      <c r="V7" s="107">
        <f t="shared" si="5"/>
        <v>88.0557975</v>
      </c>
      <c r="W7" s="107">
        <f t="shared" si="6"/>
        <v>0.1879125</v>
      </c>
      <c r="X7" s="107">
        <f t="shared" si="7"/>
        <v>0.075165</v>
      </c>
      <c r="Y7" s="107">
        <f t="shared" si="8"/>
        <v>96.895776</v>
      </c>
      <c r="Z7" s="250">
        <f t="shared" si="9"/>
        <v>-8.576900999999992</v>
      </c>
    </row>
    <row r="8" spans="1:28" s="59" customFormat="1" ht="15">
      <c r="A8" s="206" t="s">
        <v>0</v>
      </c>
      <c r="B8" s="171">
        <v>3015000</v>
      </c>
      <c r="C8" s="169">
        <v>-70875</v>
      </c>
      <c r="D8" s="177">
        <v>-0.02</v>
      </c>
      <c r="E8" s="171">
        <v>64875</v>
      </c>
      <c r="F8" s="116">
        <v>12000</v>
      </c>
      <c r="G8" s="177">
        <v>0.23</v>
      </c>
      <c r="H8" s="171">
        <v>18000</v>
      </c>
      <c r="I8" s="116">
        <v>750</v>
      </c>
      <c r="J8" s="177">
        <v>0.04</v>
      </c>
      <c r="K8" s="171">
        <v>3097875</v>
      </c>
      <c r="L8" s="116">
        <v>-58125</v>
      </c>
      <c r="M8" s="132">
        <v>-0.02</v>
      </c>
      <c r="N8" s="180">
        <v>3087000</v>
      </c>
      <c r="O8" s="181">
        <f t="shared" si="0"/>
        <v>0.9964895291126982</v>
      </c>
      <c r="P8" s="112">
        <f>Volume!K8</f>
        <v>1176.85</v>
      </c>
      <c r="Q8" s="70">
        <f>Volume!J8</f>
        <v>1164.95</v>
      </c>
      <c r="R8" s="250">
        <f t="shared" si="1"/>
        <v>360.886948125</v>
      </c>
      <c r="S8" s="107">
        <f t="shared" si="2"/>
        <v>359.620065</v>
      </c>
      <c r="T8" s="113">
        <f t="shared" si="3"/>
        <v>3156000</v>
      </c>
      <c r="U8" s="107">
        <f t="shared" si="4"/>
        <v>-1.8417300380228139</v>
      </c>
      <c r="V8" s="107">
        <f t="shared" si="5"/>
        <v>351.232425</v>
      </c>
      <c r="W8" s="107">
        <f t="shared" si="6"/>
        <v>7.557613125</v>
      </c>
      <c r="X8" s="107">
        <f t="shared" si="7"/>
        <v>2.09691</v>
      </c>
      <c r="Y8" s="107">
        <f t="shared" si="8"/>
        <v>371.41385999999994</v>
      </c>
      <c r="Z8" s="250">
        <f t="shared" si="9"/>
        <v>-10.52691187499994</v>
      </c>
      <c r="AA8" s="80"/>
      <c r="AB8" s="79"/>
    </row>
    <row r="9" spans="1:26" s="8" customFormat="1" ht="15">
      <c r="A9" s="206" t="s">
        <v>150</v>
      </c>
      <c r="B9" s="171">
        <v>4140500</v>
      </c>
      <c r="C9" s="169">
        <v>-73500</v>
      </c>
      <c r="D9" s="177">
        <v>-0.02</v>
      </c>
      <c r="E9" s="171">
        <v>230300</v>
      </c>
      <c r="F9" s="116">
        <v>19600</v>
      </c>
      <c r="G9" s="177">
        <v>0.09</v>
      </c>
      <c r="H9" s="171">
        <v>0</v>
      </c>
      <c r="I9" s="116">
        <v>0</v>
      </c>
      <c r="J9" s="177">
        <v>0</v>
      </c>
      <c r="K9" s="171">
        <v>4370800</v>
      </c>
      <c r="L9" s="116">
        <v>-53900</v>
      </c>
      <c r="M9" s="132">
        <v>-0.01</v>
      </c>
      <c r="N9" s="180">
        <v>4356100</v>
      </c>
      <c r="O9" s="181">
        <f t="shared" si="0"/>
        <v>0.9966367713004485</v>
      </c>
      <c r="P9" s="112">
        <f>Volume!K9</f>
        <v>93.2</v>
      </c>
      <c r="Q9" s="70">
        <f>Volume!J9</f>
        <v>94.1</v>
      </c>
      <c r="R9" s="250">
        <f t="shared" si="1"/>
        <v>41.129228</v>
      </c>
      <c r="S9" s="107">
        <f t="shared" si="2"/>
        <v>40.990901</v>
      </c>
      <c r="T9" s="113">
        <f t="shared" si="3"/>
        <v>4424700</v>
      </c>
      <c r="U9" s="107">
        <f t="shared" si="4"/>
        <v>-1.2181616832779625</v>
      </c>
      <c r="V9" s="107">
        <f t="shared" si="5"/>
        <v>38.962105</v>
      </c>
      <c r="W9" s="107">
        <f t="shared" si="6"/>
        <v>2.167123</v>
      </c>
      <c r="X9" s="107">
        <f t="shared" si="7"/>
        <v>0</v>
      </c>
      <c r="Y9" s="107">
        <f t="shared" si="8"/>
        <v>41.238204</v>
      </c>
      <c r="Z9" s="250">
        <f t="shared" si="9"/>
        <v>-0.10897600000000551</v>
      </c>
    </row>
    <row r="10" spans="1:26" s="8" customFormat="1" ht="15">
      <c r="A10" s="206" t="s">
        <v>190</v>
      </c>
      <c r="B10" s="305">
        <v>7343200</v>
      </c>
      <c r="C10" s="170">
        <v>20100</v>
      </c>
      <c r="D10" s="178">
        <v>0</v>
      </c>
      <c r="E10" s="179">
        <v>495800</v>
      </c>
      <c r="F10" s="174">
        <v>73700</v>
      </c>
      <c r="G10" s="178">
        <v>0.17</v>
      </c>
      <c r="H10" s="172">
        <v>67000</v>
      </c>
      <c r="I10" s="175">
        <v>6700</v>
      </c>
      <c r="J10" s="178">
        <v>0.11</v>
      </c>
      <c r="K10" s="171">
        <v>7906000</v>
      </c>
      <c r="L10" s="116">
        <v>100500</v>
      </c>
      <c r="M10" s="385">
        <v>0.01</v>
      </c>
      <c r="N10" s="182">
        <v>7865800</v>
      </c>
      <c r="O10" s="181">
        <f t="shared" si="0"/>
        <v>0.9949152542372881</v>
      </c>
      <c r="P10" s="112">
        <f>Volume!K10</f>
        <v>72.75</v>
      </c>
      <c r="Q10" s="70">
        <f>Volume!J10</f>
        <v>72.55</v>
      </c>
      <c r="R10" s="250">
        <f t="shared" si="1"/>
        <v>57.35803</v>
      </c>
      <c r="S10" s="107">
        <f t="shared" si="2"/>
        <v>57.066379</v>
      </c>
      <c r="T10" s="113">
        <f t="shared" si="3"/>
        <v>7805500</v>
      </c>
      <c r="U10" s="107">
        <f t="shared" si="4"/>
        <v>1.2875536480686696</v>
      </c>
      <c r="V10" s="107">
        <f t="shared" si="5"/>
        <v>53.274916</v>
      </c>
      <c r="W10" s="107">
        <f t="shared" si="6"/>
        <v>3.597029</v>
      </c>
      <c r="X10" s="107">
        <f t="shared" si="7"/>
        <v>0.486085</v>
      </c>
      <c r="Y10" s="107">
        <f t="shared" si="8"/>
        <v>56.7850125</v>
      </c>
      <c r="Z10" s="250">
        <f t="shared" si="9"/>
        <v>0.5730174999999988</v>
      </c>
    </row>
    <row r="11" spans="1:28" s="59" customFormat="1" ht="15">
      <c r="A11" s="206" t="s">
        <v>89</v>
      </c>
      <c r="B11" s="171">
        <v>6578000</v>
      </c>
      <c r="C11" s="169">
        <v>-115000</v>
      </c>
      <c r="D11" s="177">
        <v>-0.02</v>
      </c>
      <c r="E11" s="171">
        <v>179400</v>
      </c>
      <c r="F11" s="116">
        <v>23000</v>
      </c>
      <c r="G11" s="177">
        <v>0.15</v>
      </c>
      <c r="H11" s="171">
        <v>4600</v>
      </c>
      <c r="I11" s="116">
        <v>0</v>
      </c>
      <c r="J11" s="177">
        <v>0</v>
      </c>
      <c r="K11" s="171">
        <v>6762000</v>
      </c>
      <c r="L11" s="116">
        <v>-92000</v>
      </c>
      <c r="M11" s="132">
        <v>-0.01</v>
      </c>
      <c r="N11" s="180">
        <v>6725200</v>
      </c>
      <c r="O11" s="181">
        <f t="shared" si="0"/>
        <v>0.9945578231292517</v>
      </c>
      <c r="P11" s="112">
        <f>Volume!K11</f>
        <v>91.4</v>
      </c>
      <c r="Q11" s="70">
        <f>Volume!J11</f>
        <v>91.4</v>
      </c>
      <c r="R11" s="250">
        <f t="shared" si="1"/>
        <v>61.80468</v>
      </c>
      <c r="S11" s="107">
        <f t="shared" si="2"/>
        <v>61.468328</v>
      </c>
      <c r="T11" s="113">
        <f t="shared" si="3"/>
        <v>6854000</v>
      </c>
      <c r="U11" s="107">
        <f t="shared" si="4"/>
        <v>-1.342281879194631</v>
      </c>
      <c r="V11" s="107">
        <f t="shared" si="5"/>
        <v>60.12292</v>
      </c>
      <c r="W11" s="107">
        <f t="shared" si="6"/>
        <v>1.6397160000000002</v>
      </c>
      <c r="X11" s="107">
        <f t="shared" si="7"/>
        <v>0.042044</v>
      </c>
      <c r="Y11" s="107">
        <f t="shared" si="8"/>
        <v>62.64556</v>
      </c>
      <c r="Z11" s="250">
        <f t="shared" si="9"/>
        <v>-0.8408800000000056</v>
      </c>
      <c r="AA11" s="80"/>
      <c r="AB11" s="79"/>
    </row>
    <row r="12" spans="1:28" s="59" customFormat="1" ht="15">
      <c r="A12" s="206" t="s">
        <v>102</v>
      </c>
      <c r="B12" s="171">
        <v>18868400</v>
      </c>
      <c r="C12" s="169">
        <v>-163400</v>
      </c>
      <c r="D12" s="177">
        <v>-0.01</v>
      </c>
      <c r="E12" s="171">
        <v>1642600</v>
      </c>
      <c r="F12" s="116">
        <v>180600</v>
      </c>
      <c r="G12" s="177">
        <v>0.12</v>
      </c>
      <c r="H12" s="171">
        <v>197800</v>
      </c>
      <c r="I12" s="116">
        <v>77400</v>
      </c>
      <c r="J12" s="177">
        <v>0.64</v>
      </c>
      <c r="K12" s="171">
        <v>20708800</v>
      </c>
      <c r="L12" s="116">
        <v>94600</v>
      </c>
      <c r="M12" s="132">
        <v>0</v>
      </c>
      <c r="N12" s="180">
        <v>20485200</v>
      </c>
      <c r="O12" s="181">
        <f t="shared" si="0"/>
        <v>0.989202657807309</v>
      </c>
      <c r="P12" s="112">
        <f>Volume!K12</f>
        <v>55.7</v>
      </c>
      <c r="Q12" s="70">
        <f>Volume!J12</f>
        <v>55.2</v>
      </c>
      <c r="R12" s="250">
        <f t="shared" si="1"/>
        <v>114.312576</v>
      </c>
      <c r="S12" s="107">
        <f t="shared" si="2"/>
        <v>113.078304</v>
      </c>
      <c r="T12" s="113">
        <f t="shared" si="3"/>
        <v>20614200</v>
      </c>
      <c r="U12" s="107">
        <f t="shared" si="4"/>
        <v>0.458906967042136</v>
      </c>
      <c r="V12" s="107">
        <f t="shared" si="5"/>
        <v>104.153568</v>
      </c>
      <c r="W12" s="107">
        <f t="shared" si="6"/>
        <v>9.067152</v>
      </c>
      <c r="X12" s="107">
        <f t="shared" si="7"/>
        <v>1.091856</v>
      </c>
      <c r="Y12" s="107">
        <f t="shared" si="8"/>
        <v>114.821094</v>
      </c>
      <c r="Z12" s="250">
        <f t="shared" si="9"/>
        <v>-0.5085179999999951</v>
      </c>
      <c r="AA12" s="80"/>
      <c r="AB12" s="79"/>
    </row>
    <row r="13" spans="1:26" s="8" customFormat="1" ht="15">
      <c r="A13" s="206" t="s">
        <v>151</v>
      </c>
      <c r="B13" s="171">
        <v>65598950</v>
      </c>
      <c r="C13" s="169">
        <v>-869050</v>
      </c>
      <c r="D13" s="177">
        <v>-0.01</v>
      </c>
      <c r="E13" s="171">
        <v>6150200</v>
      </c>
      <c r="F13" s="116">
        <v>792650</v>
      </c>
      <c r="G13" s="177">
        <v>0.15</v>
      </c>
      <c r="H13" s="171">
        <v>1155550</v>
      </c>
      <c r="I13" s="116">
        <v>57300</v>
      </c>
      <c r="J13" s="177">
        <v>0.05</v>
      </c>
      <c r="K13" s="171">
        <v>72904700</v>
      </c>
      <c r="L13" s="116">
        <v>-19100</v>
      </c>
      <c r="M13" s="132">
        <v>0</v>
      </c>
      <c r="N13" s="180">
        <v>71997450</v>
      </c>
      <c r="O13" s="181">
        <f t="shared" si="0"/>
        <v>0.9875556719937123</v>
      </c>
      <c r="P13" s="112">
        <f>Volume!K13</f>
        <v>43.45</v>
      </c>
      <c r="Q13" s="70">
        <f>Volume!J13</f>
        <v>43.55</v>
      </c>
      <c r="R13" s="250">
        <f t="shared" si="1"/>
        <v>317.4999685</v>
      </c>
      <c r="S13" s="107">
        <f t="shared" si="2"/>
        <v>313.54889475</v>
      </c>
      <c r="T13" s="113">
        <f t="shared" si="3"/>
        <v>72923800</v>
      </c>
      <c r="U13" s="107">
        <f t="shared" si="4"/>
        <v>-0.026191723415400735</v>
      </c>
      <c r="V13" s="107">
        <f t="shared" si="5"/>
        <v>285.68342725</v>
      </c>
      <c r="W13" s="107">
        <f t="shared" si="6"/>
        <v>26.784120999999995</v>
      </c>
      <c r="X13" s="107">
        <f t="shared" si="7"/>
        <v>5.03242025</v>
      </c>
      <c r="Y13" s="107">
        <f t="shared" si="8"/>
        <v>316.853911</v>
      </c>
      <c r="Z13" s="250">
        <f t="shared" si="9"/>
        <v>0.6460575000000404</v>
      </c>
    </row>
    <row r="14" spans="1:26" s="8" customFormat="1" ht="15">
      <c r="A14" s="206" t="s">
        <v>172</v>
      </c>
      <c r="B14" s="305">
        <v>1256150</v>
      </c>
      <c r="C14" s="170">
        <v>-24500</v>
      </c>
      <c r="D14" s="178">
        <v>-0.02</v>
      </c>
      <c r="E14" s="179">
        <v>0</v>
      </c>
      <c r="F14" s="174">
        <v>0</v>
      </c>
      <c r="G14" s="178">
        <v>0</v>
      </c>
      <c r="H14" s="172">
        <v>0</v>
      </c>
      <c r="I14" s="175">
        <v>0</v>
      </c>
      <c r="J14" s="178">
        <v>0</v>
      </c>
      <c r="K14" s="171">
        <v>1256150</v>
      </c>
      <c r="L14" s="116">
        <v>-24500</v>
      </c>
      <c r="M14" s="385">
        <v>-0.02</v>
      </c>
      <c r="N14" s="182">
        <v>1251950</v>
      </c>
      <c r="O14" s="181">
        <f t="shared" si="0"/>
        <v>0.9966564502646977</v>
      </c>
      <c r="P14" s="112">
        <f>Volume!K14</f>
        <v>651.6</v>
      </c>
      <c r="Q14" s="70">
        <f>Volume!J14</f>
        <v>658.25</v>
      </c>
      <c r="R14" s="250">
        <f t="shared" si="1"/>
        <v>82.68607375</v>
      </c>
      <c r="S14" s="107">
        <f t="shared" si="2"/>
        <v>82.40960875</v>
      </c>
      <c r="T14" s="113">
        <f t="shared" si="3"/>
        <v>1280650</v>
      </c>
      <c r="U14" s="107">
        <f t="shared" si="4"/>
        <v>-1.91309100847226</v>
      </c>
      <c r="V14" s="107">
        <f t="shared" si="5"/>
        <v>82.68607375</v>
      </c>
      <c r="W14" s="107">
        <f t="shared" si="6"/>
        <v>0</v>
      </c>
      <c r="X14" s="107">
        <f t="shared" si="7"/>
        <v>0</v>
      </c>
      <c r="Y14" s="107">
        <f t="shared" si="8"/>
        <v>83.447154</v>
      </c>
      <c r="Z14" s="250">
        <f t="shared" si="9"/>
        <v>-0.761080249999992</v>
      </c>
    </row>
    <row r="15" spans="1:28" s="59" customFormat="1" ht="15">
      <c r="A15" s="206" t="s">
        <v>209</v>
      </c>
      <c r="B15" s="171">
        <v>1243600</v>
      </c>
      <c r="C15" s="169">
        <v>-12400</v>
      </c>
      <c r="D15" s="177">
        <v>-0.01</v>
      </c>
      <c r="E15" s="171">
        <v>6800</v>
      </c>
      <c r="F15" s="116">
        <v>400</v>
      </c>
      <c r="G15" s="177">
        <v>0.06</v>
      </c>
      <c r="H15" s="171">
        <v>1000</v>
      </c>
      <c r="I15" s="116">
        <v>1000</v>
      </c>
      <c r="J15" s="177">
        <v>0</v>
      </c>
      <c r="K15" s="171">
        <v>1251400</v>
      </c>
      <c r="L15" s="116">
        <v>-11000</v>
      </c>
      <c r="M15" s="132">
        <v>-0.01</v>
      </c>
      <c r="N15" s="180">
        <v>1249600</v>
      </c>
      <c r="O15" s="181">
        <f t="shared" si="0"/>
        <v>0.9985616109956849</v>
      </c>
      <c r="P15" s="112">
        <f>Volume!K15</f>
        <v>2750.65</v>
      </c>
      <c r="Q15" s="70">
        <f>Volume!J15</f>
        <v>2719.35</v>
      </c>
      <c r="R15" s="250">
        <f t="shared" si="1"/>
        <v>340.299459</v>
      </c>
      <c r="S15" s="107">
        <f t="shared" si="2"/>
        <v>339.809976</v>
      </c>
      <c r="T15" s="113">
        <f t="shared" si="3"/>
        <v>1262400</v>
      </c>
      <c r="U15" s="107">
        <f t="shared" si="4"/>
        <v>-0.8713561470215462</v>
      </c>
      <c r="V15" s="107">
        <f t="shared" si="5"/>
        <v>338.178366</v>
      </c>
      <c r="W15" s="107">
        <f t="shared" si="6"/>
        <v>1.849158</v>
      </c>
      <c r="X15" s="107">
        <f t="shared" si="7"/>
        <v>0.271935</v>
      </c>
      <c r="Y15" s="107">
        <f t="shared" si="8"/>
        <v>347.242056</v>
      </c>
      <c r="Z15" s="250">
        <f t="shared" si="9"/>
        <v>-6.942596999999978</v>
      </c>
      <c r="AA15" s="80"/>
      <c r="AB15" s="79"/>
    </row>
    <row r="16" spans="1:28" s="59" customFormat="1" ht="15">
      <c r="A16" s="206" t="s">
        <v>90</v>
      </c>
      <c r="B16" s="171">
        <v>6788600</v>
      </c>
      <c r="C16" s="169">
        <v>60200</v>
      </c>
      <c r="D16" s="177">
        <v>0.01</v>
      </c>
      <c r="E16" s="171">
        <v>116200</v>
      </c>
      <c r="F16" s="116">
        <v>4200</v>
      </c>
      <c r="G16" s="177">
        <v>0.04</v>
      </c>
      <c r="H16" s="171">
        <v>1400</v>
      </c>
      <c r="I16" s="116">
        <v>0</v>
      </c>
      <c r="J16" s="177">
        <v>0</v>
      </c>
      <c r="K16" s="171">
        <v>6906200</v>
      </c>
      <c r="L16" s="116">
        <v>64400</v>
      </c>
      <c r="M16" s="132">
        <v>0.01</v>
      </c>
      <c r="N16" s="180">
        <v>6314000</v>
      </c>
      <c r="O16" s="181">
        <f t="shared" si="0"/>
        <v>0.9142509629028989</v>
      </c>
      <c r="P16" s="112">
        <f>Volume!K16</f>
        <v>270.1</v>
      </c>
      <c r="Q16" s="70">
        <f>Volume!J16</f>
        <v>267.1</v>
      </c>
      <c r="R16" s="250">
        <f t="shared" si="1"/>
        <v>184.464602</v>
      </c>
      <c r="S16" s="107">
        <f t="shared" si="2"/>
        <v>168.64694000000003</v>
      </c>
      <c r="T16" s="113">
        <f t="shared" si="3"/>
        <v>6841800</v>
      </c>
      <c r="U16" s="107">
        <f t="shared" si="4"/>
        <v>0.9412727644771844</v>
      </c>
      <c r="V16" s="107">
        <f t="shared" si="5"/>
        <v>181.32350600000004</v>
      </c>
      <c r="W16" s="107">
        <f t="shared" si="6"/>
        <v>3.103702</v>
      </c>
      <c r="X16" s="107">
        <f t="shared" si="7"/>
        <v>0.037394000000000004</v>
      </c>
      <c r="Y16" s="107">
        <f t="shared" si="8"/>
        <v>184.79701800000004</v>
      </c>
      <c r="Z16" s="250">
        <f t="shared" si="9"/>
        <v>-0.33241600000002336</v>
      </c>
      <c r="AA16" s="80"/>
      <c r="AB16" s="79"/>
    </row>
    <row r="17" spans="1:28" s="59" customFormat="1" ht="15">
      <c r="A17" s="206" t="s">
        <v>91</v>
      </c>
      <c r="B17" s="171">
        <v>4624600</v>
      </c>
      <c r="C17" s="169">
        <v>-193800</v>
      </c>
      <c r="D17" s="177">
        <v>-0.04</v>
      </c>
      <c r="E17" s="171">
        <v>243200</v>
      </c>
      <c r="F17" s="116">
        <v>53200</v>
      </c>
      <c r="G17" s="177">
        <v>0.28</v>
      </c>
      <c r="H17" s="171">
        <v>87400</v>
      </c>
      <c r="I17" s="116">
        <v>19000</v>
      </c>
      <c r="J17" s="177">
        <v>0.28</v>
      </c>
      <c r="K17" s="171">
        <v>4955200</v>
      </c>
      <c r="L17" s="116">
        <v>-121600</v>
      </c>
      <c r="M17" s="132">
        <v>-0.02</v>
      </c>
      <c r="N17" s="180">
        <v>4886800</v>
      </c>
      <c r="O17" s="181">
        <f t="shared" si="0"/>
        <v>0.9861963190184049</v>
      </c>
      <c r="P17" s="112">
        <f>Volume!K17</f>
        <v>207</v>
      </c>
      <c r="Q17" s="70">
        <f>Volume!J17</f>
        <v>206.75</v>
      </c>
      <c r="R17" s="250">
        <f t="shared" si="1"/>
        <v>102.44876</v>
      </c>
      <c r="S17" s="107">
        <f t="shared" si="2"/>
        <v>101.03459</v>
      </c>
      <c r="T17" s="113">
        <f t="shared" si="3"/>
        <v>5076800</v>
      </c>
      <c r="U17" s="107">
        <f t="shared" si="4"/>
        <v>-2.3952095808383236</v>
      </c>
      <c r="V17" s="107">
        <f t="shared" si="5"/>
        <v>95.613605</v>
      </c>
      <c r="W17" s="107">
        <f t="shared" si="6"/>
        <v>5.02816</v>
      </c>
      <c r="X17" s="107">
        <f t="shared" si="7"/>
        <v>1.806995</v>
      </c>
      <c r="Y17" s="107">
        <f t="shared" si="8"/>
        <v>105.08976</v>
      </c>
      <c r="Z17" s="250">
        <f t="shared" si="9"/>
        <v>-2.6410000000000053</v>
      </c>
      <c r="AA17" s="80"/>
      <c r="AB17" s="79"/>
    </row>
    <row r="18" spans="1:28" s="59" customFormat="1" ht="15">
      <c r="A18" s="206" t="s">
        <v>44</v>
      </c>
      <c r="B18" s="171">
        <v>805200</v>
      </c>
      <c r="C18" s="169">
        <v>-12100</v>
      </c>
      <c r="D18" s="177">
        <v>-0.01</v>
      </c>
      <c r="E18" s="171">
        <v>2750</v>
      </c>
      <c r="F18" s="116">
        <v>550</v>
      </c>
      <c r="G18" s="177">
        <v>0.25</v>
      </c>
      <c r="H18" s="171">
        <v>0</v>
      </c>
      <c r="I18" s="116">
        <v>0</v>
      </c>
      <c r="J18" s="177">
        <v>0</v>
      </c>
      <c r="K18" s="171">
        <v>807950</v>
      </c>
      <c r="L18" s="116">
        <v>-11550</v>
      </c>
      <c r="M18" s="132">
        <v>-0.01</v>
      </c>
      <c r="N18" s="180">
        <v>806300</v>
      </c>
      <c r="O18" s="181">
        <f t="shared" si="0"/>
        <v>0.9979577944179714</v>
      </c>
      <c r="P18" s="112">
        <f>Volume!K18</f>
        <v>1226</v>
      </c>
      <c r="Q18" s="70">
        <f>Volume!J18</f>
        <v>1210.85</v>
      </c>
      <c r="R18" s="250">
        <f t="shared" si="1"/>
        <v>97.83062574999998</v>
      </c>
      <c r="S18" s="107">
        <f t="shared" si="2"/>
        <v>97.63083549999999</v>
      </c>
      <c r="T18" s="113">
        <f t="shared" si="3"/>
        <v>819500</v>
      </c>
      <c r="U18" s="107">
        <f t="shared" si="4"/>
        <v>-1.4093959731543624</v>
      </c>
      <c r="V18" s="107">
        <f t="shared" si="5"/>
        <v>97.49764199999998</v>
      </c>
      <c r="W18" s="107">
        <f t="shared" si="6"/>
        <v>0.33298374999999997</v>
      </c>
      <c r="X18" s="107">
        <f t="shared" si="7"/>
        <v>0</v>
      </c>
      <c r="Y18" s="107">
        <f t="shared" si="8"/>
        <v>100.4707</v>
      </c>
      <c r="Z18" s="250">
        <f t="shared" si="9"/>
        <v>-2.640074250000012</v>
      </c>
      <c r="AA18" s="80"/>
      <c r="AB18" s="79"/>
    </row>
    <row r="19" spans="1:26" s="9" customFormat="1" ht="15">
      <c r="A19" s="206" t="s">
        <v>152</v>
      </c>
      <c r="B19" s="171">
        <v>5867000</v>
      </c>
      <c r="C19" s="169">
        <v>453000</v>
      </c>
      <c r="D19" s="177">
        <v>0.08</v>
      </c>
      <c r="E19" s="171">
        <v>18000</v>
      </c>
      <c r="F19" s="116">
        <v>9000</v>
      </c>
      <c r="G19" s="177">
        <v>1</v>
      </c>
      <c r="H19" s="171">
        <v>5000</v>
      </c>
      <c r="I19" s="116">
        <v>3000</v>
      </c>
      <c r="J19" s="177">
        <v>1.5</v>
      </c>
      <c r="K19" s="171">
        <v>5890000</v>
      </c>
      <c r="L19" s="116">
        <v>465000</v>
      </c>
      <c r="M19" s="132">
        <v>0.09</v>
      </c>
      <c r="N19" s="180">
        <v>5881000</v>
      </c>
      <c r="O19" s="181">
        <f t="shared" si="0"/>
        <v>0.998471986417657</v>
      </c>
      <c r="P19" s="112">
        <f>Volume!K19</f>
        <v>357.85</v>
      </c>
      <c r="Q19" s="70">
        <f>Volume!J19</f>
        <v>361.7</v>
      </c>
      <c r="R19" s="250">
        <f t="shared" si="1"/>
        <v>213.0413</v>
      </c>
      <c r="S19" s="107">
        <f t="shared" si="2"/>
        <v>212.71577</v>
      </c>
      <c r="T19" s="113">
        <f t="shared" si="3"/>
        <v>5425000</v>
      </c>
      <c r="U19" s="107">
        <f t="shared" si="4"/>
        <v>8.571428571428571</v>
      </c>
      <c r="V19" s="107">
        <f t="shared" si="5"/>
        <v>212.20939</v>
      </c>
      <c r="W19" s="107">
        <f t="shared" si="6"/>
        <v>0.65106</v>
      </c>
      <c r="X19" s="107">
        <f t="shared" si="7"/>
        <v>0.18085</v>
      </c>
      <c r="Y19" s="107">
        <f t="shared" si="8"/>
        <v>194.13362500000002</v>
      </c>
      <c r="Z19" s="250">
        <f t="shared" si="9"/>
        <v>18.907674999999983</v>
      </c>
    </row>
    <row r="20" spans="1:26" s="9" customFormat="1" ht="15">
      <c r="A20" s="206" t="s">
        <v>249</v>
      </c>
      <c r="B20" s="171">
        <v>10171000</v>
      </c>
      <c r="C20" s="169">
        <v>-112000</v>
      </c>
      <c r="D20" s="177">
        <v>-0.01</v>
      </c>
      <c r="E20" s="171">
        <v>118000</v>
      </c>
      <c r="F20" s="116">
        <v>47000</v>
      </c>
      <c r="G20" s="177">
        <v>0.66</v>
      </c>
      <c r="H20" s="171">
        <v>4000</v>
      </c>
      <c r="I20" s="116">
        <v>2000</v>
      </c>
      <c r="J20" s="177">
        <v>1</v>
      </c>
      <c r="K20" s="171">
        <v>10293000</v>
      </c>
      <c r="L20" s="116">
        <v>-63000</v>
      </c>
      <c r="M20" s="132">
        <v>-0.01</v>
      </c>
      <c r="N20" s="180">
        <v>10272000</v>
      </c>
      <c r="O20" s="181">
        <f t="shared" si="0"/>
        <v>0.9979597784902361</v>
      </c>
      <c r="P20" s="112">
        <f>Volume!K20</f>
        <v>631.25</v>
      </c>
      <c r="Q20" s="70">
        <f>Volume!J20</f>
        <v>639.3</v>
      </c>
      <c r="R20" s="250">
        <f t="shared" si="1"/>
        <v>658.03149</v>
      </c>
      <c r="S20" s="107">
        <f t="shared" si="2"/>
        <v>656.68896</v>
      </c>
      <c r="T20" s="113">
        <f t="shared" si="3"/>
        <v>10356000</v>
      </c>
      <c r="U20" s="107">
        <f t="shared" si="4"/>
        <v>-0.6083429895712631</v>
      </c>
      <c r="V20" s="107">
        <f t="shared" si="5"/>
        <v>650.23203</v>
      </c>
      <c r="W20" s="107">
        <f t="shared" si="6"/>
        <v>7.54374</v>
      </c>
      <c r="X20" s="107">
        <f t="shared" si="7"/>
        <v>0.25572</v>
      </c>
      <c r="Y20" s="107">
        <f t="shared" si="8"/>
        <v>653.7225</v>
      </c>
      <c r="Z20" s="250">
        <f t="shared" si="9"/>
        <v>4.308989999999994</v>
      </c>
    </row>
    <row r="21" spans="1:28" s="59" customFormat="1" ht="15">
      <c r="A21" s="206" t="s">
        <v>1</v>
      </c>
      <c r="B21" s="171">
        <v>930600</v>
      </c>
      <c r="C21" s="169">
        <v>-26250</v>
      </c>
      <c r="D21" s="177">
        <v>-0.03</v>
      </c>
      <c r="E21" s="171">
        <v>2850</v>
      </c>
      <c r="F21" s="116">
        <v>1050</v>
      </c>
      <c r="G21" s="177">
        <v>0.58</v>
      </c>
      <c r="H21" s="171">
        <v>1050</v>
      </c>
      <c r="I21" s="116">
        <v>450</v>
      </c>
      <c r="J21" s="177">
        <v>0.75</v>
      </c>
      <c r="K21" s="171">
        <v>934500</v>
      </c>
      <c r="L21" s="116">
        <v>-24750</v>
      </c>
      <c r="M21" s="132">
        <v>-0.03</v>
      </c>
      <c r="N21" s="180">
        <v>932850</v>
      </c>
      <c r="O21" s="181">
        <f t="shared" si="0"/>
        <v>0.9982343499197431</v>
      </c>
      <c r="P21" s="112">
        <f>Volume!K21</f>
        <v>2590.75</v>
      </c>
      <c r="Q21" s="70">
        <f>Volume!J21</f>
        <v>2584.75</v>
      </c>
      <c r="R21" s="250">
        <f t="shared" si="1"/>
        <v>241.5448875</v>
      </c>
      <c r="S21" s="107">
        <f t="shared" si="2"/>
        <v>241.11840375</v>
      </c>
      <c r="T21" s="113">
        <f t="shared" si="3"/>
        <v>959250</v>
      </c>
      <c r="U21" s="107">
        <f t="shared" si="4"/>
        <v>-2.580140734949179</v>
      </c>
      <c r="V21" s="107">
        <f t="shared" si="5"/>
        <v>240.536835</v>
      </c>
      <c r="W21" s="107">
        <f t="shared" si="6"/>
        <v>0.73665375</v>
      </c>
      <c r="X21" s="107">
        <f t="shared" si="7"/>
        <v>0.27139875</v>
      </c>
      <c r="Y21" s="107">
        <f t="shared" si="8"/>
        <v>248.51769375</v>
      </c>
      <c r="Z21" s="250">
        <f t="shared" si="9"/>
        <v>-6.972806250000019</v>
      </c>
      <c r="AA21" s="80"/>
      <c r="AB21" s="79"/>
    </row>
    <row r="22" spans="1:26" s="8" customFormat="1" ht="15">
      <c r="A22" s="206" t="s">
        <v>173</v>
      </c>
      <c r="B22" s="305">
        <v>4343400</v>
      </c>
      <c r="C22" s="170">
        <v>140600</v>
      </c>
      <c r="D22" s="178">
        <v>0.03</v>
      </c>
      <c r="E22" s="179">
        <v>108300</v>
      </c>
      <c r="F22" s="174">
        <v>41800</v>
      </c>
      <c r="G22" s="178">
        <v>0.63</v>
      </c>
      <c r="H22" s="172">
        <v>5700</v>
      </c>
      <c r="I22" s="175">
        <v>1900</v>
      </c>
      <c r="J22" s="178">
        <v>0.5</v>
      </c>
      <c r="K22" s="171">
        <v>4457400</v>
      </c>
      <c r="L22" s="116">
        <v>184300</v>
      </c>
      <c r="M22" s="385">
        <v>0.04</v>
      </c>
      <c r="N22" s="182">
        <v>4425100</v>
      </c>
      <c r="O22" s="181">
        <f t="shared" si="0"/>
        <v>0.9927536231884058</v>
      </c>
      <c r="P22" s="112">
        <f>Volume!K22</f>
        <v>113.1</v>
      </c>
      <c r="Q22" s="70">
        <f>Volume!J22</f>
        <v>112.6</v>
      </c>
      <c r="R22" s="250">
        <f t="shared" si="1"/>
        <v>50.190324</v>
      </c>
      <c r="S22" s="107">
        <f t="shared" si="2"/>
        <v>49.826626</v>
      </c>
      <c r="T22" s="113">
        <f t="shared" si="3"/>
        <v>4273100</v>
      </c>
      <c r="U22" s="107">
        <f t="shared" si="4"/>
        <v>4.313028012449978</v>
      </c>
      <c r="V22" s="107">
        <f t="shared" si="5"/>
        <v>48.906684</v>
      </c>
      <c r="W22" s="107">
        <f t="shared" si="6"/>
        <v>1.219458</v>
      </c>
      <c r="X22" s="107">
        <f t="shared" si="7"/>
        <v>0.064182</v>
      </c>
      <c r="Y22" s="107">
        <f t="shared" si="8"/>
        <v>48.328761</v>
      </c>
      <c r="Z22" s="250">
        <f t="shared" si="9"/>
        <v>1.8615629999999967</v>
      </c>
    </row>
    <row r="23" spans="1:26" s="8" customFormat="1" ht="15">
      <c r="A23" s="206" t="s">
        <v>174</v>
      </c>
      <c r="B23" s="305">
        <v>3946500</v>
      </c>
      <c r="C23" s="170">
        <v>58500</v>
      </c>
      <c r="D23" s="178">
        <v>0.02</v>
      </c>
      <c r="E23" s="179">
        <v>216000</v>
      </c>
      <c r="F23" s="174">
        <v>18000</v>
      </c>
      <c r="G23" s="178">
        <v>0.09</v>
      </c>
      <c r="H23" s="172">
        <v>4500</v>
      </c>
      <c r="I23" s="175">
        <v>0</v>
      </c>
      <c r="J23" s="178">
        <v>0</v>
      </c>
      <c r="K23" s="171">
        <v>4167000</v>
      </c>
      <c r="L23" s="116">
        <v>76500</v>
      </c>
      <c r="M23" s="385">
        <v>0.02</v>
      </c>
      <c r="N23" s="182">
        <v>4095000</v>
      </c>
      <c r="O23" s="181">
        <f t="shared" si="0"/>
        <v>0.9827213822894169</v>
      </c>
      <c r="P23" s="112">
        <f>Volume!K23</f>
        <v>48.25</v>
      </c>
      <c r="Q23" s="70">
        <f>Volume!J23</f>
        <v>48.8</v>
      </c>
      <c r="R23" s="250">
        <f t="shared" si="1"/>
        <v>20.33496</v>
      </c>
      <c r="S23" s="107">
        <f t="shared" si="2"/>
        <v>19.9836</v>
      </c>
      <c r="T23" s="113">
        <f t="shared" si="3"/>
        <v>4090500</v>
      </c>
      <c r="U23" s="107">
        <f t="shared" si="4"/>
        <v>1.87018701870187</v>
      </c>
      <c r="V23" s="107">
        <f t="shared" si="5"/>
        <v>19.25892</v>
      </c>
      <c r="W23" s="107">
        <f t="shared" si="6"/>
        <v>1.05408</v>
      </c>
      <c r="X23" s="107">
        <f t="shared" si="7"/>
        <v>0.02196</v>
      </c>
      <c r="Y23" s="107">
        <f t="shared" si="8"/>
        <v>19.7366625</v>
      </c>
      <c r="Z23" s="250">
        <f t="shared" si="9"/>
        <v>0.5982974999999975</v>
      </c>
    </row>
    <row r="24" spans="1:28" s="59" customFormat="1" ht="15">
      <c r="A24" s="206" t="s">
        <v>2</v>
      </c>
      <c r="B24" s="171">
        <v>4238300</v>
      </c>
      <c r="C24" s="169">
        <v>79200</v>
      </c>
      <c r="D24" s="177">
        <v>0.02</v>
      </c>
      <c r="E24" s="171">
        <v>30800</v>
      </c>
      <c r="F24" s="116">
        <v>3300</v>
      </c>
      <c r="G24" s="177">
        <v>0.12</v>
      </c>
      <c r="H24" s="171">
        <v>3300</v>
      </c>
      <c r="I24" s="116">
        <v>2200</v>
      </c>
      <c r="J24" s="177">
        <v>2</v>
      </c>
      <c r="K24" s="171">
        <v>4272400</v>
      </c>
      <c r="L24" s="116">
        <v>84700</v>
      </c>
      <c r="M24" s="132">
        <v>0.02</v>
      </c>
      <c r="N24" s="180">
        <v>4258100</v>
      </c>
      <c r="O24" s="181">
        <f t="shared" si="0"/>
        <v>0.9966529351184346</v>
      </c>
      <c r="P24" s="112">
        <f>Volume!K24</f>
        <v>339.35</v>
      </c>
      <c r="Q24" s="70">
        <f>Volume!J24</f>
        <v>338.5</v>
      </c>
      <c r="R24" s="250">
        <f t="shared" si="1"/>
        <v>144.62074</v>
      </c>
      <c r="S24" s="107">
        <f t="shared" si="2"/>
        <v>144.136685</v>
      </c>
      <c r="T24" s="113">
        <f t="shared" si="3"/>
        <v>4187700</v>
      </c>
      <c r="U24" s="107">
        <f t="shared" si="4"/>
        <v>2.022589965852377</v>
      </c>
      <c r="V24" s="107">
        <f t="shared" si="5"/>
        <v>143.466455</v>
      </c>
      <c r="W24" s="107">
        <f t="shared" si="6"/>
        <v>1.04258</v>
      </c>
      <c r="X24" s="107">
        <f t="shared" si="7"/>
        <v>0.111705</v>
      </c>
      <c r="Y24" s="107">
        <f t="shared" si="8"/>
        <v>142.1095995</v>
      </c>
      <c r="Z24" s="250">
        <f t="shared" si="9"/>
        <v>2.5111405000000104</v>
      </c>
      <c r="AA24" s="80"/>
      <c r="AB24" s="79"/>
    </row>
    <row r="25" spans="1:28" s="59" customFormat="1" ht="15">
      <c r="A25" s="206" t="s">
        <v>92</v>
      </c>
      <c r="B25" s="171">
        <v>1798400</v>
      </c>
      <c r="C25" s="169">
        <v>-206400</v>
      </c>
      <c r="D25" s="177">
        <v>-0.1</v>
      </c>
      <c r="E25" s="171">
        <v>48000</v>
      </c>
      <c r="F25" s="116">
        <v>9600</v>
      </c>
      <c r="G25" s="177">
        <v>0.25</v>
      </c>
      <c r="H25" s="171">
        <v>6400</v>
      </c>
      <c r="I25" s="116">
        <v>3200</v>
      </c>
      <c r="J25" s="177">
        <v>1</v>
      </c>
      <c r="K25" s="171">
        <v>1852800</v>
      </c>
      <c r="L25" s="116">
        <v>-193600</v>
      </c>
      <c r="M25" s="132">
        <v>-0.09</v>
      </c>
      <c r="N25" s="180">
        <v>1840000</v>
      </c>
      <c r="O25" s="181">
        <f t="shared" si="0"/>
        <v>0.9930915371329879</v>
      </c>
      <c r="P25" s="112">
        <f>Volume!K25</f>
        <v>315.55</v>
      </c>
      <c r="Q25" s="70">
        <f>Volume!J25</f>
        <v>311.25</v>
      </c>
      <c r="R25" s="250">
        <f t="shared" si="1"/>
        <v>57.6684</v>
      </c>
      <c r="S25" s="107">
        <f t="shared" si="2"/>
        <v>57.27</v>
      </c>
      <c r="T25" s="113">
        <f t="shared" si="3"/>
        <v>2046400</v>
      </c>
      <c r="U25" s="107">
        <f t="shared" si="4"/>
        <v>-9.460516028146989</v>
      </c>
      <c r="V25" s="107">
        <f t="shared" si="5"/>
        <v>55.9752</v>
      </c>
      <c r="W25" s="107">
        <f t="shared" si="6"/>
        <v>1.494</v>
      </c>
      <c r="X25" s="107">
        <f t="shared" si="7"/>
        <v>0.1992</v>
      </c>
      <c r="Y25" s="107">
        <f t="shared" si="8"/>
        <v>64.574152</v>
      </c>
      <c r="Z25" s="250">
        <f t="shared" si="9"/>
        <v>-6.905752</v>
      </c>
      <c r="AA25" s="80"/>
      <c r="AB25" s="79"/>
    </row>
    <row r="26" spans="1:26" s="8" customFormat="1" ht="15">
      <c r="A26" s="206" t="s">
        <v>153</v>
      </c>
      <c r="B26" s="171">
        <v>7538650</v>
      </c>
      <c r="C26" s="169">
        <v>-134300</v>
      </c>
      <c r="D26" s="177">
        <v>-0.02</v>
      </c>
      <c r="E26" s="171">
        <v>121550</v>
      </c>
      <c r="F26" s="116">
        <v>11050</v>
      </c>
      <c r="G26" s="177">
        <v>0.1</v>
      </c>
      <c r="H26" s="171">
        <v>12750</v>
      </c>
      <c r="I26" s="116">
        <v>5950</v>
      </c>
      <c r="J26" s="177">
        <v>0.88</v>
      </c>
      <c r="K26" s="171">
        <v>7672950</v>
      </c>
      <c r="L26" s="116">
        <v>-117300</v>
      </c>
      <c r="M26" s="132">
        <v>-0.02</v>
      </c>
      <c r="N26" s="180">
        <v>7667000</v>
      </c>
      <c r="O26" s="181">
        <f t="shared" si="0"/>
        <v>0.9992245485764928</v>
      </c>
      <c r="P26" s="112">
        <f>Volume!K26</f>
        <v>664.5</v>
      </c>
      <c r="Q26" s="70">
        <f>Volume!J26</f>
        <v>669.65</v>
      </c>
      <c r="R26" s="250">
        <f t="shared" si="1"/>
        <v>513.81909675</v>
      </c>
      <c r="S26" s="107">
        <f t="shared" si="2"/>
        <v>513.420655</v>
      </c>
      <c r="T26" s="113">
        <f t="shared" si="3"/>
        <v>7790250</v>
      </c>
      <c r="U26" s="107">
        <f t="shared" si="4"/>
        <v>-1.5057283142389526</v>
      </c>
      <c r="V26" s="107">
        <f t="shared" si="5"/>
        <v>504.82569725</v>
      </c>
      <c r="W26" s="107">
        <f t="shared" si="6"/>
        <v>8.13959575</v>
      </c>
      <c r="X26" s="107">
        <f t="shared" si="7"/>
        <v>0.85380375</v>
      </c>
      <c r="Y26" s="107">
        <f t="shared" si="8"/>
        <v>517.6621125</v>
      </c>
      <c r="Z26" s="250">
        <f t="shared" si="9"/>
        <v>-3.8430157500000632</v>
      </c>
    </row>
    <row r="27" spans="1:26" s="8" customFormat="1" ht="15">
      <c r="A27" s="206" t="s">
        <v>175</v>
      </c>
      <c r="B27" s="305">
        <v>1006500</v>
      </c>
      <c r="C27" s="170">
        <v>6600</v>
      </c>
      <c r="D27" s="178">
        <v>0.01</v>
      </c>
      <c r="E27" s="179">
        <v>5500</v>
      </c>
      <c r="F27" s="174">
        <v>0</v>
      </c>
      <c r="G27" s="178">
        <v>0</v>
      </c>
      <c r="H27" s="172">
        <v>0</v>
      </c>
      <c r="I27" s="175">
        <v>0</v>
      </c>
      <c r="J27" s="178">
        <v>0</v>
      </c>
      <c r="K27" s="171">
        <v>1012000</v>
      </c>
      <c r="L27" s="116">
        <v>6600</v>
      </c>
      <c r="M27" s="385">
        <v>0.01</v>
      </c>
      <c r="N27" s="182">
        <v>1005400</v>
      </c>
      <c r="O27" s="181">
        <f t="shared" si="0"/>
        <v>0.9934782608695653</v>
      </c>
      <c r="P27" s="112">
        <f>Volume!K27</f>
        <v>352.05</v>
      </c>
      <c r="Q27" s="70">
        <f>Volume!J27</f>
        <v>347.75</v>
      </c>
      <c r="R27" s="250">
        <f t="shared" si="1"/>
        <v>35.1923</v>
      </c>
      <c r="S27" s="107">
        <f t="shared" si="2"/>
        <v>34.962785</v>
      </c>
      <c r="T27" s="113">
        <f t="shared" si="3"/>
        <v>1005400</v>
      </c>
      <c r="U27" s="107">
        <f t="shared" si="4"/>
        <v>0.6564551422319475</v>
      </c>
      <c r="V27" s="107">
        <f t="shared" si="5"/>
        <v>35.0010375</v>
      </c>
      <c r="W27" s="107">
        <f t="shared" si="6"/>
        <v>0.1912625</v>
      </c>
      <c r="X27" s="107">
        <f t="shared" si="7"/>
        <v>0</v>
      </c>
      <c r="Y27" s="107">
        <f t="shared" si="8"/>
        <v>35.395107</v>
      </c>
      <c r="Z27" s="250">
        <f t="shared" si="9"/>
        <v>-0.20280699999999996</v>
      </c>
    </row>
    <row r="28" spans="1:26" s="8" customFormat="1" ht="15">
      <c r="A28" s="206" t="s">
        <v>176</v>
      </c>
      <c r="B28" s="305">
        <v>4478100</v>
      </c>
      <c r="C28" s="170">
        <v>41400</v>
      </c>
      <c r="D28" s="178">
        <v>0.01</v>
      </c>
      <c r="E28" s="179">
        <v>234600</v>
      </c>
      <c r="F28" s="174">
        <v>138000</v>
      </c>
      <c r="G28" s="178">
        <v>1.43</v>
      </c>
      <c r="H28" s="172">
        <v>6900</v>
      </c>
      <c r="I28" s="175">
        <v>0</v>
      </c>
      <c r="J28" s="178">
        <v>0</v>
      </c>
      <c r="K28" s="171">
        <v>4719600</v>
      </c>
      <c r="L28" s="116">
        <v>179400</v>
      </c>
      <c r="M28" s="385">
        <v>0.04</v>
      </c>
      <c r="N28" s="182">
        <v>4698900</v>
      </c>
      <c r="O28" s="181">
        <f t="shared" si="0"/>
        <v>0.9956140350877193</v>
      </c>
      <c r="P28" s="112">
        <f>Volume!K28</f>
        <v>36</v>
      </c>
      <c r="Q28" s="70">
        <f>Volume!J28</f>
        <v>37.15</v>
      </c>
      <c r="R28" s="250">
        <f t="shared" si="1"/>
        <v>17.533314</v>
      </c>
      <c r="S28" s="107">
        <f t="shared" si="2"/>
        <v>17.4564135</v>
      </c>
      <c r="T28" s="113">
        <f t="shared" si="3"/>
        <v>4540200</v>
      </c>
      <c r="U28" s="107">
        <f t="shared" si="4"/>
        <v>3.951367781155015</v>
      </c>
      <c r="V28" s="107">
        <f t="shared" si="5"/>
        <v>16.6361415</v>
      </c>
      <c r="W28" s="107">
        <f t="shared" si="6"/>
        <v>0.871539</v>
      </c>
      <c r="X28" s="107">
        <f t="shared" si="7"/>
        <v>0.0256335</v>
      </c>
      <c r="Y28" s="107">
        <f t="shared" si="8"/>
        <v>16.34472</v>
      </c>
      <c r="Z28" s="250">
        <f t="shared" si="9"/>
        <v>1.188594000000002</v>
      </c>
    </row>
    <row r="29" spans="1:28" s="59" customFormat="1" ht="15">
      <c r="A29" s="206" t="s">
        <v>3</v>
      </c>
      <c r="B29" s="171">
        <v>3671250</v>
      </c>
      <c r="C29" s="169">
        <v>191250</v>
      </c>
      <c r="D29" s="177">
        <v>0.05</v>
      </c>
      <c r="E29" s="171">
        <v>42500</v>
      </c>
      <c r="F29" s="116">
        <v>12500</v>
      </c>
      <c r="G29" s="177">
        <v>0.42</v>
      </c>
      <c r="H29" s="171">
        <v>1250</v>
      </c>
      <c r="I29" s="116">
        <v>0</v>
      </c>
      <c r="J29" s="177">
        <v>0</v>
      </c>
      <c r="K29" s="171">
        <v>3715000</v>
      </c>
      <c r="L29" s="116">
        <v>203750</v>
      </c>
      <c r="M29" s="132">
        <v>0.06</v>
      </c>
      <c r="N29" s="180">
        <v>3697500</v>
      </c>
      <c r="O29" s="181">
        <f t="shared" si="0"/>
        <v>0.9952893674293405</v>
      </c>
      <c r="P29" s="112">
        <f>Volume!K29</f>
        <v>254.95</v>
      </c>
      <c r="Q29" s="70">
        <f>Volume!J29</f>
        <v>252.65</v>
      </c>
      <c r="R29" s="250">
        <f t="shared" si="1"/>
        <v>93.859475</v>
      </c>
      <c r="S29" s="107">
        <f t="shared" si="2"/>
        <v>93.4173375</v>
      </c>
      <c r="T29" s="113">
        <f t="shared" si="3"/>
        <v>3511250</v>
      </c>
      <c r="U29" s="107">
        <f t="shared" si="4"/>
        <v>5.802776788892845</v>
      </c>
      <c r="V29" s="107">
        <f t="shared" si="5"/>
        <v>92.75413125</v>
      </c>
      <c r="W29" s="107">
        <f t="shared" si="6"/>
        <v>1.0737625</v>
      </c>
      <c r="X29" s="107">
        <f t="shared" si="7"/>
        <v>0.03158125</v>
      </c>
      <c r="Y29" s="107">
        <f t="shared" si="8"/>
        <v>89.51931875</v>
      </c>
      <c r="Z29" s="250">
        <f t="shared" si="9"/>
        <v>4.340156250000007</v>
      </c>
      <c r="AA29" s="80"/>
      <c r="AB29" s="79"/>
    </row>
    <row r="30" spans="1:26" s="8" customFormat="1" ht="15">
      <c r="A30" s="206" t="s">
        <v>235</v>
      </c>
      <c r="B30" s="171">
        <v>1224300</v>
      </c>
      <c r="C30" s="169">
        <v>-61950</v>
      </c>
      <c r="D30" s="177">
        <v>-0.05</v>
      </c>
      <c r="E30" s="171">
        <v>2100</v>
      </c>
      <c r="F30" s="116">
        <v>525</v>
      </c>
      <c r="G30" s="177">
        <v>0.33</v>
      </c>
      <c r="H30" s="171">
        <v>0</v>
      </c>
      <c r="I30" s="116">
        <v>0</v>
      </c>
      <c r="J30" s="177">
        <v>0</v>
      </c>
      <c r="K30" s="171">
        <v>1226400</v>
      </c>
      <c r="L30" s="116">
        <v>-61425</v>
      </c>
      <c r="M30" s="132">
        <v>-0.05</v>
      </c>
      <c r="N30" s="180">
        <v>1225350</v>
      </c>
      <c r="O30" s="181">
        <f t="shared" si="0"/>
        <v>0.9991438356164384</v>
      </c>
      <c r="P30" s="112">
        <f>Volume!K30</f>
        <v>389.25</v>
      </c>
      <c r="Q30" s="70">
        <f>Volume!J30</f>
        <v>392.55</v>
      </c>
      <c r="R30" s="250">
        <f t="shared" si="1"/>
        <v>48.142332</v>
      </c>
      <c r="S30" s="107">
        <f t="shared" si="2"/>
        <v>48.10111425</v>
      </c>
      <c r="T30" s="113">
        <f t="shared" si="3"/>
        <v>1287825</v>
      </c>
      <c r="U30" s="107">
        <f t="shared" si="4"/>
        <v>-4.7696697920913165</v>
      </c>
      <c r="V30" s="107">
        <f t="shared" si="5"/>
        <v>48.0598965</v>
      </c>
      <c r="W30" s="107">
        <f t="shared" si="6"/>
        <v>0.0824355</v>
      </c>
      <c r="X30" s="107">
        <f t="shared" si="7"/>
        <v>0</v>
      </c>
      <c r="Y30" s="107">
        <f t="shared" si="8"/>
        <v>50.128588125</v>
      </c>
      <c r="Z30" s="250">
        <f t="shared" si="9"/>
        <v>-1.986256124999997</v>
      </c>
    </row>
    <row r="31" spans="1:26" s="8" customFormat="1" ht="15">
      <c r="A31" s="206" t="s">
        <v>177</v>
      </c>
      <c r="B31" s="305">
        <v>867600</v>
      </c>
      <c r="C31" s="170">
        <v>38400</v>
      </c>
      <c r="D31" s="178">
        <v>0.05</v>
      </c>
      <c r="E31" s="179">
        <v>1200</v>
      </c>
      <c r="F31" s="174">
        <v>1200</v>
      </c>
      <c r="G31" s="178">
        <v>0</v>
      </c>
      <c r="H31" s="172">
        <v>0</v>
      </c>
      <c r="I31" s="175">
        <v>0</v>
      </c>
      <c r="J31" s="178">
        <v>0</v>
      </c>
      <c r="K31" s="171">
        <v>868800</v>
      </c>
      <c r="L31" s="116">
        <v>39600</v>
      </c>
      <c r="M31" s="385">
        <v>0.05</v>
      </c>
      <c r="N31" s="182">
        <v>861600</v>
      </c>
      <c r="O31" s="181">
        <f t="shared" si="0"/>
        <v>0.9917127071823204</v>
      </c>
      <c r="P31" s="112">
        <f>Volume!K31</f>
        <v>390.8</v>
      </c>
      <c r="Q31" s="70">
        <f>Volume!J31</f>
        <v>382.65</v>
      </c>
      <c r="R31" s="250">
        <f t="shared" si="1"/>
        <v>33.244632</v>
      </c>
      <c r="S31" s="107">
        <f t="shared" si="2"/>
        <v>32.969124</v>
      </c>
      <c r="T31" s="113">
        <f t="shared" si="3"/>
        <v>829200</v>
      </c>
      <c r="U31" s="107">
        <f t="shared" si="4"/>
        <v>4.775687409551375</v>
      </c>
      <c r="V31" s="107">
        <f t="shared" si="5"/>
        <v>33.198714</v>
      </c>
      <c r="W31" s="107">
        <f t="shared" si="6"/>
        <v>0.045918</v>
      </c>
      <c r="X31" s="107">
        <f t="shared" si="7"/>
        <v>0</v>
      </c>
      <c r="Y31" s="107">
        <f t="shared" si="8"/>
        <v>32.405136</v>
      </c>
      <c r="Z31" s="250">
        <f t="shared" si="9"/>
        <v>0.839496000000004</v>
      </c>
    </row>
    <row r="32" spans="1:26" s="8" customFormat="1" ht="15">
      <c r="A32" s="206" t="s">
        <v>199</v>
      </c>
      <c r="B32" s="171">
        <v>3984300</v>
      </c>
      <c r="C32" s="169">
        <v>248900</v>
      </c>
      <c r="D32" s="177">
        <v>0.07</v>
      </c>
      <c r="E32" s="171">
        <v>9500</v>
      </c>
      <c r="F32" s="116">
        <v>0</v>
      </c>
      <c r="G32" s="177">
        <v>0</v>
      </c>
      <c r="H32" s="171">
        <v>0</v>
      </c>
      <c r="I32" s="116">
        <v>0</v>
      </c>
      <c r="J32" s="177">
        <v>0</v>
      </c>
      <c r="K32" s="171">
        <v>3993800</v>
      </c>
      <c r="L32" s="116">
        <v>248900</v>
      </c>
      <c r="M32" s="132">
        <v>0.07</v>
      </c>
      <c r="N32" s="180">
        <v>3976700</v>
      </c>
      <c r="O32" s="181">
        <f t="shared" si="0"/>
        <v>0.9957183634633682</v>
      </c>
      <c r="P32" s="112">
        <f>Volume!K32</f>
        <v>280.65</v>
      </c>
      <c r="Q32" s="70">
        <f>Volume!J32</f>
        <v>276.1</v>
      </c>
      <c r="R32" s="250">
        <f t="shared" si="1"/>
        <v>110.268818</v>
      </c>
      <c r="S32" s="107">
        <f t="shared" si="2"/>
        <v>109.796687</v>
      </c>
      <c r="T32" s="113">
        <f t="shared" si="3"/>
        <v>3744900</v>
      </c>
      <c r="U32" s="107">
        <f t="shared" si="4"/>
        <v>6.646372399797057</v>
      </c>
      <c r="V32" s="107">
        <f t="shared" si="5"/>
        <v>110.006523</v>
      </c>
      <c r="W32" s="107">
        <f t="shared" si="6"/>
        <v>0.262295</v>
      </c>
      <c r="X32" s="107">
        <f t="shared" si="7"/>
        <v>0</v>
      </c>
      <c r="Y32" s="107">
        <f t="shared" si="8"/>
        <v>105.10061849999998</v>
      </c>
      <c r="Z32" s="250">
        <f t="shared" si="9"/>
        <v>5.168199500000014</v>
      </c>
    </row>
    <row r="33" spans="1:26" s="8" customFormat="1" ht="15">
      <c r="A33" s="206" t="s">
        <v>236</v>
      </c>
      <c r="B33" s="171">
        <v>4091400</v>
      </c>
      <c r="C33" s="169">
        <v>5400</v>
      </c>
      <c r="D33" s="177">
        <v>0</v>
      </c>
      <c r="E33" s="171">
        <v>198000</v>
      </c>
      <c r="F33" s="116">
        <v>7200</v>
      </c>
      <c r="G33" s="177">
        <v>0.04</v>
      </c>
      <c r="H33" s="171">
        <v>12600</v>
      </c>
      <c r="I33" s="116">
        <v>3600</v>
      </c>
      <c r="J33" s="177">
        <v>0.4</v>
      </c>
      <c r="K33" s="171">
        <v>4302000</v>
      </c>
      <c r="L33" s="116">
        <v>16200</v>
      </c>
      <c r="M33" s="132">
        <v>0</v>
      </c>
      <c r="N33" s="180">
        <v>4282200</v>
      </c>
      <c r="O33" s="181">
        <f t="shared" si="0"/>
        <v>0.9953974895397489</v>
      </c>
      <c r="P33" s="112">
        <f>Volume!K33</f>
        <v>146</v>
      </c>
      <c r="Q33" s="70">
        <f>Volume!J33</f>
        <v>144.9</v>
      </c>
      <c r="R33" s="250">
        <f t="shared" si="1"/>
        <v>62.33598</v>
      </c>
      <c r="S33" s="107">
        <f t="shared" si="2"/>
        <v>62.049078</v>
      </c>
      <c r="T33" s="113">
        <f t="shared" si="3"/>
        <v>4285800</v>
      </c>
      <c r="U33" s="107">
        <f t="shared" si="4"/>
        <v>0.37799244015119693</v>
      </c>
      <c r="V33" s="107">
        <f t="shared" si="5"/>
        <v>59.284386</v>
      </c>
      <c r="W33" s="107">
        <f t="shared" si="6"/>
        <v>2.86902</v>
      </c>
      <c r="X33" s="107">
        <f t="shared" si="7"/>
        <v>0.182574</v>
      </c>
      <c r="Y33" s="107">
        <f t="shared" si="8"/>
        <v>62.57268</v>
      </c>
      <c r="Z33" s="250">
        <f t="shared" si="9"/>
        <v>-0.23669999999999902</v>
      </c>
    </row>
    <row r="34" spans="1:26" s="8" customFormat="1" ht="15">
      <c r="A34" s="206" t="s">
        <v>178</v>
      </c>
      <c r="B34" s="305">
        <v>1070000</v>
      </c>
      <c r="C34" s="170">
        <v>21000</v>
      </c>
      <c r="D34" s="178">
        <v>0.02</v>
      </c>
      <c r="E34" s="179">
        <v>3750</v>
      </c>
      <c r="F34" s="174">
        <v>750</v>
      </c>
      <c r="G34" s="178">
        <v>0.25</v>
      </c>
      <c r="H34" s="172">
        <v>0</v>
      </c>
      <c r="I34" s="175">
        <v>0</v>
      </c>
      <c r="J34" s="178">
        <v>0</v>
      </c>
      <c r="K34" s="171">
        <v>1073750</v>
      </c>
      <c r="L34" s="116">
        <v>21750</v>
      </c>
      <c r="M34" s="385">
        <v>0.02</v>
      </c>
      <c r="N34" s="182">
        <v>1058500</v>
      </c>
      <c r="O34" s="181">
        <f t="shared" si="0"/>
        <v>0.9857974388824214</v>
      </c>
      <c r="P34" s="112">
        <f>Volume!K34</f>
        <v>3058.05</v>
      </c>
      <c r="Q34" s="70">
        <f>Volume!J34</f>
        <v>2991.95</v>
      </c>
      <c r="R34" s="250">
        <f t="shared" si="1"/>
        <v>321.26063125</v>
      </c>
      <c r="S34" s="107">
        <f t="shared" si="2"/>
        <v>316.6979075</v>
      </c>
      <c r="T34" s="113">
        <f t="shared" si="3"/>
        <v>1052000</v>
      </c>
      <c r="U34" s="107">
        <f t="shared" si="4"/>
        <v>2.0674904942965777</v>
      </c>
      <c r="V34" s="107">
        <f t="shared" si="5"/>
        <v>320.13865</v>
      </c>
      <c r="W34" s="107">
        <f t="shared" si="6"/>
        <v>1.12198125</v>
      </c>
      <c r="X34" s="107">
        <f t="shared" si="7"/>
        <v>0</v>
      </c>
      <c r="Y34" s="107">
        <f t="shared" si="8"/>
        <v>321.70686</v>
      </c>
      <c r="Z34" s="250">
        <f t="shared" si="9"/>
        <v>-0.44622874999998885</v>
      </c>
    </row>
    <row r="35" spans="1:28" s="59" customFormat="1" ht="15">
      <c r="A35" s="206" t="s">
        <v>210</v>
      </c>
      <c r="B35" s="171">
        <v>3008400</v>
      </c>
      <c r="C35" s="169">
        <v>58000</v>
      </c>
      <c r="D35" s="177">
        <v>0.02</v>
      </c>
      <c r="E35" s="171">
        <v>24000</v>
      </c>
      <c r="F35" s="116">
        <v>1200</v>
      </c>
      <c r="G35" s="177">
        <v>0.05</v>
      </c>
      <c r="H35" s="171">
        <v>0</v>
      </c>
      <c r="I35" s="116">
        <v>0</v>
      </c>
      <c r="J35" s="177">
        <v>0</v>
      </c>
      <c r="K35" s="171">
        <v>3032400</v>
      </c>
      <c r="L35" s="116">
        <v>59200</v>
      </c>
      <c r="M35" s="132">
        <v>0.02</v>
      </c>
      <c r="N35" s="180">
        <v>3014400</v>
      </c>
      <c r="O35" s="181">
        <f t="shared" si="0"/>
        <v>0.9940641076375148</v>
      </c>
      <c r="P35" s="112">
        <f>Volume!K35</f>
        <v>771.55</v>
      </c>
      <c r="Q35" s="70">
        <f>Volume!J35</f>
        <v>767.6</v>
      </c>
      <c r="R35" s="250">
        <f t="shared" si="1"/>
        <v>232.767024</v>
      </c>
      <c r="S35" s="107">
        <f t="shared" si="2"/>
        <v>231.385344</v>
      </c>
      <c r="T35" s="113">
        <f t="shared" si="3"/>
        <v>2973200</v>
      </c>
      <c r="U35" s="107">
        <f t="shared" si="4"/>
        <v>1.991120678057312</v>
      </c>
      <c r="V35" s="107">
        <f t="shared" si="5"/>
        <v>230.924784</v>
      </c>
      <c r="W35" s="107">
        <f t="shared" si="6"/>
        <v>1.84224</v>
      </c>
      <c r="X35" s="107">
        <f t="shared" si="7"/>
        <v>0</v>
      </c>
      <c r="Y35" s="107">
        <f t="shared" si="8"/>
        <v>229.397246</v>
      </c>
      <c r="Z35" s="250">
        <f t="shared" si="9"/>
        <v>3.3697779999999966</v>
      </c>
      <c r="AA35" s="80"/>
      <c r="AB35" s="79"/>
    </row>
    <row r="36" spans="1:26" s="8" customFormat="1" ht="15">
      <c r="A36" s="206" t="s">
        <v>237</v>
      </c>
      <c r="B36" s="305">
        <v>7756800</v>
      </c>
      <c r="C36" s="170">
        <v>0</v>
      </c>
      <c r="D36" s="178">
        <v>0</v>
      </c>
      <c r="E36" s="179">
        <v>110400</v>
      </c>
      <c r="F36" s="174">
        <v>0</v>
      </c>
      <c r="G36" s="178">
        <v>0</v>
      </c>
      <c r="H36" s="172">
        <v>19200</v>
      </c>
      <c r="I36" s="175">
        <v>0</v>
      </c>
      <c r="J36" s="178">
        <v>0</v>
      </c>
      <c r="K36" s="171">
        <v>7886400</v>
      </c>
      <c r="L36" s="116">
        <v>0</v>
      </c>
      <c r="M36" s="385">
        <v>0</v>
      </c>
      <c r="N36" s="182">
        <v>7872000</v>
      </c>
      <c r="O36" s="181">
        <f t="shared" si="0"/>
        <v>0.9981740718198417</v>
      </c>
      <c r="P36" s="112">
        <f>Volume!K36</f>
        <v>123.95</v>
      </c>
      <c r="Q36" s="70">
        <f>Volume!J36</f>
        <v>122.5</v>
      </c>
      <c r="R36" s="250">
        <f t="shared" si="1"/>
        <v>96.6084</v>
      </c>
      <c r="S36" s="107">
        <f t="shared" si="2"/>
        <v>96.432</v>
      </c>
      <c r="T36" s="113">
        <f t="shared" si="3"/>
        <v>7886400</v>
      </c>
      <c r="U36" s="107">
        <f t="shared" si="4"/>
        <v>0</v>
      </c>
      <c r="V36" s="107">
        <f t="shared" si="5"/>
        <v>95.0208</v>
      </c>
      <c r="W36" s="107">
        <f t="shared" si="6"/>
        <v>1.3524</v>
      </c>
      <c r="X36" s="107">
        <f t="shared" si="7"/>
        <v>0.2352</v>
      </c>
      <c r="Y36" s="107">
        <f t="shared" si="8"/>
        <v>97.751928</v>
      </c>
      <c r="Z36" s="250">
        <f t="shared" si="9"/>
        <v>-1.1435280000000034</v>
      </c>
    </row>
    <row r="37" spans="1:26" s="8" customFormat="1" ht="15">
      <c r="A37" s="206" t="s">
        <v>179</v>
      </c>
      <c r="B37" s="305">
        <v>18967050</v>
      </c>
      <c r="C37" s="170">
        <v>570650</v>
      </c>
      <c r="D37" s="178">
        <v>0.03</v>
      </c>
      <c r="E37" s="179">
        <v>824900</v>
      </c>
      <c r="F37" s="174">
        <v>237300</v>
      </c>
      <c r="G37" s="178">
        <v>0.4</v>
      </c>
      <c r="H37" s="172">
        <v>16950</v>
      </c>
      <c r="I37" s="175">
        <v>5650</v>
      </c>
      <c r="J37" s="178">
        <v>0.5</v>
      </c>
      <c r="K37" s="171">
        <v>19808900</v>
      </c>
      <c r="L37" s="116">
        <v>813600</v>
      </c>
      <c r="M37" s="385">
        <v>0.04</v>
      </c>
      <c r="N37" s="182">
        <v>19780650</v>
      </c>
      <c r="O37" s="181">
        <f t="shared" si="0"/>
        <v>0.9985738733599544</v>
      </c>
      <c r="P37" s="112">
        <f>Volume!K37</f>
        <v>48.75</v>
      </c>
      <c r="Q37" s="70">
        <f>Volume!J37</f>
        <v>52.05</v>
      </c>
      <c r="R37" s="250">
        <f t="shared" si="1"/>
        <v>103.1053245</v>
      </c>
      <c r="S37" s="107">
        <f t="shared" si="2"/>
        <v>102.95828325</v>
      </c>
      <c r="T37" s="113">
        <f t="shared" si="3"/>
        <v>18995300</v>
      </c>
      <c r="U37" s="107">
        <f t="shared" si="4"/>
        <v>4.283164782867341</v>
      </c>
      <c r="V37" s="107">
        <f t="shared" si="5"/>
        <v>98.72349525</v>
      </c>
      <c r="W37" s="107">
        <f t="shared" si="6"/>
        <v>4.2936045</v>
      </c>
      <c r="X37" s="107">
        <f t="shared" si="7"/>
        <v>0.08822475</v>
      </c>
      <c r="Y37" s="107">
        <f t="shared" si="8"/>
        <v>92.6020875</v>
      </c>
      <c r="Z37" s="250">
        <f t="shared" si="9"/>
        <v>10.503236999999999</v>
      </c>
    </row>
    <row r="38" spans="1:26" s="8" customFormat="1" ht="15">
      <c r="A38" s="206" t="s">
        <v>180</v>
      </c>
      <c r="B38" s="305">
        <v>1080300</v>
      </c>
      <c r="C38" s="170">
        <v>265200</v>
      </c>
      <c r="D38" s="178">
        <v>0.33</v>
      </c>
      <c r="E38" s="179">
        <v>1300</v>
      </c>
      <c r="F38" s="174">
        <v>1300</v>
      </c>
      <c r="G38" s="178">
        <v>0</v>
      </c>
      <c r="H38" s="172">
        <v>45500</v>
      </c>
      <c r="I38" s="175">
        <v>45500</v>
      </c>
      <c r="J38" s="178">
        <v>0</v>
      </c>
      <c r="K38" s="171">
        <v>1127100</v>
      </c>
      <c r="L38" s="116">
        <v>312000</v>
      </c>
      <c r="M38" s="385">
        <v>0.38</v>
      </c>
      <c r="N38" s="182">
        <v>1112800</v>
      </c>
      <c r="O38" s="181">
        <f t="shared" si="0"/>
        <v>0.9873125720876585</v>
      </c>
      <c r="P38" s="112">
        <f>Volume!K38</f>
        <v>223.75</v>
      </c>
      <c r="Q38" s="70">
        <f>Volume!J38</f>
        <v>230.05</v>
      </c>
      <c r="R38" s="250">
        <f t="shared" si="1"/>
        <v>25.9289355</v>
      </c>
      <c r="S38" s="107">
        <f t="shared" si="2"/>
        <v>25.599964</v>
      </c>
      <c r="T38" s="113">
        <f t="shared" si="3"/>
        <v>815100</v>
      </c>
      <c r="U38" s="107">
        <f t="shared" si="4"/>
        <v>38.27751196172249</v>
      </c>
      <c r="V38" s="107">
        <f t="shared" si="5"/>
        <v>24.8523015</v>
      </c>
      <c r="W38" s="107">
        <f t="shared" si="6"/>
        <v>0.0299065</v>
      </c>
      <c r="X38" s="107">
        <f t="shared" si="7"/>
        <v>1.0467275</v>
      </c>
      <c r="Y38" s="107">
        <f t="shared" si="8"/>
        <v>18.2378625</v>
      </c>
      <c r="Z38" s="250">
        <f t="shared" si="9"/>
        <v>7.691073000000003</v>
      </c>
    </row>
    <row r="39" spans="1:28" s="59" customFormat="1" ht="15">
      <c r="A39" s="206" t="s">
        <v>103</v>
      </c>
      <c r="B39" s="171">
        <v>3987000</v>
      </c>
      <c r="C39" s="169">
        <v>225000</v>
      </c>
      <c r="D39" s="177">
        <v>0.06</v>
      </c>
      <c r="E39" s="171">
        <v>159000</v>
      </c>
      <c r="F39" s="116">
        <v>12000</v>
      </c>
      <c r="G39" s="177">
        <v>0.08</v>
      </c>
      <c r="H39" s="171">
        <v>19500</v>
      </c>
      <c r="I39" s="116">
        <v>4500</v>
      </c>
      <c r="J39" s="177">
        <v>0.3</v>
      </c>
      <c r="K39" s="171">
        <v>4165500</v>
      </c>
      <c r="L39" s="116">
        <v>241500</v>
      </c>
      <c r="M39" s="132">
        <v>0.06</v>
      </c>
      <c r="N39" s="180">
        <v>4120500</v>
      </c>
      <c r="O39" s="181">
        <f t="shared" si="0"/>
        <v>0.9891969751530428</v>
      </c>
      <c r="P39" s="112">
        <f>Volume!K39</f>
        <v>268.05</v>
      </c>
      <c r="Q39" s="70">
        <f>Volume!J39</f>
        <v>266.95</v>
      </c>
      <c r="R39" s="250">
        <f t="shared" si="1"/>
        <v>111.1980225</v>
      </c>
      <c r="S39" s="107">
        <f t="shared" si="2"/>
        <v>109.9967475</v>
      </c>
      <c r="T39" s="113">
        <f t="shared" si="3"/>
        <v>3924000</v>
      </c>
      <c r="U39" s="107">
        <f t="shared" si="4"/>
        <v>6.154434250764526</v>
      </c>
      <c r="V39" s="107">
        <f t="shared" si="5"/>
        <v>106.432965</v>
      </c>
      <c r="W39" s="107">
        <f t="shared" si="6"/>
        <v>4.244505</v>
      </c>
      <c r="X39" s="107">
        <f t="shared" si="7"/>
        <v>0.5205525</v>
      </c>
      <c r="Y39" s="107">
        <f t="shared" si="8"/>
        <v>105.18282</v>
      </c>
      <c r="Z39" s="250">
        <f t="shared" si="9"/>
        <v>6.015202499999987</v>
      </c>
      <c r="AA39" s="80"/>
      <c r="AB39" s="79"/>
    </row>
    <row r="40" spans="1:28" s="59" customFormat="1" ht="15">
      <c r="A40" s="206" t="s">
        <v>356</v>
      </c>
      <c r="B40" s="171">
        <v>4257000</v>
      </c>
      <c r="C40" s="169">
        <v>522000</v>
      </c>
      <c r="D40" s="177">
        <v>0.14</v>
      </c>
      <c r="E40" s="171">
        <v>211200</v>
      </c>
      <c r="F40" s="116">
        <v>40200</v>
      </c>
      <c r="G40" s="177">
        <v>0.24</v>
      </c>
      <c r="H40" s="171">
        <v>27600</v>
      </c>
      <c r="I40" s="116">
        <v>600</v>
      </c>
      <c r="J40" s="177">
        <v>0.02</v>
      </c>
      <c r="K40" s="171">
        <v>4495800</v>
      </c>
      <c r="L40" s="116">
        <v>562800</v>
      </c>
      <c r="M40" s="132">
        <v>0.14</v>
      </c>
      <c r="N40" s="180">
        <v>4491000</v>
      </c>
      <c r="O40" s="181">
        <f t="shared" si="0"/>
        <v>0.9989323368477245</v>
      </c>
      <c r="P40" s="112">
        <f>Volume!K40</f>
        <v>220.45</v>
      </c>
      <c r="Q40" s="70">
        <f>Volume!J40</f>
        <v>226.55</v>
      </c>
      <c r="R40" s="250">
        <f t="shared" si="1"/>
        <v>101.852349</v>
      </c>
      <c r="S40" s="107">
        <f t="shared" si="2"/>
        <v>101.743605</v>
      </c>
      <c r="T40" s="113">
        <f t="shared" si="3"/>
        <v>3933000</v>
      </c>
      <c r="U40" s="107">
        <f t="shared" si="4"/>
        <v>14.309687261632343</v>
      </c>
      <c r="V40" s="107">
        <f t="shared" si="5"/>
        <v>96.442335</v>
      </c>
      <c r="W40" s="107">
        <f t="shared" si="6"/>
        <v>4.784736</v>
      </c>
      <c r="X40" s="107">
        <f t="shared" si="7"/>
        <v>0.625278</v>
      </c>
      <c r="Y40" s="107">
        <f t="shared" si="8"/>
        <v>86.702985</v>
      </c>
      <c r="Z40" s="250">
        <f t="shared" si="9"/>
        <v>15.149364000000006</v>
      </c>
      <c r="AA40" s="80"/>
      <c r="AB40" s="79"/>
    </row>
    <row r="41" spans="1:26" s="8" customFormat="1" ht="15">
      <c r="A41" s="206" t="s">
        <v>238</v>
      </c>
      <c r="B41" s="171">
        <v>721800</v>
      </c>
      <c r="C41" s="169">
        <v>114000</v>
      </c>
      <c r="D41" s="177">
        <v>0.19</v>
      </c>
      <c r="E41" s="171">
        <v>2700</v>
      </c>
      <c r="F41" s="116">
        <v>2100</v>
      </c>
      <c r="G41" s="177">
        <v>3.5</v>
      </c>
      <c r="H41" s="171">
        <v>0</v>
      </c>
      <c r="I41" s="116">
        <v>0</v>
      </c>
      <c r="J41" s="177">
        <v>0</v>
      </c>
      <c r="K41" s="171">
        <v>724500</v>
      </c>
      <c r="L41" s="116">
        <v>116100</v>
      </c>
      <c r="M41" s="132">
        <v>0.19</v>
      </c>
      <c r="N41" s="180">
        <v>724200</v>
      </c>
      <c r="O41" s="181">
        <f t="shared" si="0"/>
        <v>0.9995859213250518</v>
      </c>
      <c r="P41" s="112">
        <f>Volume!K41</f>
        <v>1202.45</v>
      </c>
      <c r="Q41" s="70">
        <f>Volume!J41</f>
        <v>1198.25</v>
      </c>
      <c r="R41" s="250">
        <f t="shared" si="1"/>
        <v>86.8132125</v>
      </c>
      <c r="S41" s="107">
        <f t="shared" si="2"/>
        <v>86.777265</v>
      </c>
      <c r="T41" s="113">
        <f t="shared" si="3"/>
        <v>608400</v>
      </c>
      <c r="U41" s="107">
        <f t="shared" si="4"/>
        <v>19.08284023668639</v>
      </c>
      <c r="V41" s="107">
        <f t="shared" si="5"/>
        <v>86.489685</v>
      </c>
      <c r="W41" s="107">
        <f t="shared" si="6"/>
        <v>0.3235275</v>
      </c>
      <c r="X41" s="107">
        <f t="shared" si="7"/>
        <v>0</v>
      </c>
      <c r="Y41" s="107">
        <f t="shared" si="8"/>
        <v>73.157058</v>
      </c>
      <c r="Z41" s="250">
        <f t="shared" si="9"/>
        <v>13.6561545</v>
      </c>
    </row>
    <row r="42" spans="1:26" s="8" customFormat="1" ht="15">
      <c r="A42" s="206" t="s">
        <v>250</v>
      </c>
      <c r="B42" s="171">
        <v>9924000</v>
      </c>
      <c r="C42" s="169">
        <v>222000</v>
      </c>
      <c r="D42" s="177">
        <v>0.02</v>
      </c>
      <c r="E42" s="171">
        <v>567000</v>
      </c>
      <c r="F42" s="116">
        <v>108000</v>
      </c>
      <c r="G42" s="177">
        <v>0.24</v>
      </c>
      <c r="H42" s="171">
        <v>112000</v>
      </c>
      <c r="I42" s="116">
        <v>29000</v>
      </c>
      <c r="J42" s="177">
        <v>0.35</v>
      </c>
      <c r="K42" s="171">
        <v>10603000</v>
      </c>
      <c r="L42" s="116">
        <v>359000</v>
      </c>
      <c r="M42" s="132">
        <v>0.04</v>
      </c>
      <c r="N42" s="180">
        <v>10561000</v>
      </c>
      <c r="O42" s="181">
        <f t="shared" si="0"/>
        <v>0.9960388569272848</v>
      </c>
      <c r="P42" s="112">
        <f>Volume!K42</f>
        <v>394.35</v>
      </c>
      <c r="Q42" s="70">
        <f>Volume!J42</f>
        <v>394.65</v>
      </c>
      <c r="R42" s="250">
        <f t="shared" si="1"/>
        <v>418.447395</v>
      </c>
      <c r="S42" s="107">
        <f t="shared" si="2"/>
        <v>416.78986499999996</v>
      </c>
      <c r="T42" s="113">
        <f t="shared" si="3"/>
        <v>10244000</v>
      </c>
      <c r="U42" s="107">
        <f t="shared" si="4"/>
        <v>3.504490433424443</v>
      </c>
      <c r="V42" s="107">
        <f t="shared" si="5"/>
        <v>391.65066</v>
      </c>
      <c r="W42" s="107">
        <f t="shared" si="6"/>
        <v>22.376655</v>
      </c>
      <c r="X42" s="107">
        <f t="shared" si="7"/>
        <v>4.42008</v>
      </c>
      <c r="Y42" s="107">
        <f t="shared" si="8"/>
        <v>403.97214</v>
      </c>
      <c r="Z42" s="250">
        <f t="shared" si="9"/>
        <v>14.475254999999947</v>
      </c>
    </row>
    <row r="43" spans="1:26" s="8" customFormat="1" ht="15">
      <c r="A43" s="206" t="s">
        <v>181</v>
      </c>
      <c r="B43" s="171">
        <v>5613850</v>
      </c>
      <c r="C43" s="169">
        <v>-126850</v>
      </c>
      <c r="D43" s="177">
        <v>-0.02</v>
      </c>
      <c r="E43" s="171">
        <v>221250</v>
      </c>
      <c r="F43" s="116">
        <v>64900</v>
      </c>
      <c r="G43" s="177">
        <v>0.42</v>
      </c>
      <c r="H43" s="171">
        <v>8850</v>
      </c>
      <c r="I43" s="116">
        <v>5900</v>
      </c>
      <c r="J43" s="177">
        <v>2</v>
      </c>
      <c r="K43" s="171">
        <v>5843950</v>
      </c>
      <c r="L43" s="116">
        <v>-56050</v>
      </c>
      <c r="M43" s="132">
        <v>-0.01</v>
      </c>
      <c r="N43" s="180">
        <v>5835100</v>
      </c>
      <c r="O43" s="181">
        <f t="shared" si="0"/>
        <v>0.9984856133266027</v>
      </c>
      <c r="P43" s="112">
        <f>Volume!K43</f>
        <v>103.25</v>
      </c>
      <c r="Q43" s="70">
        <f>Volume!J43</f>
        <v>105.4</v>
      </c>
      <c r="R43" s="250">
        <f t="shared" si="1"/>
        <v>61.595233</v>
      </c>
      <c r="S43" s="107">
        <f t="shared" si="2"/>
        <v>61.501954</v>
      </c>
      <c r="T43" s="113">
        <f t="shared" si="3"/>
        <v>5900000</v>
      </c>
      <c r="U43" s="107">
        <f t="shared" si="4"/>
        <v>-0.95</v>
      </c>
      <c r="V43" s="107">
        <f t="shared" si="5"/>
        <v>59.169979</v>
      </c>
      <c r="W43" s="107">
        <f t="shared" si="6"/>
        <v>2.331975</v>
      </c>
      <c r="X43" s="107">
        <f t="shared" si="7"/>
        <v>0.093279</v>
      </c>
      <c r="Y43" s="107">
        <f t="shared" si="8"/>
        <v>60.9175</v>
      </c>
      <c r="Z43" s="250">
        <f t="shared" si="9"/>
        <v>0.6777330000000035</v>
      </c>
    </row>
    <row r="44" spans="1:28" s="59" customFormat="1" ht="15">
      <c r="A44" s="206" t="s">
        <v>239</v>
      </c>
      <c r="B44" s="171">
        <v>907725</v>
      </c>
      <c r="C44" s="169">
        <v>4725</v>
      </c>
      <c r="D44" s="177">
        <v>0.01</v>
      </c>
      <c r="E44" s="171">
        <v>700</v>
      </c>
      <c r="F44" s="116">
        <v>0</v>
      </c>
      <c r="G44" s="177">
        <v>0</v>
      </c>
      <c r="H44" s="171">
        <v>0</v>
      </c>
      <c r="I44" s="116">
        <v>0</v>
      </c>
      <c r="J44" s="177">
        <v>0</v>
      </c>
      <c r="K44" s="171">
        <v>908425</v>
      </c>
      <c r="L44" s="116">
        <v>4725</v>
      </c>
      <c r="M44" s="132">
        <v>0.01</v>
      </c>
      <c r="N44" s="180">
        <v>907550</v>
      </c>
      <c r="O44" s="181">
        <f t="shared" si="0"/>
        <v>0.999036794451936</v>
      </c>
      <c r="P44" s="112">
        <f>Volume!K44</f>
        <v>2786.55</v>
      </c>
      <c r="Q44" s="70">
        <f>Volume!J44</f>
        <v>2755.9</v>
      </c>
      <c r="R44" s="250">
        <f t="shared" si="1"/>
        <v>250.35284575</v>
      </c>
      <c r="S44" s="107">
        <f t="shared" si="2"/>
        <v>250.1117045</v>
      </c>
      <c r="T44" s="113">
        <f t="shared" si="3"/>
        <v>903700</v>
      </c>
      <c r="U44" s="107">
        <f t="shared" si="4"/>
        <v>0.5228505034856701</v>
      </c>
      <c r="V44" s="107">
        <f t="shared" si="5"/>
        <v>250.15993275</v>
      </c>
      <c r="W44" s="107">
        <f t="shared" si="6"/>
        <v>0.192913</v>
      </c>
      <c r="X44" s="107">
        <f t="shared" si="7"/>
        <v>0</v>
      </c>
      <c r="Y44" s="107">
        <f t="shared" si="8"/>
        <v>251.8205235</v>
      </c>
      <c r="Z44" s="250">
        <f t="shared" si="9"/>
        <v>-1.467677750000007</v>
      </c>
      <c r="AA44" s="80"/>
      <c r="AB44" s="79"/>
    </row>
    <row r="45" spans="1:28" s="59" customFormat="1" ht="15">
      <c r="A45" s="206" t="s">
        <v>211</v>
      </c>
      <c r="B45" s="171">
        <v>10510014</v>
      </c>
      <c r="C45" s="169">
        <v>352602</v>
      </c>
      <c r="D45" s="177">
        <v>0.03</v>
      </c>
      <c r="E45" s="171">
        <v>1010380</v>
      </c>
      <c r="F45" s="116">
        <v>259812</v>
      </c>
      <c r="G45" s="177">
        <v>0.35</v>
      </c>
      <c r="H45" s="171">
        <v>214448</v>
      </c>
      <c r="I45" s="116">
        <v>109286</v>
      </c>
      <c r="J45" s="177">
        <v>1.04</v>
      </c>
      <c r="K45" s="171">
        <v>11734842</v>
      </c>
      <c r="L45" s="116">
        <v>721700</v>
      </c>
      <c r="M45" s="132">
        <v>0.07</v>
      </c>
      <c r="N45" s="180">
        <v>11658548</v>
      </c>
      <c r="O45" s="181">
        <f t="shared" si="0"/>
        <v>0.9934985064136356</v>
      </c>
      <c r="P45" s="112">
        <f>Volume!K45</f>
        <v>144.45</v>
      </c>
      <c r="Q45" s="70">
        <f>Volume!J45</f>
        <v>141.7</v>
      </c>
      <c r="R45" s="250">
        <f t="shared" si="1"/>
        <v>166.28271113999998</v>
      </c>
      <c r="S45" s="107">
        <f t="shared" si="2"/>
        <v>165.20162516</v>
      </c>
      <c r="T45" s="113">
        <f t="shared" si="3"/>
        <v>11013142</v>
      </c>
      <c r="U45" s="107">
        <f t="shared" si="4"/>
        <v>6.553079947575361</v>
      </c>
      <c r="V45" s="107">
        <f t="shared" si="5"/>
        <v>148.92689837999998</v>
      </c>
      <c r="W45" s="107">
        <f t="shared" si="6"/>
        <v>14.3170846</v>
      </c>
      <c r="X45" s="107">
        <f t="shared" si="7"/>
        <v>3.03872816</v>
      </c>
      <c r="Y45" s="107">
        <f t="shared" si="8"/>
        <v>159.08483618999998</v>
      </c>
      <c r="Z45" s="250">
        <f t="shared" si="9"/>
        <v>7.197874949999999</v>
      </c>
      <c r="AA45" s="80"/>
      <c r="AB45" s="79"/>
    </row>
    <row r="46" spans="1:28" s="59" customFormat="1" ht="15">
      <c r="A46" s="206" t="s">
        <v>213</v>
      </c>
      <c r="B46" s="171">
        <v>2359500</v>
      </c>
      <c r="C46" s="169">
        <v>575900</v>
      </c>
      <c r="D46" s="177">
        <v>0.32</v>
      </c>
      <c r="E46" s="171">
        <v>0</v>
      </c>
      <c r="F46" s="116">
        <v>0</v>
      </c>
      <c r="G46" s="177">
        <v>0</v>
      </c>
      <c r="H46" s="171">
        <v>0</v>
      </c>
      <c r="I46" s="116">
        <v>0</v>
      </c>
      <c r="J46" s="177">
        <v>0</v>
      </c>
      <c r="K46" s="171">
        <v>2359500</v>
      </c>
      <c r="L46" s="116">
        <v>575900</v>
      </c>
      <c r="M46" s="132">
        <v>0.32</v>
      </c>
      <c r="N46" s="180">
        <v>2348450</v>
      </c>
      <c r="O46" s="181">
        <f t="shared" si="0"/>
        <v>0.9953168044077135</v>
      </c>
      <c r="P46" s="112">
        <f>Volume!K46</f>
        <v>621.7</v>
      </c>
      <c r="Q46" s="70">
        <f>Volume!J46</f>
        <v>635</v>
      </c>
      <c r="R46" s="250">
        <f t="shared" si="1"/>
        <v>149.82825</v>
      </c>
      <c r="S46" s="107">
        <f t="shared" si="2"/>
        <v>149.126575</v>
      </c>
      <c r="T46" s="113">
        <f t="shared" si="3"/>
        <v>1783600</v>
      </c>
      <c r="U46" s="107">
        <f t="shared" si="4"/>
        <v>32.288629737609334</v>
      </c>
      <c r="V46" s="107">
        <f t="shared" si="5"/>
        <v>149.82825</v>
      </c>
      <c r="W46" s="107">
        <f t="shared" si="6"/>
        <v>0</v>
      </c>
      <c r="X46" s="107">
        <f t="shared" si="7"/>
        <v>0</v>
      </c>
      <c r="Y46" s="107">
        <f t="shared" si="8"/>
        <v>110.886412</v>
      </c>
      <c r="Z46" s="250">
        <f t="shared" si="9"/>
        <v>38.94183799999999</v>
      </c>
      <c r="AA46" s="80"/>
      <c r="AB46" s="79"/>
    </row>
    <row r="47" spans="1:28" s="59" customFormat="1" ht="15">
      <c r="A47" s="206" t="s">
        <v>4</v>
      </c>
      <c r="B47" s="171">
        <v>762300</v>
      </c>
      <c r="C47" s="169">
        <v>51900</v>
      </c>
      <c r="D47" s="177">
        <v>0.07</v>
      </c>
      <c r="E47" s="171">
        <v>0</v>
      </c>
      <c r="F47" s="116">
        <v>0</v>
      </c>
      <c r="G47" s="177">
        <v>0</v>
      </c>
      <c r="H47" s="171">
        <v>0</v>
      </c>
      <c r="I47" s="116">
        <v>0</v>
      </c>
      <c r="J47" s="177">
        <v>0</v>
      </c>
      <c r="K47" s="171">
        <v>762300</v>
      </c>
      <c r="L47" s="116">
        <v>51900</v>
      </c>
      <c r="M47" s="132">
        <v>0.07</v>
      </c>
      <c r="N47" s="180">
        <v>760800</v>
      </c>
      <c r="O47" s="181">
        <f t="shared" si="0"/>
        <v>0.9980322707595435</v>
      </c>
      <c r="P47" s="112">
        <f>Volume!K47</f>
        <v>1621.8</v>
      </c>
      <c r="Q47" s="70">
        <f>Volume!J47</f>
        <v>1606</v>
      </c>
      <c r="R47" s="250">
        <f t="shared" si="1"/>
        <v>122.42538</v>
      </c>
      <c r="S47" s="107">
        <f t="shared" si="2"/>
        <v>122.18448</v>
      </c>
      <c r="T47" s="113">
        <f t="shared" si="3"/>
        <v>710400</v>
      </c>
      <c r="U47" s="107">
        <f t="shared" si="4"/>
        <v>7.305743243243243</v>
      </c>
      <c r="V47" s="107">
        <f t="shared" si="5"/>
        <v>122.42538</v>
      </c>
      <c r="W47" s="107">
        <f t="shared" si="6"/>
        <v>0</v>
      </c>
      <c r="X47" s="107">
        <f t="shared" si="7"/>
        <v>0</v>
      </c>
      <c r="Y47" s="107">
        <f t="shared" si="8"/>
        <v>115.212672</v>
      </c>
      <c r="Z47" s="250">
        <f t="shared" si="9"/>
        <v>7.212708000000006</v>
      </c>
      <c r="AA47" s="80"/>
      <c r="AB47" s="79"/>
    </row>
    <row r="48" spans="1:28" s="59" customFormat="1" ht="15">
      <c r="A48" s="206" t="s">
        <v>93</v>
      </c>
      <c r="B48" s="171">
        <v>1492800</v>
      </c>
      <c r="C48" s="169">
        <v>87600</v>
      </c>
      <c r="D48" s="177">
        <v>0.06</v>
      </c>
      <c r="E48" s="171">
        <v>0</v>
      </c>
      <c r="F48" s="116">
        <v>0</v>
      </c>
      <c r="G48" s="177">
        <v>0</v>
      </c>
      <c r="H48" s="171">
        <v>0</v>
      </c>
      <c r="I48" s="116">
        <v>0</v>
      </c>
      <c r="J48" s="177">
        <v>0</v>
      </c>
      <c r="K48" s="171">
        <v>1492800</v>
      </c>
      <c r="L48" s="116">
        <v>87600</v>
      </c>
      <c r="M48" s="132">
        <v>0.06</v>
      </c>
      <c r="N48" s="180">
        <v>1490800</v>
      </c>
      <c r="O48" s="181">
        <f t="shared" si="0"/>
        <v>0.9986602357984995</v>
      </c>
      <c r="P48" s="112">
        <f>Volume!K48</f>
        <v>1100.35</v>
      </c>
      <c r="Q48" s="70">
        <f>Volume!J48</f>
        <v>1085.7</v>
      </c>
      <c r="R48" s="250">
        <f t="shared" si="1"/>
        <v>162.073296</v>
      </c>
      <c r="S48" s="107">
        <f t="shared" si="2"/>
        <v>161.856156</v>
      </c>
      <c r="T48" s="113">
        <f t="shared" si="3"/>
        <v>1405200</v>
      </c>
      <c r="U48" s="107">
        <f t="shared" si="4"/>
        <v>6.23398804440649</v>
      </c>
      <c r="V48" s="107">
        <f t="shared" si="5"/>
        <v>162.073296</v>
      </c>
      <c r="W48" s="107">
        <f t="shared" si="6"/>
        <v>0</v>
      </c>
      <c r="X48" s="107">
        <f t="shared" si="7"/>
        <v>0</v>
      </c>
      <c r="Y48" s="107">
        <f t="shared" si="8"/>
        <v>154.62118199999998</v>
      </c>
      <c r="Z48" s="250">
        <f t="shared" si="9"/>
        <v>7.452114000000023</v>
      </c>
      <c r="AA48" s="80"/>
      <c r="AB48" s="79"/>
    </row>
    <row r="49" spans="1:28" s="59" customFormat="1" ht="15">
      <c r="A49" s="206" t="s">
        <v>212</v>
      </c>
      <c r="B49" s="171">
        <v>1120000</v>
      </c>
      <c r="C49" s="169">
        <v>34400</v>
      </c>
      <c r="D49" s="177">
        <v>0.03</v>
      </c>
      <c r="E49" s="171">
        <v>4400</v>
      </c>
      <c r="F49" s="116">
        <v>400</v>
      </c>
      <c r="G49" s="177">
        <v>0.1</v>
      </c>
      <c r="H49" s="171">
        <v>0</v>
      </c>
      <c r="I49" s="116">
        <v>0</v>
      </c>
      <c r="J49" s="177">
        <v>0</v>
      </c>
      <c r="K49" s="171">
        <v>1124400</v>
      </c>
      <c r="L49" s="116">
        <v>34800</v>
      </c>
      <c r="M49" s="132">
        <v>0.03</v>
      </c>
      <c r="N49" s="180">
        <v>1123600</v>
      </c>
      <c r="O49" s="181">
        <f t="shared" si="0"/>
        <v>0.9992885094272501</v>
      </c>
      <c r="P49" s="112">
        <f>Volume!K49</f>
        <v>765</v>
      </c>
      <c r="Q49" s="70">
        <f>Volume!J49</f>
        <v>768.65</v>
      </c>
      <c r="R49" s="250">
        <f t="shared" si="1"/>
        <v>86.427006</v>
      </c>
      <c r="S49" s="107">
        <f t="shared" si="2"/>
        <v>86.365514</v>
      </c>
      <c r="T49" s="113">
        <f t="shared" si="3"/>
        <v>1089600</v>
      </c>
      <c r="U49" s="107">
        <f t="shared" si="4"/>
        <v>3.1938325991189425</v>
      </c>
      <c r="V49" s="107">
        <f t="shared" si="5"/>
        <v>86.0888</v>
      </c>
      <c r="W49" s="107">
        <f t="shared" si="6"/>
        <v>0.338206</v>
      </c>
      <c r="X49" s="107">
        <f t="shared" si="7"/>
        <v>0</v>
      </c>
      <c r="Y49" s="107">
        <f t="shared" si="8"/>
        <v>83.3544</v>
      </c>
      <c r="Z49" s="250">
        <f t="shared" si="9"/>
        <v>3.0726060000000075</v>
      </c>
      <c r="AA49" s="80"/>
      <c r="AB49" s="79"/>
    </row>
    <row r="50" spans="1:28" s="59" customFormat="1" ht="15">
      <c r="A50" s="206" t="s">
        <v>5</v>
      </c>
      <c r="B50" s="171">
        <v>50464205</v>
      </c>
      <c r="C50" s="169">
        <v>-1014420</v>
      </c>
      <c r="D50" s="177">
        <v>-0.02</v>
      </c>
      <c r="E50" s="171">
        <v>2425995</v>
      </c>
      <c r="F50" s="116">
        <v>253605</v>
      </c>
      <c r="G50" s="177">
        <v>0.12</v>
      </c>
      <c r="H50" s="171">
        <v>298265</v>
      </c>
      <c r="I50" s="116">
        <v>33495</v>
      </c>
      <c r="J50" s="177">
        <v>0.13</v>
      </c>
      <c r="K50" s="171">
        <v>53188465</v>
      </c>
      <c r="L50" s="116">
        <v>-727320</v>
      </c>
      <c r="M50" s="132">
        <v>-0.01</v>
      </c>
      <c r="N50" s="180">
        <v>53121475</v>
      </c>
      <c r="O50" s="181">
        <f t="shared" si="0"/>
        <v>0.9987405163882808</v>
      </c>
      <c r="P50" s="112">
        <f>Volume!K50</f>
        <v>173.5</v>
      </c>
      <c r="Q50" s="70">
        <f>Volume!J50</f>
        <v>175.45</v>
      </c>
      <c r="R50" s="250">
        <f t="shared" si="1"/>
        <v>933.191618425</v>
      </c>
      <c r="S50" s="107">
        <f t="shared" si="2"/>
        <v>932.016278875</v>
      </c>
      <c r="T50" s="113">
        <f t="shared" si="3"/>
        <v>53915785</v>
      </c>
      <c r="U50" s="107">
        <f t="shared" si="4"/>
        <v>-1.3489926929562464</v>
      </c>
      <c r="V50" s="107">
        <f t="shared" si="5"/>
        <v>885.394476725</v>
      </c>
      <c r="W50" s="107">
        <f t="shared" si="6"/>
        <v>42.564082275</v>
      </c>
      <c r="X50" s="107">
        <f t="shared" si="7"/>
        <v>5.233059425</v>
      </c>
      <c r="Y50" s="107">
        <f t="shared" si="8"/>
        <v>935.43886975</v>
      </c>
      <c r="Z50" s="250">
        <f t="shared" si="9"/>
        <v>-2.2472513249999793</v>
      </c>
      <c r="AA50" s="80"/>
      <c r="AB50" s="79"/>
    </row>
    <row r="51" spans="1:28" s="59" customFormat="1" ht="15">
      <c r="A51" s="206" t="s">
        <v>214</v>
      </c>
      <c r="B51" s="171">
        <v>12164000</v>
      </c>
      <c r="C51" s="169">
        <v>627000</v>
      </c>
      <c r="D51" s="177">
        <v>0.05</v>
      </c>
      <c r="E51" s="171">
        <v>752000</v>
      </c>
      <c r="F51" s="116">
        <v>103000</v>
      </c>
      <c r="G51" s="177">
        <v>0.16</v>
      </c>
      <c r="H51" s="171">
        <v>163000</v>
      </c>
      <c r="I51" s="116">
        <v>35000</v>
      </c>
      <c r="J51" s="177">
        <v>0.27</v>
      </c>
      <c r="K51" s="171">
        <v>13079000</v>
      </c>
      <c r="L51" s="116">
        <v>765000</v>
      </c>
      <c r="M51" s="132">
        <v>0.06</v>
      </c>
      <c r="N51" s="180">
        <v>13041000</v>
      </c>
      <c r="O51" s="181">
        <f t="shared" si="0"/>
        <v>0.9970945790962612</v>
      </c>
      <c r="P51" s="112">
        <f>Volume!K51</f>
        <v>239.25</v>
      </c>
      <c r="Q51" s="70">
        <f>Volume!J51</f>
        <v>238.55</v>
      </c>
      <c r="R51" s="250">
        <f t="shared" si="1"/>
        <v>311.999545</v>
      </c>
      <c r="S51" s="107">
        <f t="shared" si="2"/>
        <v>311.093055</v>
      </c>
      <c r="T51" s="113">
        <f t="shared" si="3"/>
        <v>12314000</v>
      </c>
      <c r="U51" s="107">
        <f t="shared" si="4"/>
        <v>6.2124411239239885</v>
      </c>
      <c r="V51" s="107">
        <f t="shared" si="5"/>
        <v>290.17222</v>
      </c>
      <c r="W51" s="107">
        <f t="shared" si="6"/>
        <v>17.93896</v>
      </c>
      <c r="X51" s="107">
        <f t="shared" si="7"/>
        <v>3.888365</v>
      </c>
      <c r="Y51" s="107">
        <f t="shared" si="8"/>
        <v>294.61245</v>
      </c>
      <c r="Z51" s="250">
        <f t="shared" si="9"/>
        <v>17.387094999999988</v>
      </c>
      <c r="AA51" s="80"/>
      <c r="AB51" s="79"/>
    </row>
    <row r="52" spans="1:28" s="59" customFormat="1" ht="15">
      <c r="A52" s="206" t="s">
        <v>215</v>
      </c>
      <c r="B52" s="171">
        <v>5352100</v>
      </c>
      <c r="C52" s="169">
        <v>-166400</v>
      </c>
      <c r="D52" s="177">
        <v>-0.03</v>
      </c>
      <c r="E52" s="171">
        <v>180700</v>
      </c>
      <c r="F52" s="116">
        <v>11700</v>
      </c>
      <c r="G52" s="177">
        <v>0.07</v>
      </c>
      <c r="H52" s="171">
        <v>19500</v>
      </c>
      <c r="I52" s="116">
        <v>1300</v>
      </c>
      <c r="J52" s="177">
        <v>0.07</v>
      </c>
      <c r="K52" s="171">
        <v>5552300</v>
      </c>
      <c r="L52" s="116">
        <v>-153400</v>
      </c>
      <c r="M52" s="132">
        <v>-0.03</v>
      </c>
      <c r="N52" s="180">
        <v>5543200</v>
      </c>
      <c r="O52" s="181">
        <f t="shared" si="0"/>
        <v>0.9983610395691875</v>
      </c>
      <c r="P52" s="112">
        <f>Volume!K52</f>
        <v>292.8</v>
      </c>
      <c r="Q52" s="70">
        <f>Volume!J52</f>
        <v>290.6</v>
      </c>
      <c r="R52" s="250">
        <f t="shared" si="1"/>
        <v>161.34983800000003</v>
      </c>
      <c r="S52" s="107">
        <f t="shared" si="2"/>
        <v>161.085392</v>
      </c>
      <c r="T52" s="113">
        <f t="shared" si="3"/>
        <v>5705700</v>
      </c>
      <c r="U52" s="107">
        <f t="shared" si="4"/>
        <v>-2.688539530644794</v>
      </c>
      <c r="V52" s="107">
        <f t="shared" si="5"/>
        <v>155.53202600000003</v>
      </c>
      <c r="W52" s="107">
        <f t="shared" si="6"/>
        <v>5.251142000000001</v>
      </c>
      <c r="X52" s="107">
        <f t="shared" si="7"/>
        <v>0.56667</v>
      </c>
      <c r="Y52" s="107">
        <f t="shared" si="8"/>
        <v>167.062896</v>
      </c>
      <c r="Z52" s="250">
        <f t="shared" si="9"/>
        <v>-5.713057999999961</v>
      </c>
      <c r="AA52" s="80"/>
      <c r="AB52" s="79"/>
    </row>
    <row r="53" spans="1:28" s="59" customFormat="1" ht="15">
      <c r="A53" s="206" t="s">
        <v>57</v>
      </c>
      <c r="B53" s="171">
        <v>1288500</v>
      </c>
      <c r="C53" s="169">
        <v>39900</v>
      </c>
      <c r="D53" s="177">
        <v>0.03</v>
      </c>
      <c r="E53" s="171">
        <v>2400</v>
      </c>
      <c r="F53" s="116">
        <v>2100</v>
      </c>
      <c r="G53" s="177">
        <v>7</v>
      </c>
      <c r="H53" s="171">
        <v>0</v>
      </c>
      <c r="I53" s="116">
        <v>0</v>
      </c>
      <c r="J53" s="177">
        <v>0</v>
      </c>
      <c r="K53" s="171">
        <v>1290900</v>
      </c>
      <c r="L53" s="116">
        <v>42000</v>
      </c>
      <c r="M53" s="132">
        <v>0.03</v>
      </c>
      <c r="N53" s="180">
        <v>1284900</v>
      </c>
      <c r="O53" s="181">
        <f t="shared" si="0"/>
        <v>0.9953520799442249</v>
      </c>
      <c r="P53" s="112">
        <f>Volume!K53</f>
        <v>1698.75</v>
      </c>
      <c r="Q53" s="70">
        <f>Volume!J53</f>
        <v>1768.75</v>
      </c>
      <c r="R53" s="250">
        <f t="shared" si="1"/>
        <v>228.3279375</v>
      </c>
      <c r="S53" s="107">
        <f t="shared" si="2"/>
        <v>227.2666875</v>
      </c>
      <c r="T53" s="113">
        <f t="shared" si="3"/>
        <v>1248900</v>
      </c>
      <c r="U53" s="107">
        <f t="shared" si="4"/>
        <v>3.362959404275763</v>
      </c>
      <c r="V53" s="107">
        <f t="shared" si="5"/>
        <v>227.9034375</v>
      </c>
      <c r="W53" s="107">
        <f t="shared" si="6"/>
        <v>0.4245</v>
      </c>
      <c r="X53" s="107">
        <f t="shared" si="7"/>
        <v>0</v>
      </c>
      <c r="Y53" s="107">
        <f t="shared" si="8"/>
        <v>212.1568875</v>
      </c>
      <c r="Z53" s="250">
        <f t="shared" si="9"/>
        <v>16.17104999999998</v>
      </c>
      <c r="AA53" s="80"/>
      <c r="AB53" s="79"/>
    </row>
    <row r="54" spans="1:28" s="59" customFormat="1" ht="15">
      <c r="A54" s="206" t="s">
        <v>216</v>
      </c>
      <c r="B54" s="171">
        <v>8461600</v>
      </c>
      <c r="C54" s="169">
        <v>117600</v>
      </c>
      <c r="D54" s="177">
        <v>0.01</v>
      </c>
      <c r="E54" s="171">
        <v>588000</v>
      </c>
      <c r="F54" s="116">
        <v>187600</v>
      </c>
      <c r="G54" s="177">
        <v>0.47</v>
      </c>
      <c r="H54" s="171">
        <v>49700</v>
      </c>
      <c r="I54" s="116">
        <v>17500</v>
      </c>
      <c r="J54" s="177">
        <v>0.54</v>
      </c>
      <c r="K54" s="171">
        <v>9099300</v>
      </c>
      <c r="L54" s="116">
        <v>322700</v>
      </c>
      <c r="M54" s="132">
        <v>0.04</v>
      </c>
      <c r="N54" s="180">
        <v>9036300</v>
      </c>
      <c r="O54" s="181">
        <f t="shared" si="0"/>
        <v>0.9930763904915763</v>
      </c>
      <c r="P54" s="112">
        <f>Volume!K54</f>
        <v>870.7</v>
      </c>
      <c r="Q54" s="70">
        <f>Volume!J54</f>
        <v>863.55</v>
      </c>
      <c r="R54" s="250">
        <f t="shared" si="1"/>
        <v>785.7700515</v>
      </c>
      <c r="S54" s="107">
        <f t="shared" si="2"/>
        <v>780.3296865</v>
      </c>
      <c r="T54" s="113">
        <f t="shared" si="3"/>
        <v>8776600</v>
      </c>
      <c r="U54" s="107">
        <f t="shared" si="4"/>
        <v>3.6768224597224437</v>
      </c>
      <c r="V54" s="107">
        <f t="shared" si="5"/>
        <v>730.701468</v>
      </c>
      <c r="W54" s="107">
        <f t="shared" si="6"/>
        <v>50.77674</v>
      </c>
      <c r="X54" s="107">
        <f t="shared" si="7"/>
        <v>4.2918435</v>
      </c>
      <c r="Y54" s="107">
        <f t="shared" si="8"/>
        <v>764.178562</v>
      </c>
      <c r="Z54" s="250">
        <f t="shared" si="9"/>
        <v>21.591489499999966</v>
      </c>
      <c r="AA54" s="80"/>
      <c r="AB54" s="79"/>
    </row>
    <row r="55" spans="1:26" s="8" customFormat="1" ht="15">
      <c r="A55" s="206" t="s">
        <v>156</v>
      </c>
      <c r="B55" s="171">
        <v>18504000</v>
      </c>
      <c r="C55" s="169">
        <v>595200</v>
      </c>
      <c r="D55" s="177">
        <v>0.03</v>
      </c>
      <c r="E55" s="171">
        <v>2318400</v>
      </c>
      <c r="F55" s="116">
        <v>580800</v>
      </c>
      <c r="G55" s="177">
        <v>0.33</v>
      </c>
      <c r="H55" s="171">
        <v>422400</v>
      </c>
      <c r="I55" s="116">
        <v>172800</v>
      </c>
      <c r="J55" s="177">
        <v>0.69</v>
      </c>
      <c r="K55" s="171">
        <v>21244800</v>
      </c>
      <c r="L55" s="116">
        <v>1348800</v>
      </c>
      <c r="M55" s="132">
        <v>0.07</v>
      </c>
      <c r="N55" s="180">
        <v>21019200</v>
      </c>
      <c r="O55" s="181">
        <f t="shared" si="0"/>
        <v>0.9893809308630818</v>
      </c>
      <c r="P55" s="112">
        <f>Volume!K55</f>
        <v>79.1</v>
      </c>
      <c r="Q55" s="70">
        <f>Volume!J55</f>
        <v>79.25</v>
      </c>
      <c r="R55" s="250">
        <f t="shared" si="1"/>
        <v>168.36504</v>
      </c>
      <c r="S55" s="107">
        <f t="shared" si="2"/>
        <v>166.57716</v>
      </c>
      <c r="T55" s="113">
        <f t="shared" si="3"/>
        <v>19896000</v>
      </c>
      <c r="U55" s="107">
        <f t="shared" si="4"/>
        <v>6.779252110977081</v>
      </c>
      <c r="V55" s="107">
        <f t="shared" si="5"/>
        <v>146.6442</v>
      </c>
      <c r="W55" s="107">
        <f t="shared" si="6"/>
        <v>18.37332</v>
      </c>
      <c r="X55" s="107">
        <f t="shared" si="7"/>
        <v>3.34752</v>
      </c>
      <c r="Y55" s="107">
        <f t="shared" si="8"/>
        <v>157.37736</v>
      </c>
      <c r="Z55" s="250">
        <f t="shared" si="9"/>
        <v>10.987679999999983</v>
      </c>
    </row>
    <row r="56" spans="1:26" s="8" customFormat="1" ht="15">
      <c r="A56" s="206" t="s">
        <v>200</v>
      </c>
      <c r="B56" s="171">
        <v>20921400</v>
      </c>
      <c r="C56" s="169">
        <v>-377600</v>
      </c>
      <c r="D56" s="177">
        <v>-0.02</v>
      </c>
      <c r="E56" s="171">
        <v>1888000</v>
      </c>
      <c r="F56" s="116">
        <v>336300</v>
      </c>
      <c r="G56" s="177">
        <v>0.22</v>
      </c>
      <c r="H56" s="171">
        <v>224200</v>
      </c>
      <c r="I56" s="116">
        <v>53100</v>
      </c>
      <c r="J56" s="177">
        <v>0.31</v>
      </c>
      <c r="K56" s="171">
        <v>23033600</v>
      </c>
      <c r="L56" s="116">
        <v>11800</v>
      </c>
      <c r="M56" s="132">
        <v>0</v>
      </c>
      <c r="N56" s="180">
        <v>22962800</v>
      </c>
      <c r="O56" s="181">
        <f t="shared" si="0"/>
        <v>0.9969262295081968</v>
      </c>
      <c r="P56" s="112">
        <f>Volume!K56</f>
        <v>81.65</v>
      </c>
      <c r="Q56" s="70">
        <f>Volume!J56</f>
        <v>80.7</v>
      </c>
      <c r="R56" s="250">
        <f t="shared" si="1"/>
        <v>185.881152</v>
      </c>
      <c r="S56" s="107">
        <f t="shared" si="2"/>
        <v>185.309796</v>
      </c>
      <c r="T56" s="113">
        <f t="shared" si="3"/>
        <v>23021800</v>
      </c>
      <c r="U56" s="107">
        <f t="shared" si="4"/>
        <v>0.05125576627370579</v>
      </c>
      <c r="V56" s="107">
        <f t="shared" si="5"/>
        <v>168.835698</v>
      </c>
      <c r="W56" s="107">
        <f t="shared" si="6"/>
        <v>15.23616</v>
      </c>
      <c r="X56" s="107">
        <f t="shared" si="7"/>
        <v>1.809294</v>
      </c>
      <c r="Y56" s="107">
        <f t="shared" si="8"/>
        <v>187.97299700000002</v>
      </c>
      <c r="Z56" s="250">
        <f t="shared" si="9"/>
        <v>-2.091845000000035</v>
      </c>
    </row>
    <row r="57" spans="1:26" s="8" customFormat="1" ht="15">
      <c r="A57" s="206" t="s">
        <v>191</v>
      </c>
      <c r="B57" s="171">
        <v>94500000</v>
      </c>
      <c r="C57" s="169">
        <v>3717000</v>
      </c>
      <c r="D57" s="177">
        <v>0.04</v>
      </c>
      <c r="E57" s="171">
        <v>8568000</v>
      </c>
      <c r="F57" s="116">
        <v>1575000</v>
      </c>
      <c r="G57" s="177">
        <v>0.23</v>
      </c>
      <c r="H57" s="171">
        <v>2331000</v>
      </c>
      <c r="I57" s="116">
        <v>252000</v>
      </c>
      <c r="J57" s="177">
        <v>0.12</v>
      </c>
      <c r="K57" s="171">
        <v>105399000</v>
      </c>
      <c r="L57" s="116">
        <v>5544000</v>
      </c>
      <c r="M57" s="132">
        <v>0.06</v>
      </c>
      <c r="N57" s="180">
        <v>103824000</v>
      </c>
      <c r="O57" s="181">
        <f t="shared" si="0"/>
        <v>0.9850567842199641</v>
      </c>
      <c r="P57" s="112">
        <f>Volume!K57</f>
        <v>12.95</v>
      </c>
      <c r="Q57" s="70">
        <f>Volume!J57</f>
        <v>12.7</v>
      </c>
      <c r="R57" s="250">
        <f t="shared" si="1"/>
        <v>133.85673</v>
      </c>
      <c r="S57" s="107">
        <f t="shared" si="2"/>
        <v>131.85648</v>
      </c>
      <c r="T57" s="113">
        <f t="shared" si="3"/>
        <v>99855000</v>
      </c>
      <c r="U57" s="107">
        <f t="shared" si="4"/>
        <v>5.55205047318612</v>
      </c>
      <c r="V57" s="107">
        <f t="shared" si="5"/>
        <v>120.015</v>
      </c>
      <c r="W57" s="107">
        <f t="shared" si="6"/>
        <v>10.88136</v>
      </c>
      <c r="X57" s="107">
        <f t="shared" si="7"/>
        <v>2.96037</v>
      </c>
      <c r="Y57" s="107">
        <f t="shared" si="8"/>
        <v>129.312225</v>
      </c>
      <c r="Z57" s="250">
        <f t="shared" si="9"/>
        <v>4.544504999999987</v>
      </c>
    </row>
    <row r="58" spans="1:26" s="8" customFormat="1" ht="15">
      <c r="A58" s="206" t="s">
        <v>157</v>
      </c>
      <c r="B58" s="171">
        <v>11536000</v>
      </c>
      <c r="C58" s="169">
        <v>-68250</v>
      </c>
      <c r="D58" s="177">
        <v>-0.01</v>
      </c>
      <c r="E58" s="171">
        <v>525000</v>
      </c>
      <c r="F58" s="116">
        <v>91000</v>
      </c>
      <c r="G58" s="177">
        <v>0.21</v>
      </c>
      <c r="H58" s="171">
        <v>47250</v>
      </c>
      <c r="I58" s="116">
        <v>1750</v>
      </c>
      <c r="J58" s="177">
        <v>0.04</v>
      </c>
      <c r="K58" s="171">
        <v>12108250</v>
      </c>
      <c r="L58" s="116">
        <v>24500</v>
      </c>
      <c r="M58" s="132">
        <v>0</v>
      </c>
      <c r="N58" s="180">
        <v>12029500</v>
      </c>
      <c r="O58" s="181">
        <f t="shared" si="0"/>
        <v>0.9934961699667582</v>
      </c>
      <c r="P58" s="112">
        <f>Volume!K58</f>
        <v>158.85</v>
      </c>
      <c r="Q58" s="70">
        <f>Volume!J58</f>
        <v>157.6</v>
      </c>
      <c r="R58" s="250">
        <f t="shared" si="1"/>
        <v>190.82602</v>
      </c>
      <c r="S58" s="107">
        <f t="shared" si="2"/>
        <v>189.58492</v>
      </c>
      <c r="T58" s="113">
        <f t="shared" si="3"/>
        <v>12083750</v>
      </c>
      <c r="U58" s="107">
        <f t="shared" si="4"/>
        <v>0.20275162925416362</v>
      </c>
      <c r="V58" s="107">
        <f t="shared" si="5"/>
        <v>181.80736</v>
      </c>
      <c r="W58" s="107">
        <f t="shared" si="6"/>
        <v>8.274</v>
      </c>
      <c r="X58" s="107">
        <f t="shared" si="7"/>
        <v>0.74466</v>
      </c>
      <c r="Y58" s="107">
        <f t="shared" si="8"/>
        <v>191.95036875</v>
      </c>
      <c r="Z58" s="250">
        <f t="shared" si="9"/>
        <v>-1.1243487499999958</v>
      </c>
    </row>
    <row r="59" spans="1:26" s="8" customFormat="1" ht="15">
      <c r="A59" s="206" t="s">
        <v>192</v>
      </c>
      <c r="B59" s="171">
        <v>22205300</v>
      </c>
      <c r="C59" s="169">
        <v>532150</v>
      </c>
      <c r="D59" s="177">
        <v>0.02</v>
      </c>
      <c r="E59" s="171">
        <v>1273100</v>
      </c>
      <c r="F59" s="116">
        <v>187050</v>
      </c>
      <c r="G59" s="177">
        <v>0.17</v>
      </c>
      <c r="H59" s="171">
        <v>211700</v>
      </c>
      <c r="I59" s="116">
        <v>29000</v>
      </c>
      <c r="J59" s="177">
        <v>0.16</v>
      </c>
      <c r="K59" s="171">
        <v>23690100</v>
      </c>
      <c r="L59" s="116">
        <v>748200</v>
      </c>
      <c r="M59" s="132">
        <v>0.03</v>
      </c>
      <c r="N59" s="180">
        <v>23626300</v>
      </c>
      <c r="O59" s="181">
        <f t="shared" si="0"/>
        <v>0.9973068919084344</v>
      </c>
      <c r="P59" s="112">
        <f>Volume!K59</f>
        <v>239.6</v>
      </c>
      <c r="Q59" s="70">
        <f>Volume!J59</f>
        <v>234.7</v>
      </c>
      <c r="R59" s="250">
        <f t="shared" si="1"/>
        <v>556.006647</v>
      </c>
      <c r="S59" s="107">
        <f t="shared" si="2"/>
        <v>554.509261</v>
      </c>
      <c r="T59" s="113">
        <f t="shared" si="3"/>
        <v>22941900</v>
      </c>
      <c r="U59" s="107">
        <f t="shared" si="4"/>
        <v>3.261281759575275</v>
      </c>
      <c r="V59" s="107">
        <f t="shared" si="5"/>
        <v>521.158391</v>
      </c>
      <c r="W59" s="107">
        <f t="shared" si="6"/>
        <v>29.879657</v>
      </c>
      <c r="X59" s="107">
        <f t="shared" si="7"/>
        <v>4.968599</v>
      </c>
      <c r="Y59" s="107">
        <f t="shared" si="8"/>
        <v>549.687924</v>
      </c>
      <c r="Z59" s="250">
        <f t="shared" si="9"/>
        <v>6.318723000000091</v>
      </c>
    </row>
    <row r="60" spans="1:26" s="8" customFormat="1" ht="15">
      <c r="A60" s="206" t="s">
        <v>182</v>
      </c>
      <c r="B60" s="171">
        <v>14922600</v>
      </c>
      <c r="C60" s="169">
        <v>385000</v>
      </c>
      <c r="D60" s="177">
        <v>0.03</v>
      </c>
      <c r="E60" s="171">
        <v>462000</v>
      </c>
      <c r="F60" s="116">
        <v>238700</v>
      </c>
      <c r="G60" s="177">
        <v>1.07</v>
      </c>
      <c r="H60" s="171">
        <v>7700</v>
      </c>
      <c r="I60" s="116">
        <v>7700</v>
      </c>
      <c r="J60" s="177">
        <v>0</v>
      </c>
      <c r="K60" s="171">
        <v>15392300</v>
      </c>
      <c r="L60" s="116">
        <v>631400</v>
      </c>
      <c r="M60" s="132">
        <v>0.04</v>
      </c>
      <c r="N60" s="180">
        <v>15330700</v>
      </c>
      <c r="O60" s="181">
        <f t="shared" si="0"/>
        <v>0.9959979989994997</v>
      </c>
      <c r="P60" s="112">
        <f>Volume!K60</f>
        <v>45.4</v>
      </c>
      <c r="Q60" s="70">
        <f>Volume!J60</f>
        <v>47.2</v>
      </c>
      <c r="R60" s="250">
        <f t="shared" si="1"/>
        <v>72.651656</v>
      </c>
      <c r="S60" s="107">
        <f t="shared" si="2"/>
        <v>72.360904</v>
      </c>
      <c r="T60" s="113">
        <f t="shared" si="3"/>
        <v>14760900</v>
      </c>
      <c r="U60" s="107">
        <f t="shared" si="4"/>
        <v>4.277516953573292</v>
      </c>
      <c r="V60" s="107">
        <f t="shared" si="5"/>
        <v>70.434672</v>
      </c>
      <c r="W60" s="107">
        <f t="shared" si="6"/>
        <v>2.18064</v>
      </c>
      <c r="X60" s="107">
        <f t="shared" si="7"/>
        <v>0.036344</v>
      </c>
      <c r="Y60" s="107">
        <f t="shared" si="8"/>
        <v>67.014486</v>
      </c>
      <c r="Z60" s="250">
        <f t="shared" si="9"/>
        <v>5.637169999999998</v>
      </c>
    </row>
    <row r="61" spans="1:28" s="59" customFormat="1" ht="15">
      <c r="A61" s="206" t="s">
        <v>217</v>
      </c>
      <c r="B61" s="171">
        <v>2512800</v>
      </c>
      <c r="C61" s="169">
        <v>200</v>
      </c>
      <c r="D61" s="177">
        <v>0</v>
      </c>
      <c r="E61" s="171">
        <v>188000</v>
      </c>
      <c r="F61" s="116">
        <v>10600</v>
      </c>
      <c r="G61" s="177">
        <v>0.06</v>
      </c>
      <c r="H61" s="171">
        <v>40000</v>
      </c>
      <c r="I61" s="116">
        <v>6600</v>
      </c>
      <c r="J61" s="177">
        <v>0.2</v>
      </c>
      <c r="K61" s="171">
        <v>2740800</v>
      </c>
      <c r="L61" s="116">
        <v>17400</v>
      </c>
      <c r="M61" s="132">
        <v>0.01</v>
      </c>
      <c r="N61" s="180">
        <v>2669200</v>
      </c>
      <c r="O61" s="181">
        <f t="shared" si="0"/>
        <v>0.9738762405137186</v>
      </c>
      <c r="P61" s="112">
        <f>Volume!K61</f>
        <v>2207.25</v>
      </c>
      <c r="Q61" s="70">
        <f>Volume!J61</f>
        <v>2239.1</v>
      </c>
      <c r="R61" s="250">
        <f t="shared" si="1"/>
        <v>613.692528</v>
      </c>
      <c r="S61" s="107">
        <f t="shared" si="2"/>
        <v>597.660572</v>
      </c>
      <c r="T61" s="113">
        <f t="shared" si="3"/>
        <v>2723400</v>
      </c>
      <c r="U61" s="107">
        <f t="shared" si="4"/>
        <v>0.6389072482925755</v>
      </c>
      <c r="V61" s="107">
        <f t="shared" si="5"/>
        <v>562.641048</v>
      </c>
      <c r="W61" s="107">
        <f t="shared" si="6"/>
        <v>42.09508</v>
      </c>
      <c r="X61" s="107">
        <f t="shared" si="7"/>
        <v>8.9564</v>
      </c>
      <c r="Y61" s="107">
        <f t="shared" si="8"/>
        <v>601.122465</v>
      </c>
      <c r="Z61" s="250">
        <f t="shared" si="9"/>
        <v>12.570063000000005</v>
      </c>
      <c r="AA61" s="80"/>
      <c r="AB61" s="79"/>
    </row>
    <row r="62" spans="1:26" s="8" customFormat="1" ht="15">
      <c r="A62" s="206" t="s">
        <v>158</v>
      </c>
      <c r="B62" s="171">
        <v>1831950</v>
      </c>
      <c r="C62" s="169">
        <v>-209450</v>
      </c>
      <c r="D62" s="177">
        <v>-0.1</v>
      </c>
      <c r="E62" s="171">
        <v>5900</v>
      </c>
      <c r="F62" s="116">
        <v>5900</v>
      </c>
      <c r="G62" s="177">
        <v>0</v>
      </c>
      <c r="H62" s="171">
        <v>0</v>
      </c>
      <c r="I62" s="116">
        <v>0</v>
      </c>
      <c r="J62" s="177">
        <v>0</v>
      </c>
      <c r="K62" s="171">
        <v>1837850</v>
      </c>
      <c r="L62" s="116">
        <v>-203550</v>
      </c>
      <c r="M62" s="132">
        <v>-0.1</v>
      </c>
      <c r="N62" s="180">
        <v>1834900</v>
      </c>
      <c r="O62" s="181">
        <f t="shared" si="0"/>
        <v>0.9983948635634029</v>
      </c>
      <c r="P62" s="112">
        <f>Volume!K62</f>
        <v>121.8</v>
      </c>
      <c r="Q62" s="70">
        <f>Volume!J62</f>
        <v>122</v>
      </c>
      <c r="R62" s="250">
        <f t="shared" si="1"/>
        <v>22.42177</v>
      </c>
      <c r="S62" s="107">
        <f t="shared" si="2"/>
        <v>22.38578</v>
      </c>
      <c r="T62" s="113">
        <f t="shared" si="3"/>
        <v>2041400</v>
      </c>
      <c r="U62" s="107">
        <f t="shared" si="4"/>
        <v>-9.971098265895954</v>
      </c>
      <c r="V62" s="107">
        <f t="shared" si="5"/>
        <v>22.34979</v>
      </c>
      <c r="W62" s="107">
        <f t="shared" si="6"/>
        <v>0.07198</v>
      </c>
      <c r="X62" s="107">
        <f t="shared" si="7"/>
        <v>0</v>
      </c>
      <c r="Y62" s="107">
        <f t="shared" si="8"/>
        <v>24.864252</v>
      </c>
      <c r="Z62" s="250">
        <f t="shared" si="9"/>
        <v>-2.442482000000002</v>
      </c>
    </row>
    <row r="63" spans="1:28" s="59" customFormat="1" ht="15">
      <c r="A63" s="206" t="s">
        <v>104</v>
      </c>
      <c r="B63" s="171">
        <v>1698600</v>
      </c>
      <c r="C63" s="169">
        <v>-30000</v>
      </c>
      <c r="D63" s="177">
        <v>-0.02</v>
      </c>
      <c r="E63" s="171">
        <v>1800</v>
      </c>
      <c r="F63" s="116">
        <v>0</v>
      </c>
      <c r="G63" s="177">
        <v>0</v>
      </c>
      <c r="H63" s="171">
        <v>0</v>
      </c>
      <c r="I63" s="116">
        <v>0</v>
      </c>
      <c r="J63" s="177">
        <v>0</v>
      </c>
      <c r="K63" s="171">
        <v>1700400</v>
      </c>
      <c r="L63" s="116">
        <v>-30000</v>
      </c>
      <c r="M63" s="132">
        <v>-0.02</v>
      </c>
      <c r="N63" s="180">
        <v>1698000</v>
      </c>
      <c r="O63" s="181">
        <f t="shared" si="0"/>
        <v>0.9985885673959068</v>
      </c>
      <c r="P63" s="112">
        <f>Volume!K63</f>
        <v>450.3</v>
      </c>
      <c r="Q63" s="70">
        <f>Volume!J63</f>
        <v>456.4</v>
      </c>
      <c r="R63" s="250">
        <f t="shared" si="1"/>
        <v>77.606256</v>
      </c>
      <c r="S63" s="107">
        <f t="shared" si="2"/>
        <v>77.49672</v>
      </c>
      <c r="T63" s="113">
        <f t="shared" si="3"/>
        <v>1730400</v>
      </c>
      <c r="U63" s="107">
        <f t="shared" si="4"/>
        <v>-1.7337031900138695</v>
      </c>
      <c r="V63" s="107">
        <f t="shared" si="5"/>
        <v>77.524104</v>
      </c>
      <c r="W63" s="107">
        <f t="shared" si="6"/>
        <v>0.082152</v>
      </c>
      <c r="X63" s="107">
        <f t="shared" si="7"/>
        <v>0</v>
      </c>
      <c r="Y63" s="107">
        <f t="shared" si="8"/>
        <v>77.919912</v>
      </c>
      <c r="Z63" s="250">
        <f t="shared" si="9"/>
        <v>-0.3136559999999946</v>
      </c>
      <c r="AA63" s="80"/>
      <c r="AB63" s="79"/>
    </row>
    <row r="64" spans="1:28" s="59" customFormat="1" ht="15">
      <c r="A64" s="206" t="s">
        <v>48</v>
      </c>
      <c r="B64" s="171">
        <v>16443900</v>
      </c>
      <c r="C64" s="169">
        <v>-260700</v>
      </c>
      <c r="D64" s="177">
        <v>-0.02</v>
      </c>
      <c r="E64" s="171">
        <v>409200</v>
      </c>
      <c r="F64" s="116">
        <v>113300</v>
      </c>
      <c r="G64" s="177">
        <v>0.38</v>
      </c>
      <c r="H64" s="171">
        <v>46200</v>
      </c>
      <c r="I64" s="116">
        <v>12100</v>
      </c>
      <c r="J64" s="177">
        <v>0.35</v>
      </c>
      <c r="K64" s="171">
        <v>16899300</v>
      </c>
      <c r="L64" s="116">
        <v>-135300</v>
      </c>
      <c r="M64" s="132">
        <v>-0.01</v>
      </c>
      <c r="N64" s="180">
        <v>16877300</v>
      </c>
      <c r="O64" s="181">
        <f t="shared" si="0"/>
        <v>0.9986981709301569</v>
      </c>
      <c r="P64" s="112">
        <f>Volume!K64</f>
        <v>280.55</v>
      </c>
      <c r="Q64" s="70">
        <f>Volume!J64</f>
        <v>289.05</v>
      </c>
      <c r="R64" s="250">
        <f t="shared" si="1"/>
        <v>488.4742665</v>
      </c>
      <c r="S64" s="107">
        <f t="shared" si="2"/>
        <v>487.8383565</v>
      </c>
      <c r="T64" s="113">
        <f t="shared" si="3"/>
        <v>17034600</v>
      </c>
      <c r="U64" s="107">
        <f t="shared" si="4"/>
        <v>-0.7942657884540875</v>
      </c>
      <c r="V64" s="107">
        <f t="shared" si="5"/>
        <v>475.3109295</v>
      </c>
      <c r="W64" s="107">
        <f t="shared" si="6"/>
        <v>11.827926</v>
      </c>
      <c r="X64" s="107">
        <f t="shared" si="7"/>
        <v>1.335411</v>
      </c>
      <c r="Y64" s="107">
        <f t="shared" si="8"/>
        <v>477.905703</v>
      </c>
      <c r="Z64" s="250">
        <f t="shared" si="9"/>
        <v>10.568563499999982</v>
      </c>
      <c r="AA64" s="80"/>
      <c r="AB64" s="79"/>
    </row>
    <row r="65" spans="1:28" s="59" customFormat="1" ht="15">
      <c r="A65" s="206" t="s">
        <v>6</v>
      </c>
      <c r="B65" s="171">
        <v>11354625</v>
      </c>
      <c r="C65" s="169">
        <v>515250</v>
      </c>
      <c r="D65" s="177">
        <v>0.05</v>
      </c>
      <c r="E65" s="171">
        <v>1460250</v>
      </c>
      <c r="F65" s="116">
        <v>121500</v>
      </c>
      <c r="G65" s="177">
        <v>0.09</v>
      </c>
      <c r="H65" s="171">
        <v>232875</v>
      </c>
      <c r="I65" s="116">
        <v>61875</v>
      </c>
      <c r="J65" s="177">
        <v>0.36</v>
      </c>
      <c r="K65" s="171">
        <v>13047750</v>
      </c>
      <c r="L65" s="116">
        <v>698625</v>
      </c>
      <c r="M65" s="132">
        <v>0.06</v>
      </c>
      <c r="N65" s="180">
        <v>12979125</v>
      </c>
      <c r="O65" s="181">
        <f t="shared" si="0"/>
        <v>0.9947404724952578</v>
      </c>
      <c r="P65" s="112">
        <f>Volume!K65</f>
        <v>189.35</v>
      </c>
      <c r="Q65" s="70">
        <f>Volume!J65</f>
        <v>190.35</v>
      </c>
      <c r="R65" s="250">
        <f t="shared" si="1"/>
        <v>248.36392125</v>
      </c>
      <c r="S65" s="107">
        <f t="shared" si="2"/>
        <v>247.057644375</v>
      </c>
      <c r="T65" s="113">
        <f t="shared" si="3"/>
        <v>12349125</v>
      </c>
      <c r="U65" s="107">
        <f t="shared" si="4"/>
        <v>5.6572834107679695</v>
      </c>
      <c r="V65" s="107">
        <f t="shared" si="5"/>
        <v>216.135286875</v>
      </c>
      <c r="W65" s="107">
        <f t="shared" si="6"/>
        <v>27.79585875</v>
      </c>
      <c r="X65" s="107">
        <f t="shared" si="7"/>
        <v>4.432775625</v>
      </c>
      <c r="Y65" s="107">
        <f t="shared" si="8"/>
        <v>233.830681875</v>
      </c>
      <c r="Z65" s="250">
        <f t="shared" si="9"/>
        <v>14.533239374999994</v>
      </c>
      <c r="AA65" s="80"/>
      <c r="AB65" s="79"/>
    </row>
    <row r="66" spans="1:26" s="8" customFormat="1" ht="15">
      <c r="A66" s="206" t="s">
        <v>193</v>
      </c>
      <c r="B66" s="171">
        <v>9528000</v>
      </c>
      <c r="C66" s="169">
        <v>988000</v>
      </c>
      <c r="D66" s="177">
        <v>0.12</v>
      </c>
      <c r="E66" s="171">
        <v>353000</v>
      </c>
      <c r="F66" s="116">
        <v>112000</v>
      </c>
      <c r="G66" s="177">
        <v>0.46</v>
      </c>
      <c r="H66" s="171">
        <v>24000</v>
      </c>
      <c r="I66" s="116">
        <v>7000</v>
      </c>
      <c r="J66" s="177">
        <v>0.41</v>
      </c>
      <c r="K66" s="171">
        <v>9905000</v>
      </c>
      <c r="L66" s="116">
        <v>1107000</v>
      </c>
      <c r="M66" s="132">
        <v>0.13</v>
      </c>
      <c r="N66" s="180">
        <v>9860000</v>
      </c>
      <c r="O66" s="181">
        <f t="shared" si="0"/>
        <v>0.9954568399798082</v>
      </c>
      <c r="P66" s="112">
        <f>Volume!K66</f>
        <v>441.55</v>
      </c>
      <c r="Q66" s="70">
        <f>Volume!J66</f>
        <v>430.35</v>
      </c>
      <c r="R66" s="250">
        <f t="shared" si="1"/>
        <v>426.261675</v>
      </c>
      <c r="S66" s="107">
        <f t="shared" si="2"/>
        <v>424.3251</v>
      </c>
      <c r="T66" s="113">
        <f t="shared" si="3"/>
        <v>8798000</v>
      </c>
      <c r="U66" s="107">
        <f t="shared" si="4"/>
        <v>12.582405092066379</v>
      </c>
      <c r="V66" s="107">
        <f t="shared" si="5"/>
        <v>410.03748</v>
      </c>
      <c r="W66" s="107">
        <f t="shared" si="6"/>
        <v>15.191355</v>
      </c>
      <c r="X66" s="107">
        <f t="shared" si="7"/>
        <v>1.03284</v>
      </c>
      <c r="Y66" s="107">
        <f t="shared" si="8"/>
        <v>388.47569</v>
      </c>
      <c r="Z66" s="250">
        <f t="shared" si="9"/>
        <v>37.78598500000004</v>
      </c>
    </row>
    <row r="67" spans="1:26" s="8" customFormat="1" ht="15">
      <c r="A67" s="206" t="s">
        <v>183</v>
      </c>
      <c r="B67" s="171">
        <v>260400</v>
      </c>
      <c r="C67" s="169">
        <v>-600</v>
      </c>
      <c r="D67" s="177">
        <v>0</v>
      </c>
      <c r="E67" s="171">
        <v>0</v>
      </c>
      <c r="F67" s="116">
        <v>0</v>
      </c>
      <c r="G67" s="177">
        <v>0</v>
      </c>
      <c r="H67" s="171">
        <v>0</v>
      </c>
      <c r="I67" s="116">
        <v>0</v>
      </c>
      <c r="J67" s="177">
        <v>0</v>
      </c>
      <c r="K67" s="171">
        <v>260400</v>
      </c>
      <c r="L67" s="116">
        <v>-600</v>
      </c>
      <c r="M67" s="132">
        <v>0</v>
      </c>
      <c r="N67" s="180">
        <v>260400</v>
      </c>
      <c r="O67" s="181">
        <f t="shared" si="0"/>
        <v>1</v>
      </c>
      <c r="P67" s="112">
        <f>Volume!K67</f>
        <v>540.5</v>
      </c>
      <c r="Q67" s="70">
        <f>Volume!J67</f>
        <v>548.65</v>
      </c>
      <c r="R67" s="250">
        <f t="shared" si="1"/>
        <v>14.286846</v>
      </c>
      <c r="S67" s="107">
        <f t="shared" si="2"/>
        <v>14.286846</v>
      </c>
      <c r="T67" s="113">
        <f t="shared" si="3"/>
        <v>261000</v>
      </c>
      <c r="U67" s="107">
        <f t="shared" si="4"/>
        <v>-0.22988505747126436</v>
      </c>
      <c r="V67" s="107">
        <f t="shared" si="5"/>
        <v>14.286846</v>
      </c>
      <c r="W67" s="107">
        <f t="shared" si="6"/>
        <v>0</v>
      </c>
      <c r="X67" s="107">
        <f t="shared" si="7"/>
        <v>0</v>
      </c>
      <c r="Y67" s="107">
        <f t="shared" si="8"/>
        <v>14.10705</v>
      </c>
      <c r="Z67" s="250">
        <f t="shared" si="9"/>
        <v>0.1797960000000014</v>
      </c>
    </row>
    <row r="68" spans="1:28" s="59" customFormat="1" ht="15">
      <c r="A68" s="206" t="s">
        <v>147</v>
      </c>
      <c r="B68" s="171">
        <v>2618400</v>
      </c>
      <c r="C68" s="169">
        <v>72400</v>
      </c>
      <c r="D68" s="177">
        <v>0.03</v>
      </c>
      <c r="E68" s="171">
        <v>31600</v>
      </c>
      <c r="F68" s="116">
        <v>9600</v>
      </c>
      <c r="G68" s="177">
        <v>0.44</v>
      </c>
      <c r="H68" s="171">
        <v>3200</v>
      </c>
      <c r="I68" s="116">
        <v>2400</v>
      </c>
      <c r="J68" s="177">
        <v>3</v>
      </c>
      <c r="K68" s="171">
        <v>2653200</v>
      </c>
      <c r="L68" s="116">
        <v>84400</v>
      </c>
      <c r="M68" s="132">
        <v>0.03</v>
      </c>
      <c r="N68" s="180">
        <v>2640400</v>
      </c>
      <c r="O68" s="181">
        <f t="shared" si="0"/>
        <v>0.9951756369666818</v>
      </c>
      <c r="P68" s="112">
        <f>Volume!K68</f>
        <v>656.9</v>
      </c>
      <c r="Q68" s="70">
        <f>Volume!J68</f>
        <v>684.3</v>
      </c>
      <c r="R68" s="250">
        <f t="shared" si="1"/>
        <v>181.55847599999998</v>
      </c>
      <c r="S68" s="107">
        <f t="shared" si="2"/>
        <v>180.68257199999996</v>
      </c>
      <c r="T68" s="113">
        <f t="shared" si="3"/>
        <v>2568800</v>
      </c>
      <c r="U68" s="107">
        <f t="shared" si="4"/>
        <v>3.2855808159451882</v>
      </c>
      <c r="V68" s="107">
        <f t="shared" si="5"/>
        <v>179.177112</v>
      </c>
      <c r="W68" s="107">
        <f t="shared" si="6"/>
        <v>2.162388</v>
      </c>
      <c r="X68" s="107">
        <f t="shared" si="7"/>
        <v>0.218976</v>
      </c>
      <c r="Y68" s="107">
        <f t="shared" si="8"/>
        <v>168.744472</v>
      </c>
      <c r="Z68" s="250">
        <f t="shared" si="9"/>
        <v>12.814003999999983</v>
      </c>
      <c r="AA68" s="80"/>
      <c r="AB68" s="79"/>
    </row>
    <row r="69" spans="1:26" s="8" customFormat="1" ht="15">
      <c r="A69" s="206" t="s">
        <v>159</v>
      </c>
      <c r="B69" s="171">
        <v>266750</v>
      </c>
      <c r="C69" s="169">
        <v>750</v>
      </c>
      <c r="D69" s="177">
        <v>0</v>
      </c>
      <c r="E69" s="171">
        <v>0</v>
      </c>
      <c r="F69" s="116">
        <v>0</v>
      </c>
      <c r="G69" s="177">
        <v>0</v>
      </c>
      <c r="H69" s="171">
        <v>0</v>
      </c>
      <c r="I69" s="116">
        <v>0</v>
      </c>
      <c r="J69" s="177">
        <v>0</v>
      </c>
      <c r="K69" s="171">
        <v>266750</v>
      </c>
      <c r="L69" s="116">
        <v>750</v>
      </c>
      <c r="M69" s="132">
        <v>0</v>
      </c>
      <c r="N69" s="180">
        <v>265750</v>
      </c>
      <c r="O69" s="181">
        <f aca="true" t="shared" si="10" ref="O69:O129">N69/K69</f>
        <v>0.9962511715089035</v>
      </c>
      <c r="P69" s="112">
        <f>Volume!K69</f>
        <v>2158.15</v>
      </c>
      <c r="Q69" s="70">
        <f>Volume!J69</f>
        <v>2183.8</v>
      </c>
      <c r="R69" s="250">
        <f aca="true" t="shared" si="11" ref="R69:R129">Q69*K69/10000000</f>
        <v>58.252865</v>
      </c>
      <c r="S69" s="107">
        <f aca="true" t="shared" si="12" ref="S69:S129">Q69*N69/10000000</f>
        <v>58.034485</v>
      </c>
      <c r="T69" s="113">
        <f aca="true" t="shared" si="13" ref="T69:T129">K69-L69</f>
        <v>266000</v>
      </c>
      <c r="U69" s="107">
        <f aca="true" t="shared" si="14" ref="U69:U129">L69/T69*100</f>
        <v>0.28195488721804507</v>
      </c>
      <c r="V69" s="107">
        <f aca="true" t="shared" si="15" ref="V69:V129">Q69*B69/10000000</f>
        <v>58.252865</v>
      </c>
      <c r="W69" s="107">
        <f aca="true" t="shared" si="16" ref="W69:W129">Q69*E69/10000000</f>
        <v>0</v>
      </c>
      <c r="X69" s="107">
        <f aca="true" t="shared" si="17" ref="X69:X129">Q69*H69/10000000</f>
        <v>0</v>
      </c>
      <c r="Y69" s="107">
        <f aca="true" t="shared" si="18" ref="Y69:Y129">(T69*P69)/10000000</f>
        <v>57.40679</v>
      </c>
      <c r="Z69" s="250">
        <f aca="true" t="shared" si="19" ref="Z69:Z129">R69-Y69</f>
        <v>0.846074999999999</v>
      </c>
    </row>
    <row r="70" spans="1:28" s="59" customFormat="1" ht="15">
      <c r="A70" s="206" t="s">
        <v>148</v>
      </c>
      <c r="B70" s="171">
        <v>23137500</v>
      </c>
      <c r="C70" s="169">
        <v>475000</v>
      </c>
      <c r="D70" s="177">
        <v>0.02</v>
      </c>
      <c r="E70" s="171">
        <v>1650000</v>
      </c>
      <c r="F70" s="116">
        <v>125000</v>
      </c>
      <c r="G70" s="177">
        <v>0.08</v>
      </c>
      <c r="H70" s="171">
        <v>200000</v>
      </c>
      <c r="I70" s="116">
        <v>25000</v>
      </c>
      <c r="J70" s="177">
        <v>0.14</v>
      </c>
      <c r="K70" s="171">
        <v>24987500</v>
      </c>
      <c r="L70" s="116">
        <v>625000</v>
      </c>
      <c r="M70" s="132">
        <v>0.03</v>
      </c>
      <c r="N70" s="180">
        <v>24900000</v>
      </c>
      <c r="O70" s="181">
        <f t="shared" si="10"/>
        <v>0.9964982491245623</v>
      </c>
      <c r="P70" s="112">
        <f>Volume!K70</f>
        <v>31.85</v>
      </c>
      <c r="Q70" s="70">
        <f>Volume!J70</f>
        <v>31.6</v>
      </c>
      <c r="R70" s="250">
        <f t="shared" si="11"/>
        <v>78.9605</v>
      </c>
      <c r="S70" s="107">
        <f t="shared" si="12"/>
        <v>78.684</v>
      </c>
      <c r="T70" s="113">
        <f t="shared" si="13"/>
        <v>24362500</v>
      </c>
      <c r="U70" s="107">
        <f t="shared" si="14"/>
        <v>2.5654181631605955</v>
      </c>
      <c r="V70" s="107">
        <f t="shared" si="15"/>
        <v>73.1145</v>
      </c>
      <c r="W70" s="107">
        <f t="shared" si="16"/>
        <v>5.214</v>
      </c>
      <c r="X70" s="107">
        <f t="shared" si="17"/>
        <v>0.632</v>
      </c>
      <c r="Y70" s="107">
        <f t="shared" si="18"/>
        <v>77.5945625</v>
      </c>
      <c r="Z70" s="250">
        <f t="shared" si="19"/>
        <v>1.3659375000000011</v>
      </c>
      <c r="AA70" s="80"/>
      <c r="AB70" s="79"/>
    </row>
    <row r="71" spans="1:26" s="8" customFormat="1" ht="15">
      <c r="A71" s="206" t="s">
        <v>184</v>
      </c>
      <c r="B71" s="171">
        <v>7880000</v>
      </c>
      <c r="C71" s="169">
        <v>524000</v>
      </c>
      <c r="D71" s="177">
        <v>0.07</v>
      </c>
      <c r="E71" s="171">
        <v>36000</v>
      </c>
      <c r="F71" s="116">
        <v>36000</v>
      </c>
      <c r="G71" s="177">
        <v>0</v>
      </c>
      <c r="H71" s="171">
        <v>0</v>
      </c>
      <c r="I71" s="116">
        <v>0</v>
      </c>
      <c r="J71" s="177">
        <v>0</v>
      </c>
      <c r="K71" s="171">
        <v>7916000</v>
      </c>
      <c r="L71" s="116">
        <v>560000</v>
      </c>
      <c r="M71" s="132">
        <v>0.08</v>
      </c>
      <c r="N71" s="180">
        <v>7904000</v>
      </c>
      <c r="O71" s="181">
        <f t="shared" si="10"/>
        <v>0.9984840828701365</v>
      </c>
      <c r="P71" s="112">
        <f>Volume!K71</f>
        <v>120</v>
      </c>
      <c r="Q71" s="70">
        <f>Volume!J71</f>
        <v>121.75</v>
      </c>
      <c r="R71" s="250">
        <f t="shared" si="11"/>
        <v>96.3773</v>
      </c>
      <c r="S71" s="107">
        <f t="shared" si="12"/>
        <v>96.2312</v>
      </c>
      <c r="T71" s="113">
        <f t="shared" si="13"/>
        <v>7356000</v>
      </c>
      <c r="U71" s="107">
        <f t="shared" si="14"/>
        <v>7.6128330614464375</v>
      </c>
      <c r="V71" s="107">
        <f t="shared" si="15"/>
        <v>95.939</v>
      </c>
      <c r="W71" s="107">
        <f t="shared" si="16"/>
        <v>0.4383</v>
      </c>
      <c r="X71" s="107">
        <f t="shared" si="17"/>
        <v>0</v>
      </c>
      <c r="Y71" s="107">
        <f t="shared" si="18"/>
        <v>88.272</v>
      </c>
      <c r="Z71" s="250">
        <f t="shared" si="19"/>
        <v>8.1053</v>
      </c>
    </row>
    <row r="72" spans="1:26" s="8" customFormat="1" ht="15">
      <c r="A72" s="206" t="s">
        <v>194</v>
      </c>
      <c r="B72" s="171">
        <v>4462500</v>
      </c>
      <c r="C72" s="169">
        <v>-540000</v>
      </c>
      <c r="D72" s="177">
        <v>-0.11</v>
      </c>
      <c r="E72" s="171">
        <v>155000</v>
      </c>
      <c r="F72" s="116">
        <v>30000</v>
      </c>
      <c r="G72" s="177">
        <v>0.24</v>
      </c>
      <c r="H72" s="171">
        <v>0</v>
      </c>
      <c r="I72" s="116">
        <v>0</v>
      </c>
      <c r="J72" s="177">
        <v>0</v>
      </c>
      <c r="K72" s="171">
        <v>4617500</v>
      </c>
      <c r="L72" s="116">
        <v>-510000</v>
      </c>
      <c r="M72" s="132">
        <v>-0.1</v>
      </c>
      <c r="N72" s="180">
        <v>4612500</v>
      </c>
      <c r="O72" s="181">
        <f t="shared" si="10"/>
        <v>0.9989171629669734</v>
      </c>
      <c r="P72" s="112">
        <f>Volume!K72</f>
        <v>132.1</v>
      </c>
      <c r="Q72" s="70">
        <f>Volume!J72</f>
        <v>128.4</v>
      </c>
      <c r="R72" s="250">
        <f t="shared" si="11"/>
        <v>59.2887</v>
      </c>
      <c r="S72" s="107">
        <f t="shared" si="12"/>
        <v>59.2245</v>
      </c>
      <c r="T72" s="113">
        <f t="shared" si="13"/>
        <v>5127500</v>
      </c>
      <c r="U72" s="107">
        <f t="shared" si="14"/>
        <v>-9.946367625548513</v>
      </c>
      <c r="V72" s="107">
        <f t="shared" si="15"/>
        <v>57.2985</v>
      </c>
      <c r="W72" s="107">
        <f t="shared" si="16"/>
        <v>1.9902</v>
      </c>
      <c r="X72" s="107">
        <f t="shared" si="17"/>
        <v>0</v>
      </c>
      <c r="Y72" s="107">
        <f t="shared" si="18"/>
        <v>67.734275</v>
      </c>
      <c r="Z72" s="250">
        <f t="shared" si="19"/>
        <v>-8.445574999999998</v>
      </c>
    </row>
    <row r="73" spans="1:26" s="8" customFormat="1" ht="15">
      <c r="A73" s="206" t="s">
        <v>160</v>
      </c>
      <c r="B73" s="171">
        <v>2198100</v>
      </c>
      <c r="C73" s="169">
        <v>20400</v>
      </c>
      <c r="D73" s="177">
        <v>0.01</v>
      </c>
      <c r="E73" s="171">
        <v>15300</v>
      </c>
      <c r="F73" s="116">
        <v>0</v>
      </c>
      <c r="G73" s="177">
        <v>0</v>
      </c>
      <c r="H73" s="171">
        <v>0</v>
      </c>
      <c r="I73" s="116">
        <v>0</v>
      </c>
      <c r="J73" s="177">
        <v>0</v>
      </c>
      <c r="K73" s="171">
        <v>2213400</v>
      </c>
      <c r="L73" s="116">
        <v>20400</v>
      </c>
      <c r="M73" s="132">
        <v>0.01</v>
      </c>
      <c r="N73" s="180">
        <v>2213400</v>
      </c>
      <c r="O73" s="181">
        <f t="shared" si="10"/>
        <v>1</v>
      </c>
      <c r="P73" s="112">
        <f>Volume!K73</f>
        <v>173.6</v>
      </c>
      <c r="Q73" s="70">
        <f>Volume!J73</f>
        <v>172.8</v>
      </c>
      <c r="R73" s="250">
        <f t="shared" si="11"/>
        <v>38.247552</v>
      </c>
      <c r="S73" s="107">
        <f t="shared" si="12"/>
        <v>38.247552</v>
      </c>
      <c r="T73" s="113">
        <f t="shared" si="13"/>
        <v>2193000</v>
      </c>
      <c r="U73" s="107">
        <f t="shared" si="14"/>
        <v>0.9302325581395349</v>
      </c>
      <c r="V73" s="107">
        <f t="shared" si="15"/>
        <v>37.983168</v>
      </c>
      <c r="W73" s="107">
        <f t="shared" si="16"/>
        <v>0.264384</v>
      </c>
      <c r="X73" s="107">
        <f t="shared" si="17"/>
        <v>0</v>
      </c>
      <c r="Y73" s="107">
        <f t="shared" si="18"/>
        <v>38.07048</v>
      </c>
      <c r="Z73" s="250">
        <f t="shared" si="19"/>
        <v>0.17707199999999546</v>
      </c>
    </row>
    <row r="74" spans="1:26" s="8" customFormat="1" ht="15">
      <c r="A74" s="206" t="s">
        <v>357</v>
      </c>
      <c r="B74" s="171">
        <v>9352550</v>
      </c>
      <c r="C74" s="169">
        <v>98600</v>
      </c>
      <c r="D74" s="177">
        <v>0.01</v>
      </c>
      <c r="E74" s="171">
        <v>718250</v>
      </c>
      <c r="F74" s="116">
        <v>91800</v>
      </c>
      <c r="G74" s="177">
        <v>0.15</v>
      </c>
      <c r="H74" s="171">
        <v>49300</v>
      </c>
      <c r="I74" s="116">
        <v>13600</v>
      </c>
      <c r="J74" s="177">
        <v>0.38</v>
      </c>
      <c r="K74" s="171">
        <v>10120100</v>
      </c>
      <c r="L74" s="116">
        <v>204000</v>
      </c>
      <c r="M74" s="132">
        <v>0.02</v>
      </c>
      <c r="N74" s="180">
        <v>10092900</v>
      </c>
      <c r="O74" s="181">
        <f t="shared" si="10"/>
        <v>0.9973122795229297</v>
      </c>
      <c r="P74" s="112">
        <f>Volume!K74</f>
        <v>266.4</v>
      </c>
      <c r="Q74" s="70">
        <f>Volume!J74</f>
        <v>261.7</v>
      </c>
      <c r="R74" s="250">
        <f t="shared" si="11"/>
        <v>264.843017</v>
      </c>
      <c r="S74" s="107">
        <f t="shared" si="12"/>
        <v>264.131193</v>
      </c>
      <c r="T74" s="113">
        <f t="shared" si="13"/>
        <v>9916100</v>
      </c>
      <c r="U74" s="107">
        <f t="shared" si="14"/>
        <v>2.0572604148808504</v>
      </c>
      <c r="V74" s="107">
        <f t="shared" si="15"/>
        <v>244.7562335</v>
      </c>
      <c r="W74" s="107">
        <f t="shared" si="16"/>
        <v>18.7966025</v>
      </c>
      <c r="X74" s="107">
        <f t="shared" si="17"/>
        <v>1.290181</v>
      </c>
      <c r="Y74" s="107">
        <f t="shared" si="18"/>
        <v>264.164904</v>
      </c>
      <c r="Z74" s="250">
        <f t="shared" si="19"/>
        <v>0.6781129999999962</v>
      </c>
    </row>
    <row r="75" spans="1:26" s="8" customFormat="1" ht="15">
      <c r="A75" s="206" t="s">
        <v>226</v>
      </c>
      <c r="B75" s="171">
        <v>2072400</v>
      </c>
      <c r="C75" s="169">
        <v>-38600</v>
      </c>
      <c r="D75" s="177">
        <v>-0.02</v>
      </c>
      <c r="E75" s="171">
        <v>44800</v>
      </c>
      <c r="F75" s="116">
        <v>5400</v>
      </c>
      <c r="G75" s="177">
        <v>0.14</v>
      </c>
      <c r="H75" s="171">
        <v>6000</v>
      </c>
      <c r="I75" s="116">
        <v>200</v>
      </c>
      <c r="J75" s="177">
        <v>0.03</v>
      </c>
      <c r="K75" s="171">
        <v>2123200</v>
      </c>
      <c r="L75" s="116">
        <v>-33000</v>
      </c>
      <c r="M75" s="132">
        <v>-0.02</v>
      </c>
      <c r="N75" s="180">
        <v>2119400</v>
      </c>
      <c r="O75" s="181">
        <f t="shared" si="10"/>
        <v>0.9982102486812359</v>
      </c>
      <c r="P75" s="112">
        <f>Volume!K75</f>
        <v>1423.4</v>
      </c>
      <c r="Q75" s="70">
        <f>Volume!J75</f>
        <v>1462.5</v>
      </c>
      <c r="R75" s="250">
        <f t="shared" si="11"/>
        <v>310.518</v>
      </c>
      <c r="S75" s="107">
        <f t="shared" si="12"/>
        <v>309.96225</v>
      </c>
      <c r="T75" s="113">
        <f t="shared" si="13"/>
        <v>2156200</v>
      </c>
      <c r="U75" s="107">
        <f t="shared" si="14"/>
        <v>-1.530470271774418</v>
      </c>
      <c r="V75" s="107">
        <f t="shared" si="15"/>
        <v>303.0885</v>
      </c>
      <c r="W75" s="107">
        <f t="shared" si="16"/>
        <v>6.552</v>
      </c>
      <c r="X75" s="107">
        <f t="shared" si="17"/>
        <v>0.8775</v>
      </c>
      <c r="Y75" s="107">
        <f t="shared" si="18"/>
        <v>306.913508</v>
      </c>
      <c r="Z75" s="250">
        <f t="shared" si="19"/>
        <v>3.6044919999999934</v>
      </c>
    </row>
    <row r="76" spans="1:28" s="59" customFormat="1" ht="15">
      <c r="A76" s="206" t="s">
        <v>7</v>
      </c>
      <c r="B76" s="171">
        <v>1818700</v>
      </c>
      <c r="C76" s="169">
        <v>-62400</v>
      </c>
      <c r="D76" s="177">
        <v>-0.03</v>
      </c>
      <c r="E76" s="171">
        <v>20150</v>
      </c>
      <c r="F76" s="116">
        <v>2600</v>
      </c>
      <c r="G76" s="177">
        <v>0.15</v>
      </c>
      <c r="H76" s="171">
        <v>3900</v>
      </c>
      <c r="I76" s="116">
        <v>2600</v>
      </c>
      <c r="J76" s="177">
        <v>2</v>
      </c>
      <c r="K76" s="171">
        <v>1842750</v>
      </c>
      <c r="L76" s="116">
        <v>-57200</v>
      </c>
      <c r="M76" s="132">
        <v>-0.03</v>
      </c>
      <c r="N76" s="180">
        <v>1833650</v>
      </c>
      <c r="O76" s="181">
        <f t="shared" si="10"/>
        <v>0.9950617283950617</v>
      </c>
      <c r="P76" s="112">
        <f>Volume!K76</f>
        <v>845.8</v>
      </c>
      <c r="Q76" s="70">
        <f>Volume!J76</f>
        <v>844.9</v>
      </c>
      <c r="R76" s="250">
        <f t="shared" si="11"/>
        <v>155.6939475</v>
      </c>
      <c r="S76" s="107">
        <f t="shared" si="12"/>
        <v>154.9250885</v>
      </c>
      <c r="T76" s="113">
        <f t="shared" si="13"/>
        <v>1899950</v>
      </c>
      <c r="U76" s="107">
        <f t="shared" si="14"/>
        <v>-3.010605542251112</v>
      </c>
      <c r="V76" s="107">
        <f t="shared" si="15"/>
        <v>153.661963</v>
      </c>
      <c r="W76" s="107">
        <f t="shared" si="16"/>
        <v>1.7024735</v>
      </c>
      <c r="X76" s="107">
        <f t="shared" si="17"/>
        <v>0.329511</v>
      </c>
      <c r="Y76" s="107">
        <f t="shared" si="18"/>
        <v>160.697771</v>
      </c>
      <c r="Z76" s="250">
        <f t="shared" si="19"/>
        <v>-5.0038234999999815</v>
      </c>
      <c r="AA76" s="80"/>
      <c r="AB76" s="79"/>
    </row>
    <row r="77" spans="1:26" s="8" customFormat="1" ht="15">
      <c r="A77" s="206" t="s">
        <v>185</v>
      </c>
      <c r="B77" s="171">
        <v>3562800</v>
      </c>
      <c r="C77" s="169">
        <v>-164400</v>
      </c>
      <c r="D77" s="177">
        <v>-0.04</v>
      </c>
      <c r="E77" s="171">
        <v>0</v>
      </c>
      <c r="F77" s="116">
        <v>0</v>
      </c>
      <c r="G77" s="177">
        <v>0</v>
      </c>
      <c r="H77" s="171">
        <v>0</v>
      </c>
      <c r="I77" s="116">
        <v>0</v>
      </c>
      <c r="J77" s="177">
        <v>0</v>
      </c>
      <c r="K77" s="171">
        <v>3562800</v>
      </c>
      <c r="L77" s="116">
        <v>-164400</v>
      </c>
      <c r="M77" s="132">
        <v>-0.04</v>
      </c>
      <c r="N77" s="180">
        <v>3558000</v>
      </c>
      <c r="O77" s="181">
        <f t="shared" si="10"/>
        <v>0.9986527450319973</v>
      </c>
      <c r="P77" s="112">
        <f>Volume!K77</f>
        <v>464.55</v>
      </c>
      <c r="Q77" s="70">
        <f>Volume!J77</f>
        <v>478.15</v>
      </c>
      <c r="R77" s="250">
        <f t="shared" si="11"/>
        <v>170.355282</v>
      </c>
      <c r="S77" s="107">
        <f t="shared" si="12"/>
        <v>170.12577</v>
      </c>
      <c r="T77" s="113">
        <f t="shared" si="13"/>
        <v>3727200</v>
      </c>
      <c r="U77" s="107">
        <f t="shared" si="14"/>
        <v>-4.410817772054089</v>
      </c>
      <c r="V77" s="107">
        <f t="shared" si="15"/>
        <v>170.355282</v>
      </c>
      <c r="W77" s="107">
        <f t="shared" si="16"/>
        <v>0</v>
      </c>
      <c r="X77" s="107">
        <f t="shared" si="17"/>
        <v>0</v>
      </c>
      <c r="Y77" s="107">
        <f t="shared" si="18"/>
        <v>173.147076</v>
      </c>
      <c r="Z77" s="250">
        <f t="shared" si="19"/>
        <v>-2.79179400000001</v>
      </c>
    </row>
    <row r="78" spans="1:26" s="8" customFormat="1" ht="15">
      <c r="A78" s="206" t="s">
        <v>240</v>
      </c>
      <c r="B78" s="171">
        <v>1629200</v>
      </c>
      <c r="C78" s="169">
        <v>-32000</v>
      </c>
      <c r="D78" s="177">
        <v>-0.02</v>
      </c>
      <c r="E78" s="171">
        <v>65200</v>
      </c>
      <c r="F78" s="116">
        <v>4000</v>
      </c>
      <c r="G78" s="177">
        <v>0.07</v>
      </c>
      <c r="H78" s="171">
        <v>11600</v>
      </c>
      <c r="I78" s="116">
        <v>800</v>
      </c>
      <c r="J78" s="177">
        <v>0.07</v>
      </c>
      <c r="K78" s="171">
        <v>1706000</v>
      </c>
      <c r="L78" s="116">
        <v>-27200</v>
      </c>
      <c r="M78" s="132">
        <v>-0.02</v>
      </c>
      <c r="N78" s="180">
        <v>1702800</v>
      </c>
      <c r="O78" s="181">
        <f t="shared" si="10"/>
        <v>0.998124267291911</v>
      </c>
      <c r="P78" s="112">
        <f>Volume!K78</f>
        <v>961.65</v>
      </c>
      <c r="Q78" s="70">
        <f>Volume!J78</f>
        <v>949.85</v>
      </c>
      <c r="R78" s="250">
        <f t="shared" si="11"/>
        <v>162.04441</v>
      </c>
      <c r="S78" s="107">
        <f t="shared" si="12"/>
        <v>161.740458</v>
      </c>
      <c r="T78" s="113">
        <f t="shared" si="13"/>
        <v>1733200</v>
      </c>
      <c r="U78" s="107">
        <f t="shared" si="14"/>
        <v>-1.5693514885760442</v>
      </c>
      <c r="V78" s="107">
        <f t="shared" si="15"/>
        <v>154.749562</v>
      </c>
      <c r="W78" s="107">
        <f t="shared" si="16"/>
        <v>6.193022</v>
      </c>
      <c r="X78" s="107">
        <f t="shared" si="17"/>
        <v>1.101826</v>
      </c>
      <c r="Y78" s="107">
        <f t="shared" si="18"/>
        <v>166.673178</v>
      </c>
      <c r="Z78" s="250">
        <f t="shared" si="19"/>
        <v>-4.628768000000008</v>
      </c>
    </row>
    <row r="79" spans="1:28" s="59" customFormat="1" ht="15">
      <c r="A79" s="206" t="s">
        <v>223</v>
      </c>
      <c r="B79" s="171">
        <v>6030000</v>
      </c>
      <c r="C79" s="169">
        <v>116250</v>
      </c>
      <c r="D79" s="177">
        <v>0.02</v>
      </c>
      <c r="E79" s="171">
        <v>902500</v>
      </c>
      <c r="F79" s="116">
        <v>-133750</v>
      </c>
      <c r="G79" s="177">
        <v>-0.13</v>
      </c>
      <c r="H79" s="171">
        <v>766250</v>
      </c>
      <c r="I79" s="116">
        <v>16250</v>
      </c>
      <c r="J79" s="177">
        <v>0.02</v>
      </c>
      <c r="K79" s="171">
        <v>7698750</v>
      </c>
      <c r="L79" s="116">
        <v>-1250</v>
      </c>
      <c r="M79" s="132">
        <v>0</v>
      </c>
      <c r="N79" s="180">
        <v>6981250</v>
      </c>
      <c r="O79" s="181">
        <f t="shared" si="10"/>
        <v>0.9068030524435785</v>
      </c>
      <c r="P79" s="112">
        <f>Volume!K79</f>
        <v>273.75</v>
      </c>
      <c r="Q79" s="70">
        <f>Volume!J79</f>
        <v>273.55</v>
      </c>
      <c r="R79" s="250">
        <f t="shared" si="11"/>
        <v>210.59930625</v>
      </c>
      <c r="S79" s="107">
        <f t="shared" si="12"/>
        <v>190.97209375</v>
      </c>
      <c r="T79" s="113">
        <f t="shared" si="13"/>
        <v>7700000</v>
      </c>
      <c r="U79" s="107">
        <f t="shared" si="14"/>
        <v>-0.016233766233766232</v>
      </c>
      <c r="V79" s="107">
        <f t="shared" si="15"/>
        <v>164.95065</v>
      </c>
      <c r="W79" s="107">
        <f t="shared" si="16"/>
        <v>24.6878875</v>
      </c>
      <c r="X79" s="107">
        <f t="shared" si="17"/>
        <v>20.96076875</v>
      </c>
      <c r="Y79" s="107">
        <f t="shared" si="18"/>
        <v>210.7875</v>
      </c>
      <c r="Z79" s="250">
        <f t="shared" si="19"/>
        <v>-0.18819374999998217</v>
      </c>
      <c r="AA79" s="80"/>
      <c r="AB79" s="79"/>
    </row>
    <row r="80" spans="1:26" s="8" customFormat="1" ht="15">
      <c r="A80" s="206" t="s">
        <v>186</v>
      </c>
      <c r="B80" s="171">
        <v>7638400</v>
      </c>
      <c r="C80" s="169">
        <v>392000</v>
      </c>
      <c r="D80" s="177">
        <v>0.05</v>
      </c>
      <c r="E80" s="171">
        <v>38400</v>
      </c>
      <c r="F80" s="116">
        <v>1600</v>
      </c>
      <c r="G80" s="177">
        <v>0.04</v>
      </c>
      <c r="H80" s="171">
        <v>8000</v>
      </c>
      <c r="I80" s="116">
        <v>0</v>
      </c>
      <c r="J80" s="177">
        <v>0</v>
      </c>
      <c r="K80" s="171">
        <v>7684800</v>
      </c>
      <c r="L80" s="116">
        <v>393600</v>
      </c>
      <c r="M80" s="132">
        <v>0.05</v>
      </c>
      <c r="N80" s="180">
        <v>7670400</v>
      </c>
      <c r="O80" s="181">
        <f t="shared" si="10"/>
        <v>0.9981261711430356</v>
      </c>
      <c r="P80" s="112">
        <f>Volume!K80</f>
        <v>266.6</v>
      </c>
      <c r="Q80" s="70">
        <f>Volume!J80</f>
        <v>265.8</v>
      </c>
      <c r="R80" s="250">
        <f t="shared" si="11"/>
        <v>204.261984</v>
      </c>
      <c r="S80" s="107">
        <f t="shared" si="12"/>
        <v>203.879232</v>
      </c>
      <c r="T80" s="113">
        <f t="shared" si="13"/>
        <v>7291200</v>
      </c>
      <c r="U80" s="107">
        <f t="shared" si="14"/>
        <v>5.398288347597104</v>
      </c>
      <c r="V80" s="107">
        <f t="shared" si="15"/>
        <v>203.028672</v>
      </c>
      <c r="W80" s="107">
        <f t="shared" si="16"/>
        <v>1.020672</v>
      </c>
      <c r="X80" s="107">
        <f t="shared" si="17"/>
        <v>0.21264</v>
      </c>
      <c r="Y80" s="107">
        <f t="shared" si="18"/>
        <v>194.38339200000001</v>
      </c>
      <c r="Z80" s="250">
        <f t="shared" si="19"/>
        <v>9.878591999999998</v>
      </c>
    </row>
    <row r="81" spans="1:26" s="8" customFormat="1" ht="15">
      <c r="A81" s="206" t="s">
        <v>161</v>
      </c>
      <c r="B81" s="171">
        <v>7573900</v>
      </c>
      <c r="C81" s="169">
        <v>-62300</v>
      </c>
      <c r="D81" s="177">
        <v>-0.01</v>
      </c>
      <c r="E81" s="171">
        <v>204700</v>
      </c>
      <c r="F81" s="116">
        <v>89000</v>
      </c>
      <c r="G81" s="177">
        <v>0.77</v>
      </c>
      <c r="H81" s="171">
        <v>0</v>
      </c>
      <c r="I81" s="116">
        <v>0</v>
      </c>
      <c r="J81" s="177">
        <v>0</v>
      </c>
      <c r="K81" s="171">
        <v>7778600</v>
      </c>
      <c r="L81" s="116">
        <v>26700</v>
      </c>
      <c r="M81" s="132">
        <v>0</v>
      </c>
      <c r="N81" s="180">
        <v>7743000</v>
      </c>
      <c r="O81" s="181">
        <f t="shared" si="10"/>
        <v>0.9954233409610984</v>
      </c>
      <c r="P81" s="112">
        <f>Volume!K81</f>
        <v>41.55</v>
      </c>
      <c r="Q81" s="70">
        <f>Volume!J81</f>
        <v>42.65</v>
      </c>
      <c r="R81" s="250">
        <f t="shared" si="11"/>
        <v>33.175729</v>
      </c>
      <c r="S81" s="107">
        <f t="shared" si="12"/>
        <v>33.023895</v>
      </c>
      <c r="T81" s="113">
        <f t="shared" si="13"/>
        <v>7751900</v>
      </c>
      <c r="U81" s="107">
        <f t="shared" si="14"/>
        <v>0.3444316877152698</v>
      </c>
      <c r="V81" s="107">
        <f t="shared" si="15"/>
        <v>32.3026835</v>
      </c>
      <c r="W81" s="107">
        <f t="shared" si="16"/>
        <v>0.8730455</v>
      </c>
      <c r="X81" s="107">
        <f t="shared" si="17"/>
        <v>0</v>
      </c>
      <c r="Y81" s="107">
        <f t="shared" si="18"/>
        <v>32.2091445</v>
      </c>
      <c r="Z81" s="250">
        <f t="shared" si="19"/>
        <v>0.9665844999999962</v>
      </c>
    </row>
    <row r="82" spans="1:28" s="59" customFormat="1" ht="15">
      <c r="A82" s="206" t="s">
        <v>8</v>
      </c>
      <c r="B82" s="171">
        <v>19347200</v>
      </c>
      <c r="C82" s="169">
        <v>-412800</v>
      </c>
      <c r="D82" s="177">
        <v>-0.02</v>
      </c>
      <c r="E82" s="171">
        <v>2129600</v>
      </c>
      <c r="F82" s="116">
        <v>102400</v>
      </c>
      <c r="G82" s="177">
        <v>0.05</v>
      </c>
      <c r="H82" s="171">
        <v>192000</v>
      </c>
      <c r="I82" s="116">
        <v>30400</v>
      </c>
      <c r="J82" s="177">
        <v>0.19</v>
      </c>
      <c r="K82" s="171">
        <v>21668800</v>
      </c>
      <c r="L82" s="116">
        <v>-280000</v>
      </c>
      <c r="M82" s="132">
        <v>-0.01</v>
      </c>
      <c r="N82" s="180">
        <v>21600000</v>
      </c>
      <c r="O82" s="181">
        <f t="shared" si="10"/>
        <v>0.9968249280070886</v>
      </c>
      <c r="P82" s="112">
        <f>Volume!K82</f>
        <v>138.85</v>
      </c>
      <c r="Q82" s="70">
        <f>Volume!J82</f>
        <v>139.05</v>
      </c>
      <c r="R82" s="250">
        <f t="shared" si="11"/>
        <v>301.30466400000006</v>
      </c>
      <c r="S82" s="107">
        <f t="shared" si="12"/>
        <v>300.34800000000007</v>
      </c>
      <c r="T82" s="113">
        <f t="shared" si="13"/>
        <v>21948800</v>
      </c>
      <c r="U82" s="107">
        <f t="shared" si="14"/>
        <v>-1.2756961656218109</v>
      </c>
      <c r="V82" s="107">
        <f t="shared" si="15"/>
        <v>269.022816</v>
      </c>
      <c r="W82" s="107">
        <f t="shared" si="16"/>
        <v>29.612088</v>
      </c>
      <c r="X82" s="107">
        <f t="shared" si="17"/>
        <v>2.6697600000000006</v>
      </c>
      <c r="Y82" s="107">
        <f t="shared" si="18"/>
        <v>304.759088</v>
      </c>
      <c r="Z82" s="250">
        <f t="shared" si="19"/>
        <v>-3.4544239999999604</v>
      </c>
      <c r="AA82" s="80"/>
      <c r="AB82" s="79"/>
    </row>
    <row r="83" spans="1:26" s="8" customFormat="1" ht="15">
      <c r="A83" s="206" t="s">
        <v>195</v>
      </c>
      <c r="B83" s="171">
        <v>29960000</v>
      </c>
      <c r="C83" s="169">
        <v>336000</v>
      </c>
      <c r="D83" s="177">
        <v>0.01</v>
      </c>
      <c r="E83" s="171">
        <v>4480000</v>
      </c>
      <c r="F83" s="116">
        <v>1960000</v>
      </c>
      <c r="G83" s="177">
        <v>0.78</v>
      </c>
      <c r="H83" s="171">
        <v>448000</v>
      </c>
      <c r="I83" s="116">
        <v>112000</v>
      </c>
      <c r="J83" s="177">
        <v>0.33</v>
      </c>
      <c r="K83" s="171">
        <v>34888000</v>
      </c>
      <c r="L83" s="116">
        <v>2408000</v>
      </c>
      <c r="M83" s="132">
        <v>0.07</v>
      </c>
      <c r="N83" s="180">
        <v>34356000</v>
      </c>
      <c r="O83" s="181">
        <f t="shared" si="10"/>
        <v>0.9847512038523274</v>
      </c>
      <c r="P83" s="112">
        <f>Volume!K83</f>
        <v>12.55</v>
      </c>
      <c r="Q83" s="70">
        <f>Volume!J83</f>
        <v>13.3</v>
      </c>
      <c r="R83" s="250">
        <f t="shared" si="11"/>
        <v>46.40104</v>
      </c>
      <c r="S83" s="107">
        <f t="shared" si="12"/>
        <v>45.69348</v>
      </c>
      <c r="T83" s="113">
        <f t="shared" si="13"/>
        <v>32480000</v>
      </c>
      <c r="U83" s="107">
        <f t="shared" si="14"/>
        <v>7.413793103448276</v>
      </c>
      <c r="V83" s="107">
        <f t="shared" si="15"/>
        <v>39.8468</v>
      </c>
      <c r="W83" s="107">
        <f t="shared" si="16"/>
        <v>5.9584</v>
      </c>
      <c r="X83" s="107">
        <f t="shared" si="17"/>
        <v>0.59584</v>
      </c>
      <c r="Y83" s="107">
        <f t="shared" si="18"/>
        <v>40.7624</v>
      </c>
      <c r="Z83" s="250">
        <f t="shared" si="19"/>
        <v>5.638640000000002</v>
      </c>
    </row>
    <row r="84" spans="1:28" s="59" customFormat="1" ht="15">
      <c r="A84" s="206" t="s">
        <v>218</v>
      </c>
      <c r="B84" s="171">
        <v>2839350</v>
      </c>
      <c r="C84" s="169">
        <v>146050</v>
      </c>
      <c r="D84" s="177">
        <v>0.05</v>
      </c>
      <c r="E84" s="171">
        <v>49450</v>
      </c>
      <c r="F84" s="116">
        <v>11500</v>
      </c>
      <c r="G84" s="177">
        <v>0.3</v>
      </c>
      <c r="H84" s="171">
        <v>1150</v>
      </c>
      <c r="I84" s="116">
        <v>0</v>
      </c>
      <c r="J84" s="177">
        <v>0</v>
      </c>
      <c r="K84" s="171">
        <v>2889950</v>
      </c>
      <c r="L84" s="116">
        <v>157550</v>
      </c>
      <c r="M84" s="132">
        <v>0.06</v>
      </c>
      <c r="N84" s="180">
        <v>2871550</v>
      </c>
      <c r="O84" s="181">
        <f t="shared" si="10"/>
        <v>0.993633107839236</v>
      </c>
      <c r="P84" s="112">
        <f>Volume!K84</f>
        <v>218.85</v>
      </c>
      <c r="Q84" s="70">
        <f>Volume!J84</f>
        <v>217.95</v>
      </c>
      <c r="R84" s="250">
        <f t="shared" si="11"/>
        <v>62.98646025</v>
      </c>
      <c r="S84" s="107">
        <f t="shared" si="12"/>
        <v>62.58543225</v>
      </c>
      <c r="T84" s="113">
        <f t="shared" si="13"/>
        <v>2732400</v>
      </c>
      <c r="U84" s="107">
        <f t="shared" si="14"/>
        <v>5.7659932659932664</v>
      </c>
      <c r="V84" s="107">
        <f t="shared" si="15"/>
        <v>61.88363325</v>
      </c>
      <c r="W84" s="107">
        <f t="shared" si="16"/>
        <v>1.07776275</v>
      </c>
      <c r="X84" s="107">
        <f t="shared" si="17"/>
        <v>0.02506425</v>
      </c>
      <c r="Y84" s="107">
        <f t="shared" si="18"/>
        <v>59.798574</v>
      </c>
      <c r="Z84" s="250">
        <f t="shared" si="19"/>
        <v>3.1878862499999983</v>
      </c>
      <c r="AA84" s="80"/>
      <c r="AB84" s="79"/>
    </row>
    <row r="85" spans="1:26" s="8" customFormat="1" ht="15">
      <c r="A85" s="206" t="s">
        <v>187</v>
      </c>
      <c r="B85" s="171">
        <v>4811400</v>
      </c>
      <c r="C85" s="169">
        <v>92400</v>
      </c>
      <c r="D85" s="177">
        <v>0.02</v>
      </c>
      <c r="E85" s="171">
        <v>6600</v>
      </c>
      <c r="F85" s="116">
        <v>4400</v>
      </c>
      <c r="G85" s="177">
        <v>2</v>
      </c>
      <c r="H85" s="171">
        <v>0</v>
      </c>
      <c r="I85" s="116">
        <v>0</v>
      </c>
      <c r="J85" s="177">
        <v>0</v>
      </c>
      <c r="K85" s="171">
        <v>4818000</v>
      </c>
      <c r="L85" s="116">
        <v>96800</v>
      </c>
      <c r="M85" s="132">
        <v>0.02</v>
      </c>
      <c r="N85" s="180">
        <v>4818000</v>
      </c>
      <c r="O85" s="181">
        <f t="shared" si="10"/>
        <v>1</v>
      </c>
      <c r="P85" s="112">
        <f>Volume!K85</f>
        <v>232.45</v>
      </c>
      <c r="Q85" s="70">
        <f>Volume!J85</f>
        <v>233.95</v>
      </c>
      <c r="R85" s="250">
        <f t="shared" si="11"/>
        <v>112.71711</v>
      </c>
      <c r="S85" s="107">
        <f t="shared" si="12"/>
        <v>112.71711</v>
      </c>
      <c r="T85" s="113">
        <f t="shared" si="13"/>
        <v>4721200</v>
      </c>
      <c r="U85" s="107">
        <f t="shared" si="14"/>
        <v>2.050326188257223</v>
      </c>
      <c r="V85" s="107">
        <f t="shared" si="15"/>
        <v>112.562703</v>
      </c>
      <c r="W85" s="107">
        <f t="shared" si="16"/>
        <v>0.154407</v>
      </c>
      <c r="X85" s="107">
        <f t="shared" si="17"/>
        <v>0</v>
      </c>
      <c r="Y85" s="107">
        <f t="shared" si="18"/>
        <v>109.744294</v>
      </c>
      <c r="Z85" s="250">
        <f t="shared" si="19"/>
        <v>2.972816000000009</v>
      </c>
    </row>
    <row r="86" spans="1:26" s="8" customFormat="1" ht="15">
      <c r="A86" s="206" t="s">
        <v>162</v>
      </c>
      <c r="B86" s="171">
        <v>5728900</v>
      </c>
      <c r="C86" s="169">
        <v>23600</v>
      </c>
      <c r="D86" s="177">
        <v>0</v>
      </c>
      <c r="E86" s="171">
        <v>118000</v>
      </c>
      <c r="F86" s="116">
        <v>17700</v>
      </c>
      <c r="G86" s="177">
        <v>0.18</v>
      </c>
      <c r="H86" s="171">
        <v>0</v>
      </c>
      <c r="I86" s="116">
        <v>0</v>
      </c>
      <c r="J86" s="177">
        <v>0</v>
      </c>
      <c r="K86" s="171">
        <v>5846900</v>
      </c>
      <c r="L86" s="116">
        <v>41300</v>
      </c>
      <c r="M86" s="132">
        <v>0.01</v>
      </c>
      <c r="N86" s="180">
        <v>5846900</v>
      </c>
      <c r="O86" s="181">
        <f t="shared" si="10"/>
        <v>1</v>
      </c>
      <c r="P86" s="112">
        <f>Volume!K86</f>
        <v>63.65</v>
      </c>
      <c r="Q86" s="70">
        <f>Volume!J86</f>
        <v>63.3</v>
      </c>
      <c r="R86" s="250">
        <f t="shared" si="11"/>
        <v>37.010877</v>
      </c>
      <c r="S86" s="107">
        <f t="shared" si="12"/>
        <v>37.010877</v>
      </c>
      <c r="T86" s="113">
        <f t="shared" si="13"/>
        <v>5805600</v>
      </c>
      <c r="U86" s="107">
        <f t="shared" si="14"/>
        <v>0.7113821138211381</v>
      </c>
      <c r="V86" s="107">
        <f t="shared" si="15"/>
        <v>36.263937</v>
      </c>
      <c r="W86" s="107">
        <f t="shared" si="16"/>
        <v>0.74694</v>
      </c>
      <c r="X86" s="107">
        <f t="shared" si="17"/>
        <v>0</v>
      </c>
      <c r="Y86" s="107">
        <f t="shared" si="18"/>
        <v>36.952644</v>
      </c>
      <c r="Z86" s="250">
        <f t="shared" si="19"/>
        <v>0.05823300000000131</v>
      </c>
    </row>
    <row r="87" spans="1:26" s="8" customFormat="1" ht="15">
      <c r="A87" s="206" t="s">
        <v>163</v>
      </c>
      <c r="B87" s="171">
        <v>948860</v>
      </c>
      <c r="C87" s="169">
        <v>-48070</v>
      </c>
      <c r="D87" s="177">
        <v>-0.05</v>
      </c>
      <c r="E87" s="171">
        <v>0</v>
      </c>
      <c r="F87" s="116">
        <v>0</v>
      </c>
      <c r="G87" s="177">
        <v>0</v>
      </c>
      <c r="H87" s="171">
        <v>0</v>
      </c>
      <c r="I87" s="116">
        <v>0</v>
      </c>
      <c r="J87" s="177">
        <v>0</v>
      </c>
      <c r="K87" s="171">
        <v>948860</v>
      </c>
      <c r="L87" s="116">
        <v>-48070</v>
      </c>
      <c r="M87" s="132">
        <v>-0.05</v>
      </c>
      <c r="N87" s="180">
        <v>946770</v>
      </c>
      <c r="O87" s="181">
        <f t="shared" si="10"/>
        <v>0.9977973568281938</v>
      </c>
      <c r="P87" s="112">
        <f>Volume!K87</f>
        <v>249.85</v>
      </c>
      <c r="Q87" s="70">
        <f>Volume!J87</f>
        <v>246.15</v>
      </c>
      <c r="R87" s="250">
        <f t="shared" si="11"/>
        <v>23.3561889</v>
      </c>
      <c r="S87" s="107">
        <f t="shared" si="12"/>
        <v>23.30474355</v>
      </c>
      <c r="T87" s="113">
        <f t="shared" si="13"/>
        <v>996930</v>
      </c>
      <c r="U87" s="107">
        <f t="shared" si="14"/>
        <v>-4.821802935010482</v>
      </c>
      <c r="V87" s="107">
        <f t="shared" si="15"/>
        <v>23.3561889</v>
      </c>
      <c r="W87" s="107">
        <f t="shared" si="16"/>
        <v>0</v>
      </c>
      <c r="X87" s="107">
        <f t="shared" si="17"/>
        <v>0</v>
      </c>
      <c r="Y87" s="107">
        <f t="shared" si="18"/>
        <v>24.90829605</v>
      </c>
      <c r="Z87" s="250">
        <f t="shared" si="19"/>
        <v>-1.5521071500000012</v>
      </c>
    </row>
    <row r="88" spans="1:28" s="59" customFormat="1" ht="15">
      <c r="A88" s="206" t="s">
        <v>137</v>
      </c>
      <c r="B88" s="171">
        <v>19435000</v>
      </c>
      <c r="C88" s="169">
        <v>16250</v>
      </c>
      <c r="D88" s="177">
        <v>0</v>
      </c>
      <c r="E88" s="171">
        <v>4446000</v>
      </c>
      <c r="F88" s="116">
        <v>529750</v>
      </c>
      <c r="G88" s="177">
        <v>0.14</v>
      </c>
      <c r="H88" s="171">
        <v>555750</v>
      </c>
      <c r="I88" s="116">
        <v>110500</v>
      </c>
      <c r="J88" s="177">
        <v>0.25</v>
      </c>
      <c r="K88" s="171">
        <v>24436750</v>
      </c>
      <c r="L88" s="116">
        <v>656500</v>
      </c>
      <c r="M88" s="132">
        <v>0.03</v>
      </c>
      <c r="N88" s="180">
        <v>24310000</v>
      </c>
      <c r="O88" s="181">
        <f t="shared" si="10"/>
        <v>0.9948131400452188</v>
      </c>
      <c r="P88" s="112">
        <f>Volume!K88</f>
        <v>150.95</v>
      </c>
      <c r="Q88" s="70">
        <f>Volume!J88</f>
        <v>149.6</v>
      </c>
      <c r="R88" s="250">
        <f t="shared" si="11"/>
        <v>365.57378</v>
      </c>
      <c r="S88" s="107">
        <f t="shared" si="12"/>
        <v>363.6776</v>
      </c>
      <c r="T88" s="113">
        <f t="shared" si="13"/>
        <v>23780250</v>
      </c>
      <c r="U88" s="107">
        <f t="shared" si="14"/>
        <v>2.7606942736094027</v>
      </c>
      <c r="V88" s="107">
        <f t="shared" si="15"/>
        <v>290.7476</v>
      </c>
      <c r="W88" s="107">
        <f t="shared" si="16"/>
        <v>66.51216</v>
      </c>
      <c r="X88" s="107">
        <f t="shared" si="17"/>
        <v>8.31402</v>
      </c>
      <c r="Y88" s="107">
        <f t="shared" si="18"/>
        <v>358.96287374999997</v>
      </c>
      <c r="Z88" s="250">
        <f t="shared" si="19"/>
        <v>6.610906250000028</v>
      </c>
      <c r="AA88" s="80"/>
      <c r="AB88" s="79"/>
    </row>
    <row r="89" spans="1:28" s="59" customFormat="1" ht="15">
      <c r="A89" s="206" t="s">
        <v>50</v>
      </c>
      <c r="B89" s="171">
        <v>5570550</v>
      </c>
      <c r="C89" s="169">
        <v>481500</v>
      </c>
      <c r="D89" s="177">
        <v>0.09</v>
      </c>
      <c r="E89" s="171">
        <v>194400</v>
      </c>
      <c r="F89" s="116">
        <v>44550</v>
      </c>
      <c r="G89" s="177">
        <v>0.3</v>
      </c>
      <c r="H89" s="171">
        <v>13950</v>
      </c>
      <c r="I89" s="116">
        <v>1350</v>
      </c>
      <c r="J89" s="177">
        <v>0.11</v>
      </c>
      <c r="K89" s="171">
        <v>5778900</v>
      </c>
      <c r="L89" s="116">
        <v>527400</v>
      </c>
      <c r="M89" s="132">
        <v>0.1</v>
      </c>
      <c r="N89" s="180">
        <v>5717250</v>
      </c>
      <c r="O89" s="181">
        <f t="shared" si="10"/>
        <v>0.9893318797695063</v>
      </c>
      <c r="P89" s="112">
        <f>Volume!K89</f>
        <v>856.7</v>
      </c>
      <c r="Q89" s="70">
        <f>Volume!J89</f>
        <v>857.35</v>
      </c>
      <c r="R89" s="250">
        <f t="shared" si="11"/>
        <v>495.4539915</v>
      </c>
      <c r="S89" s="107">
        <f t="shared" si="12"/>
        <v>490.16842875</v>
      </c>
      <c r="T89" s="113">
        <f t="shared" si="13"/>
        <v>5251500</v>
      </c>
      <c r="U89" s="107">
        <f t="shared" si="14"/>
        <v>10.042844901456727</v>
      </c>
      <c r="V89" s="107">
        <f t="shared" si="15"/>
        <v>477.59110425</v>
      </c>
      <c r="W89" s="107">
        <f t="shared" si="16"/>
        <v>16.666884</v>
      </c>
      <c r="X89" s="107">
        <f t="shared" si="17"/>
        <v>1.19600325</v>
      </c>
      <c r="Y89" s="107">
        <f t="shared" si="18"/>
        <v>449.896005</v>
      </c>
      <c r="Z89" s="250">
        <f t="shared" si="19"/>
        <v>45.55798649999997</v>
      </c>
      <c r="AA89" s="80"/>
      <c r="AB89" s="79"/>
    </row>
    <row r="90" spans="1:26" s="8" customFormat="1" ht="15">
      <c r="A90" s="206" t="s">
        <v>188</v>
      </c>
      <c r="B90" s="171">
        <v>4801650</v>
      </c>
      <c r="C90" s="169">
        <v>56700</v>
      </c>
      <c r="D90" s="177">
        <v>0.01</v>
      </c>
      <c r="E90" s="171">
        <v>108150</v>
      </c>
      <c r="F90" s="116">
        <v>3150</v>
      </c>
      <c r="G90" s="177">
        <v>0.03</v>
      </c>
      <c r="H90" s="171">
        <v>0</v>
      </c>
      <c r="I90" s="116">
        <v>0</v>
      </c>
      <c r="J90" s="177">
        <v>0</v>
      </c>
      <c r="K90" s="171">
        <v>4909800</v>
      </c>
      <c r="L90" s="116">
        <v>59850</v>
      </c>
      <c r="M90" s="132">
        <v>0.01</v>
      </c>
      <c r="N90" s="180">
        <v>4904550</v>
      </c>
      <c r="O90" s="181">
        <f t="shared" si="10"/>
        <v>0.9989307100085543</v>
      </c>
      <c r="P90" s="112">
        <f>Volume!K90</f>
        <v>211.6</v>
      </c>
      <c r="Q90" s="70">
        <f>Volume!J90</f>
        <v>210.4</v>
      </c>
      <c r="R90" s="250">
        <f t="shared" si="11"/>
        <v>103.302192</v>
      </c>
      <c r="S90" s="107">
        <f t="shared" si="12"/>
        <v>103.191732</v>
      </c>
      <c r="T90" s="113">
        <f t="shared" si="13"/>
        <v>4849950</v>
      </c>
      <c r="U90" s="107">
        <f t="shared" si="14"/>
        <v>1.2340333405499024</v>
      </c>
      <c r="V90" s="107">
        <f t="shared" si="15"/>
        <v>101.026716</v>
      </c>
      <c r="W90" s="107">
        <f t="shared" si="16"/>
        <v>2.275476</v>
      </c>
      <c r="X90" s="107">
        <f t="shared" si="17"/>
        <v>0</v>
      </c>
      <c r="Y90" s="107">
        <f t="shared" si="18"/>
        <v>102.624942</v>
      </c>
      <c r="Z90" s="250">
        <f t="shared" si="19"/>
        <v>0.6772500000000008</v>
      </c>
    </row>
    <row r="91" spans="1:28" s="59" customFormat="1" ht="15">
      <c r="A91" s="206" t="s">
        <v>94</v>
      </c>
      <c r="B91" s="171">
        <v>2107200</v>
      </c>
      <c r="C91" s="169">
        <v>15600</v>
      </c>
      <c r="D91" s="177">
        <v>0.01</v>
      </c>
      <c r="E91" s="171">
        <v>3600</v>
      </c>
      <c r="F91" s="116">
        <v>1200</v>
      </c>
      <c r="G91" s="177">
        <v>0.5</v>
      </c>
      <c r="H91" s="171">
        <v>0</v>
      </c>
      <c r="I91" s="116">
        <v>0</v>
      </c>
      <c r="J91" s="177">
        <v>0</v>
      </c>
      <c r="K91" s="171">
        <v>2110800</v>
      </c>
      <c r="L91" s="116">
        <v>16800</v>
      </c>
      <c r="M91" s="132">
        <v>0.01</v>
      </c>
      <c r="N91" s="180">
        <v>2107200</v>
      </c>
      <c r="O91" s="181">
        <f t="shared" si="10"/>
        <v>0.9982944855031268</v>
      </c>
      <c r="P91" s="112">
        <f>Volume!K91</f>
        <v>248.1</v>
      </c>
      <c r="Q91" s="70">
        <f>Volume!J91</f>
        <v>248.85</v>
      </c>
      <c r="R91" s="250">
        <f t="shared" si="11"/>
        <v>52.527258</v>
      </c>
      <c r="S91" s="107">
        <f t="shared" si="12"/>
        <v>52.437672</v>
      </c>
      <c r="T91" s="113">
        <f t="shared" si="13"/>
        <v>2094000</v>
      </c>
      <c r="U91" s="107">
        <f t="shared" si="14"/>
        <v>0.8022922636103151</v>
      </c>
      <c r="V91" s="107">
        <f t="shared" si="15"/>
        <v>52.437672</v>
      </c>
      <c r="W91" s="107">
        <f t="shared" si="16"/>
        <v>0.089586</v>
      </c>
      <c r="X91" s="107">
        <f t="shared" si="17"/>
        <v>0</v>
      </c>
      <c r="Y91" s="107">
        <f t="shared" si="18"/>
        <v>51.95214</v>
      </c>
      <c r="Z91" s="250">
        <f t="shared" si="19"/>
        <v>0.5751180000000033</v>
      </c>
      <c r="AA91" s="80"/>
      <c r="AB91" s="79"/>
    </row>
    <row r="92" spans="1:28" s="59" customFormat="1" ht="15">
      <c r="A92" s="206" t="s">
        <v>360</v>
      </c>
      <c r="B92" s="171">
        <v>5468400</v>
      </c>
      <c r="C92" s="169">
        <v>-175000</v>
      </c>
      <c r="D92" s="177">
        <v>-0.03</v>
      </c>
      <c r="E92" s="171">
        <v>333200</v>
      </c>
      <c r="F92" s="116">
        <v>-5600</v>
      </c>
      <c r="G92" s="177">
        <v>-0.02</v>
      </c>
      <c r="H92" s="171">
        <v>6300</v>
      </c>
      <c r="I92" s="116">
        <v>0</v>
      </c>
      <c r="J92" s="177">
        <v>0</v>
      </c>
      <c r="K92" s="171">
        <v>5807900</v>
      </c>
      <c r="L92" s="116">
        <v>-180600</v>
      </c>
      <c r="M92" s="132">
        <v>-0.03</v>
      </c>
      <c r="N92" s="180">
        <v>5791100</v>
      </c>
      <c r="O92" s="181">
        <f t="shared" si="10"/>
        <v>0.9971073882126069</v>
      </c>
      <c r="P92" s="112">
        <f>Volume!K92</f>
        <v>495.4</v>
      </c>
      <c r="Q92" s="70">
        <f>Volume!J92</f>
        <v>522.05</v>
      </c>
      <c r="R92" s="250">
        <f t="shared" si="11"/>
        <v>303.20141949999993</v>
      </c>
      <c r="S92" s="107">
        <f t="shared" si="12"/>
        <v>302.3243755</v>
      </c>
      <c r="T92" s="113">
        <f t="shared" si="13"/>
        <v>5988500</v>
      </c>
      <c r="U92" s="107">
        <f t="shared" si="14"/>
        <v>-3.015780245470485</v>
      </c>
      <c r="V92" s="107">
        <f t="shared" si="15"/>
        <v>285.47782199999995</v>
      </c>
      <c r="W92" s="107">
        <f t="shared" si="16"/>
        <v>17.394705999999996</v>
      </c>
      <c r="X92" s="107">
        <f t="shared" si="17"/>
        <v>0.32889149999999995</v>
      </c>
      <c r="Y92" s="107">
        <f t="shared" si="18"/>
        <v>296.67029</v>
      </c>
      <c r="Z92" s="250">
        <f t="shared" si="19"/>
        <v>6.531129499999906</v>
      </c>
      <c r="AA92" s="80"/>
      <c r="AB92" s="79"/>
    </row>
    <row r="93" spans="1:26" s="8" customFormat="1" ht="15">
      <c r="A93" s="206" t="s">
        <v>241</v>
      </c>
      <c r="B93" s="171">
        <v>706550</v>
      </c>
      <c r="C93" s="169">
        <v>-16900</v>
      </c>
      <c r="D93" s="177">
        <v>-0.02</v>
      </c>
      <c r="E93" s="171">
        <v>0</v>
      </c>
      <c r="F93" s="116">
        <v>0</v>
      </c>
      <c r="G93" s="177">
        <v>0</v>
      </c>
      <c r="H93" s="171">
        <v>0</v>
      </c>
      <c r="I93" s="116">
        <v>0</v>
      </c>
      <c r="J93" s="177">
        <v>0</v>
      </c>
      <c r="K93" s="171">
        <v>706550</v>
      </c>
      <c r="L93" s="116">
        <v>-16900</v>
      </c>
      <c r="M93" s="132">
        <v>-0.02</v>
      </c>
      <c r="N93" s="180">
        <v>706550</v>
      </c>
      <c r="O93" s="181">
        <f t="shared" si="10"/>
        <v>1</v>
      </c>
      <c r="P93" s="112">
        <f>Volume!K93</f>
        <v>403.35</v>
      </c>
      <c r="Q93" s="70">
        <f>Volume!J93</f>
        <v>404.15</v>
      </c>
      <c r="R93" s="250">
        <f t="shared" si="11"/>
        <v>28.55521825</v>
      </c>
      <c r="S93" s="107">
        <f t="shared" si="12"/>
        <v>28.55521825</v>
      </c>
      <c r="T93" s="113">
        <f t="shared" si="13"/>
        <v>723450</v>
      </c>
      <c r="U93" s="107">
        <f t="shared" si="14"/>
        <v>-2.336028751123091</v>
      </c>
      <c r="V93" s="107">
        <f t="shared" si="15"/>
        <v>28.55521825</v>
      </c>
      <c r="W93" s="107">
        <f t="shared" si="16"/>
        <v>0</v>
      </c>
      <c r="X93" s="107">
        <f t="shared" si="17"/>
        <v>0</v>
      </c>
      <c r="Y93" s="107">
        <f t="shared" si="18"/>
        <v>29.18035575</v>
      </c>
      <c r="Z93" s="250">
        <f t="shared" si="19"/>
        <v>-0.625137500000001</v>
      </c>
    </row>
    <row r="94" spans="1:28" s="59" customFormat="1" ht="15">
      <c r="A94" s="206" t="s">
        <v>95</v>
      </c>
      <c r="B94" s="171">
        <v>3876000</v>
      </c>
      <c r="C94" s="169">
        <v>48000</v>
      </c>
      <c r="D94" s="177">
        <v>0.01</v>
      </c>
      <c r="E94" s="171">
        <v>55200</v>
      </c>
      <c r="F94" s="116">
        <v>2400</v>
      </c>
      <c r="G94" s="177">
        <v>0.05</v>
      </c>
      <c r="H94" s="171">
        <v>2400</v>
      </c>
      <c r="I94" s="116">
        <v>0</v>
      </c>
      <c r="J94" s="177">
        <v>0</v>
      </c>
      <c r="K94" s="171">
        <v>3933600</v>
      </c>
      <c r="L94" s="116">
        <v>50400</v>
      </c>
      <c r="M94" s="132">
        <v>0.01</v>
      </c>
      <c r="N94" s="180">
        <v>3922800</v>
      </c>
      <c r="O94" s="181">
        <f t="shared" si="10"/>
        <v>0.9972544234289201</v>
      </c>
      <c r="P94" s="112">
        <f>Volume!K94</f>
        <v>576.7</v>
      </c>
      <c r="Q94" s="70">
        <f>Volume!J94</f>
        <v>569.6</v>
      </c>
      <c r="R94" s="250">
        <f t="shared" si="11"/>
        <v>224.057856</v>
      </c>
      <c r="S94" s="107">
        <f t="shared" si="12"/>
        <v>223.442688</v>
      </c>
      <c r="T94" s="113">
        <f t="shared" si="13"/>
        <v>3883200</v>
      </c>
      <c r="U94" s="107">
        <f t="shared" si="14"/>
        <v>1.2978986402966626</v>
      </c>
      <c r="V94" s="107">
        <f t="shared" si="15"/>
        <v>220.77696</v>
      </c>
      <c r="W94" s="107">
        <f t="shared" si="16"/>
        <v>3.144192</v>
      </c>
      <c r="X94" s="107">
        <f t="shared" si="17"/>
        <v>0.136704</v>
      </c>
      <c r="Y94" s="107">
        <f t="shared" si="18"/>
        <v>223.944144</v>
      </c>
      <c r="Z94" s="250">
        <f t="shared" si="19"/>
        <v>0.11371199999999249</v>
      </c>
      <c r="AA94" s="80"/>
      <c r="AB94" s="79"/>
    </row>
    <row r="95" spans="1:28" s="59" customFormat="1" ht="15">
      <c r="A95" s="206" t="s">
        <v>242</v>
      </c>
      <c r="B95" s="171">
        <v>7764400</v>
      </c>
      <c r="C95" s="169">
        <v>484400</v>
      </c>
      <c r="D95" s="177">
        <v>0.07</v>
      </c>
      <c r="E95" s="171">
        <v>400400</v>
      </c>
      <c r="F95" s="116">
        <v>154000</v>
      </c>
      <c r="G95" s="177">
        <v>0.63</v>
      </c>
      <c r="H95" s="171">
        <v>33600</v>
      </c>
      <c r="I95" s="116">
        <v>19600</v>
      </c>
      <c r="J95" s="177">
        <v>1.4</v>
      </c>
      <c r="K95" s="171">
        <v>8198400</v>
      </c>
      <c r="L95" s="116">
        <v>658000</v>
      </c>
      <c r="M95" s="132">
        <v>0.09</v>
      </c>
      <c r="N95" s="180">
        <v>8178800</v>
      </c>
      <c r="O95" s="181">
        <f t="shared" si="10"/>
        <v>0.9976092896174863</v>
      </c>
      <c r="P95" s="112">
        <f>Volume!K95</f>
        <v>125.4</v>
      </c>
      <c r="Q95" s="70">
        <f>Volume!J95</f>
        <v>131.25</v>
      </c>
      <c r="R95" s="250">
        <f t="shared" si="11"/>
        <v>107.604</v>
      </c>
      <c r="S95" s="107">
        <f t="shared" si="12"/>
        <v>107.34675</v>
      </c>
      <c r="T95" s="113">
        <f t="shared" si="13"/>
        <v>7540400</v>
      </c>
      <c r="U95" s="107">
        <f t="shared" si="14"/>
        <v>8.726327515781657</v>
      </c>
      <c r="V95" s="107">
        <f t="shared" si="15"/>
        <v>101.90775</v>
      </c>
      <c r="W95" s="107">
        <f t="shared" si="16"/>
        <v>5.25525</v>
      </c>
      <c r="X95" s="107">
        <f t="shared" si="17"/>
        <v>0.441</v>
      </c>
      <c r="Y95" s="107">
        <f t="shared" si="18"/>
        <v>94.556616</v>
      </c>
      <c r="Z95" s="250">
        <f t="shared" si="19"/>
        <v>13.047383999999994</v>
      </c>
      <c r="AA95" s="80"/>
      <c r="AB95" s="79"/>
    </row>
    <row r="96" spans="1:28" s="59" customFormat="1" ht="15">
      <c r="A96" s="206" t="s">
        <v>243</v>
      </c>
      <c r="B96" s="171">
        <v>2655000</v>
      </c>
      <c r="C96" s="169">
        <v>141600</v>
      </c>
      <c r="D96" s="177">
        <v>0.06</v>
      </c>
      <c r="E96" s="171">
        <v>10200</v>
      </c>
      <c r="F96" s="116">
        <v>3300</v>
      </c>
      <c r="G96" s="177">
        <v>0.48</v>
      </c>
      <c r="H96" s="171">
        <v>3000</v>
      </c>
      <c r="I96" s="116">
        <v>900</v>
      </c>
      <c r="J96" s="177">
        <v>0.43</v>
      </c>
      <c r="K96" s="171">
        <v>2668200</v>
      </c>
      <c r="L96" s="116">
        <v>145800</v>
      </c>
      <c r="M96" s="132">
        <v>0.06</v>
      </c>
      <c r="N96" s="180">
        <v>2662500</v>
      </c>
      <c r="O96" s="181">
        <f t="shared" si="10"/>
        <v>0.9978637283561952</v>
      </c>
      <c r="P96" s="112">
        <f>Volume!K96</f>
        <v>1087.45</v>
      </c>
      <c r="Q96" s="70">
        <f>Volume!J96</f>
        <v>1066.05</v>
      </c>
      <c r="R96" s="250">
        <f t="shared" si="11"/>
        <v>284.443461</v>
      </c>
      <c r="S96" s="107">
        <f t="shared" si="12"/>
        <v>283.8358125</v>
      </c>
      <c r="T96" s="113">
        <f t="shared" si="13"/>
        <v>2522400</v>
      </c>
      <c r="U96" s="107">
        <f t="shared" si="14"/>
        <v>5.780209324452902</v>
      </c>
      <c r="V96" s="107">
        <f t="shared" si="15"/>
        <v>283.036275</v>
      </c>
      <c r="W96" s="107">
        <f t="shared" si="16"/>
        <v>1.087371</v>
      </c>
      <c r="X96" s="107">
        <f t="shared" si="17"/>
        <v>0.319815</v>
      </c>
      <c r="Y96" s="107">
        <f t="shared" si="18"/>
        <v>274.298388</v>
      </c>
      <c r="Z96" s="250">
        <f t="shared" si="19"/>
        <v>10.145073000000025</v>
      </c>
      <c r="AA96" s="80"/>
      <c r="AB96" s="79"/>
    </row>
    <row r="97" spans="1:28" s="59" customFormat="1" ht="15">
      <c r="A97" s="206" t="s">
        <v>244</v>
      </c>
      <c r="B97" s="171">
        <v>9474400</v>
      </c>
      <c r="C97" s="169">
        <v>34400</v>
      </c>
      <c r="D97" s="177">
        <v>0</v>
      </c>
      <c r="E97" s="171">
        <v>379200</v>
      </c>
      <c r="F97" s="116">
        <v>47200</v>
      </c>
      <c r="G97" s="177">
        <v>0.14</v>
      </c>
      <c r="H97" s="171">
        <v>46400</v>
      </c>
      <c r="I97" s="116">
        <v>1600</v>
      </c>
      <c r="J97" s="177">
        <v>0.04</v>
      </c>
      <c r="K97" s="171">
        <v>9900000</v>
      </c>
      <c r="L97" s="116">
        <v>83200</v>
      </c>
      <c r="M97" s="132">
        <v>0.01</v>
      </c>
      <c r="N97" s="180">
        <v>9848800</v>
      </c>
      <c r="O97" s="181">
        <f t="shared" si="10"/>
        <v>0.9948282828282828</v>
      </c>
      <c r="P97" s="112">
        <f>Volume!K97</f>
        <v>383.7</v>
      </c>
      <c r="Q97" s="70">
        <f>Volume!J97</f>
        <v>385</v>
      </c>
      <c r="R97" s="250">
        <f t="shared" si="11"/>
        <v>381.15</v>
      </c>
      <c r="S97" s="107">
        <f t="shared" si="12"/>
        <v>379.1788</v>
      </c>
      <c r="T97" s="113">
        <f t="shared" si="13"/>
        <v>9816800</v>
      </c>
      <c r="U97" s="107">
        <f t="shared" si="14"/>
        <v>0.8475266889414066</v>
      </c>
      <c r="V97" s="107">
        <f t="shared" si="15"/>
        <v>364.7644</v>
      </c>
      <c r="W97" s="107">
        <f t="shared" si="16"/>
        <v>14.5992</v>
      </c>
      <c r="X97" s="107">
        <f t="shared" si="17"/>
        <v>1.7864</v>
      </c>
      <c r="Y97" s="107">
        <f t="shared" si="18"/>
        <v>376.670616</v>
      </c>
      <c r="Z97" s="250">
        <f t="shared" si="19"/>
        <v>4.479383999999982</v>
      </c>
      <c r="AA97" s="80"/>
      <c r="AB97" s="79"/>
    </row>
    <row r="98" spans="1:28" s="59" customFormat="1" ht="15">
      <c r="A98" s="206" t="s">
        <v>251</v>
      </c>
      <c r="B98" s="171">
        <v>16081800</v>
      </c>
      <c r="C98" s="169">
        <v>303800</v>
      </c>
      <c r="D98" s="177">
        <v>0.02</v>
      </c>
      <c r="E98" s="171">
        <v>592900</v>
      </c>
      <c r="F98" s="116">
        <v>79100</v>
      </c>
      <c r="G98" s="177">
        <v>0.15</v>
      </c>
      <c r="H98" s="171">
        <v>119700</v>
      </c>
      <c r="I98" s="116">
        <v>58800</v>
      </c>
      <c r="J98" s="177">
        <v>0.97</v>
      </c>
      <c r="K98" s="171">
        <v>16794400</v>
      </c>
      <c r="L98" s="116">
        <v>441700</v>
      </c>
      <c r="M98" s="132">
        <v>0.03</v>
      </c>
      <c r="N98" s="180">
        <v>16653700</v>
      </c>
      <c r="O98" s="181">
        <f t="shared" si="10"/>
        <v>0.9916222074024675</v>
      </c>
      <c r="P98" s="112">
        <f>Volume!K98</f>
        <v>443.8</v>
      </c>
      <c r="Q98" s="70">
        <f>Volume!J98</f>
        <v>457.85</v>
      </c>
      <c r="R98" s="250">
        <f t="shared" si="11"/>
        <v>768.931604</v>
      </c>
      <c r="S98" s="107">
        <f t="shared" si="12"/>
        <v>762.4896545</v>
      </c>
      <c r="T98" s="113">
        <f t="shared" si="13"/>
        <v>16352700</v>
      </c>
      <c r="U98" s="107">
        <f t="shared" si="14"/>
        <v>2.7010830015838363</v>
      </c>
      <c r="V98" s="107">
        <f t="shared" si="15"/>
        <v>736.305213</v>
      </c>
      <c r="W98" s="107">
        <f t="shared" si="16"/>
        <v>27.1459265</v>
      </c>
      <c r="X98" s="107">
        <f t="shared" si="17"/>
        <v>5.4804645</v>
      </c>
      <c r="Y98" s="107">
        <f t="shared" si="18"/>
        <v>725.732826</v>
      </c>
      <c r="Z98" s="250">
        <f t="shared" si="19"/>
        <v>43.19877799999995</v>
      </c>
      <c r="AA98" s="80"/>
      <c r="AB98" s="79"/>
    </row>
    <row r="99" spans="1:28" s="59" customFormat="1" ht="15">
      <c r="A99" s="206" t="s">
        <v>113</v>
      </c>
      <c r="B99" s="171">
        <v>4765200</v>
      </c>
      <c r="C99" s="169">
        <v>-125400</v>
      </c>
      <c r="D99" s="177">
        <v>-0.03</v>
      </c>
      <c r="E99" s="171">
        <v>86350</v>
      </c>
      <c r="F99" s="116">
        <v>8800</v>
      </c>
      <c r="G99" s="177">
        <v>0.11</v>
      </c>
      <c r="H99" s="171">
        <v>5500</v>
      </c>
      <c r="I99" s="116">
        <v>1650</v>
      </c>
      <c r="J99" s="177">
        <v>0.43</v>
      </c>
      <c r="K99" s="171">
        <v>4857050</v>
      </c>
      <c r="L99" s="116">
        <v>-114950</v>
      </c>
      <c r="M99" s="132">
        <v>-0.02</v>
      </c>
      <c r="N99" s="180">
        <v>4850450</v>
      </c>
      <c r="O99" s="181">
        <f t="shared" si="10"/>
        <v>0.998641150492583</v>
      </c>
      <c r="P99" s="112">
        <f>Volume!K99</f>
        <v>556.05</v>
      </c>
      <c r="Q99" s="70">
        <f>Volume!J99</f>
        <v>553.5</v>
      </c>
      <c r="R99" s="250">
        <f t="shared" si="11"/>
        <v>268.8377175</v>
      </c>
      <c r="S99" s="107">
        <f t="shared" si="12"/>
        <v>268.4724075</v>
      </c>
      <c r="T99" s="113">
        <f t="shared" si="13"/>
        <v>4972000</v>
      </c>
      <c r="U99" s="107">
        <f t="shared" si="14"/>
        <v>-2.311946902654867</v>
      </c>
      <c r="V99" s="107">
        <f t="shared" si="15"/>
        <v>263.75382</v>
      </c>
      <c r="W99" s="107">
        <f t="shared" si="16"/>
        <v>4.7794725</v>
      </c>
      <c r="X99" s="107">
        <f t="shared" si="17"/>
        <v>0.304425</v>
      </c>
      <c r="Y99" s="107">
        <f t="shared" si="18"/>
        <v>276.46806</v>
      </c>
      <c r="Z99" s="250">
        <f t="shared" si="19"/>
        <v>-7.630342499999983</v>
      </c>
      <c r="AA99" s="80"/>
      <c r="AB99" s="79"/>
    </row>
    <row r="100" spans="1:26" s="8" customFormat="1" ht="15">
      <c r="A100" s="206" t="s">
        <v>164</v>
      </c>
      <c r="B100" s="171">
        <v>6798550</v>
      </c>
      <c r="C100" s="169">
        <v>-215600</v>
      </c>
      <c r="D100" s="177">
        <v>-0.03</v>
      </c>
      <c r="E100" s="171">
        <v>179300</v>
      </c>
      <c r="F100" s="116">
        <v>13750</v>
      </c>
      <c r="G100" s="177">
        <v>0.08</v>
      </c>
      <c r="H100" s="171">
        <v>25850</v>
      </c>
      <c r="I100" s="116">
        <v>12100</v>
      </c>
      <c r="J100" s="177">
        <v>0.88</v>
      </c>
      <c r="K100" s="171">
        <v>7003700</v>
      </c>
      <c r="L100" s="116">
        <v>-189750</v>
      </c>
      <c r="M100" s="132">
        <v>-0.03</v>
      </c>
      <c r="N100" s="180">
        <v>6993800</v>
      </c>
      <c r="O100" s="181">
        <f t="shared" si="10"/>
        <v>0.9985864614418093</v>
      </c>
      <c r="P100" s="112">
        <f>Volume!K100</f>
        <v>620.4</v>
      </c>
      <c r="Q100" s="70">
        <f>Volume!J100</f>
        <v>619.55</v>
      </c>
      <c r="R100" s="250">
        <f t="shared" si="11"/>
        <v>433.9142335</v>
      </c>
      <c r="S100" s="107">
        <f t="shared" si="12"/>
        <v>433.300879</v>
      </c>
      <c r="T100" s="113">
        <f t="shared" si="13"/>
        <v>7193450</v>
      </c>
      <c r="U100" s="107">
        <f t="shared" si="14"/>
        <v>-2.6378163468155056</v>
      </c>
      <c r="V100" s="107">
        <f t="shared" si="15"/>
        <v>421.20416524999996</v>
      </c>
      <c r="W100" s="107">
        <f t="shared" si="16"/>
        <v>11.108531499999998</v>
      </c>
      <c r="X100" s="107">
        <f t="shared" si="17"/>
        <v>1.6015367499999997</v>
      </c>
      <c r="Y100" s="107">
        <f t="shared" si="18"/>
        <v>446.281638</v>
      </c>
      <c r="Z100" s="250">
        <f t="shared" si="19"/>
        <v>-12.367404499999964</v>
      </c>
    </row>
    <row r="101" spans="1:28" s="59" customFormat="1" ht="15">
      <c r="A101" s="206" t="s">
        <v>219</v>
      </c>
      <c r="B101" s="171">
        <v>13454100</v>
      </c>
      <c r="C101" s="169">
        <v>798300</v>
      </c>
      <c r="D101" s="177">
        <v>0.06</v>
      </c>
      <c r="E101" s="171">
        <v>1421100</v>
      </c>
      <c r="F101" s="116">
        <v>137700</v>
      </c>
      <c r="G101" s="177">
        <v>0.11</v>
      </c>
      <c r="H101" s="171">
        <v>345300</v>
      </c>
      <c r="I101" s="116">
        <v>73200</v>
      </c>
      <c r="J101" s="177">
        <v>0.27</v>
      </c>
      <c r="K101" s="171">
        <v>15220500</v>
      </c>
      <c r="L101" s="116">
        <v>1009200</v>
      </c>
      <c r="M101" s="132">
        <v>0.07</v>
      </c>
      <c r="N101" s="180">
        <v>15198900</v>
      </c>
      <c r="O101" s="181">
        <f t="shared" si="10"/>
        <v>0.9985808613383266</v>
      </c>
      <c r="P101" s="112">
        <f>Volume!K101</f>
        <v>1259.9</v>
      </c>
      <c r="Q101" s="70">
        <f>Volume!J101</f>
        <v>1279.55</v>
      </c>
      <c r="R101" s="250">
        <f t="shared" si="11"/>
        <v>1947.5390775</v>
      </c>
      <c r="S101" s="107">
        <f t="shared" si="12"/>
        <v>1944.7752495</v>
      </c>
      <c r="T101" s="113">
        <f t="shared" si="13"/>
        <v>14211300</v>
      </c>
      <c r="U101" s="107">
        <f t="shared" si="14"/>
        <v>7.101391146482025</v>
      </c>
      <c r="V101" s="107">
        <f t="shared" si="15"/>
        <v>1721.5193655</v>
      </c>
      <c r="W101" s="107">
        <f t="shared" si="16"/>
        <v>181.8368505</v>
      </c>
      <c r="X101" s="107">
        <f t="shared" si="17"/>
        <v>44.1828615</v>
      </c>
      <c r="Y101" s="107">
        <f t="shared" si="18"/>
        <v>1790.481687</v>
      </c>
      <c r="Z101" s="250">
        <f t="shared" si="19"/>
        <v>157.0573905000001</v>
      </c>
      <c r="AA101" s="80"/>
      <c r="AB101" s="79"/>
    </row>
    <row r="102" spans="1:28" s="59" customFormat="1" ht="15">
      <c r="A102" s="206" t="s">
        <v>233</v>
      </c>
      <c r="B102" s="171">
        <v>31895350</v>
      </c>
      <c r="C102" s="169">
        <v>180900</v>
      </c>
      <c r="D102" s="177">
        <v>0.01</v>
      </c>
      <c r="E102" s="171">
        <v>2552700</v>
      </c>
      <c r="F102" s="116">
        <v>130650</v>
      </c>
      <c r="G102" s="177">
        <v>0.05</v>
      </c>
      <c r="H102" s="171">
        <v>495800</v>
      </c>
      <c r="I102" s="116">
        <v>13400</v>
      </c>
      <c r="J102" s="177">
        <v>0.03</v>
      </c>
      <c r="K102" s="171">
        <v>34943850</v>
      </c>
      <c r="L102" s="116">
        <v>324950</v>
      </c>
      <c r="M102" s="132">
        <v>0.01</v>
      </c>
      <c r="N102" s="180">
        <v>33831650</v>
      </c>
      <c r="O102" s="181">
        <f t="shared" si="10"/>
        <v>0.9681717956092417</v>
      </c>
      <c r="P102" s="112">
        <f>Volume!K102</f>
        <v>65.05</v>
      </c>
      <c r="Q102" s="70">
        <f>Volume!J102</f>
        <v>65.15</v>
      </c>
      <c r="R102" s="250">
        <f t="shared" si="11"/>
        <v>227.65918275</v>
      </c>
      <c r="S102" s="107">
        <f t="shared" si="12"/>
        <v>220.41319975</v>
      </c>
      <c r="T102" s="113">
        <f t="shared" si="13"/>
        <v>34618900</v>
      </c>
      <c r="U102" s="107">
        <f t="shared" si="14"/>
        <v>0.9386491194116507</v>
      </c>
      <c r="V102" s="107">
        <f t="shared" si="15"/>
        <v>207.79820525000002</v>
      </c>
      <c r="W102" s="107">
        <f t="shared" si="16"/>
        <v>16.6308405</v>
      </c>
      <c r="X102" s="107">
        <f t="shared" si="17"/>
        <v>3.2301370000000005</v>
      </c>
      <c r="Y102" s="107">
        <f t="shared" si="18"/>
        <v>225.1959445</v>
      </c>
      <c r="Z102" s="250">
        <f t="shared" si="19"/>
        <v>2.4632382500000176</v>
      </c>
      <c r="AA102" s="80"/>
      <c r="AB102" s="79"/>
    </row>
    <row r="103" spans="1:28" s="59" customFormat="1" ht="15">
      <c r="A103" s="206" t="s">
        <v>252</v>
      </c>
      <c r="B103" s="171">
        <v>21432600</v>
      </c>
      <c r="C103" s="169">
        <v>1979100</v>
      </c>
      <c r="D103" s="177">
        <v>0.1</v>
      </c>
      <c r="E103" s="171">
        <v>1382400</v>
      </c>
      <c r="F103" s="116">
        <v>318600</v>
      </c>
      <c r="G103" s="177">
        <v>0.3</v>
      </c>
      <c r="H103" s="171">
        <v>207900</v>
      </c>
      <c r="I103" s="116">
        <v>43200</v>
      </c>
      <c r="J103" s="177">
        <v>0.26</v>
      </c>
      <c r="K103" s="171">
        <v>23022900</v>
      </c>
      <c r="L103" s="116">
        <v>2340900</v>
      </c>
      <c r="M103" s="132">
        <v>0.11</v>
      </c>
      <c r="N103" s="180">
        <v>22963500</v>
      </c>
      <c r="O103" s="181">
        <f t="shared" si="10"/>
        <v>0.9974199601266565</v>
      </c>
      <c r="P103" s="112">
        <f>Volume!K103</f>
        <v>85.9</v>
      </c>
      <c r="Q103" s="70">
        <f>Volume!J103</f>
        <v>87.5</v>
      </c>
      <c r="R103" s="250">
        <f t="shared" si="11"/>
        <v>201.450375</v>
      </c>
      <c r="S103" s="107">
        <f t="shared" si="12"/>
        <v>200.930625</v>
      </c>
      <c r="T103" s="113">
        <f t="shared" si="13"/>
        <v>20682000</v>
      </c>
      <c r="U103" s="107">
        <f t="shared" si="14"/>
        <v>11.318537859007833</v>
      </c>
      <c r="V103" s="107">
        <f t="shared" si="15"/>
        <v>187.53525</v>
      </c>
      <c r="W103" s="107">
        <f t="shared" si="16"/>
        <v>12.096</v>
      </c>
      <c r="X103" s="107">
        <f t="shared" si="17"/>
        <v>1.819125</v>
      </c>
      <c r="Y103" s="107">
        <f t="shared" si="18"/>
        <v>177.65838</v>
      </c>
      <c r="Z103" s="250">
        <f t="shared" si="19"/>
        <v>23.791995000000014</v>
      </c>
      <c r="AA103" s="80"/>
      <c r="AB103" s="79"/>
    </row>
    <row r="104" spans="1:28" s="59" customFormat="1" ht="15">
      <c r="A104" s="206" t="s">
        <v>220</v>
      </c>
      <c r="B104" s="171">
        <v>4778400</v>
      </c>
      <c r="C104" s="169">
        <v>170400</v>
      </c>
      <c r="D104" s="177">
        <v>0.04</v>
      </c>
      <c r="E104" s="171">
        <v>437400</v>
      </c>
      <c r="F104" s="116">
        <v>52200</v>
      </c>
      <c r="G104" s="177">
        <v>0.14</v>
      </c>
      <c r="H104" s="171">
        <v>48600</v>
      </c>
      <c r="I104" s="116">
        <v>30000</v>
      </c>
      <c r="J104" s="177">
        <v>1.61</v>
      </c>
      <c r="K104" s="171">
        <v>5264400</v>
      </c>
      <c r="L104" s="116">
        <v>252600</v>
      </c>
      <c r="M104" s="132">
        <v>0.05</v>
      </c>
      <c r="N104" s="180">
        <v>5242200</v>
      </c>
      <c r="O104" s="181">
        <f t="shared" si="10"/>
        <v>0.9957829952131297</v>
      </c>
      <c r="P104" s="112">
        <f>Volume!K104</f>
        <v>457.9</v>
      </c>
      <c r="Q104" s="70">
        <f>Volume!J104</f>
        <v>461.65</v>
      </c>
      <c r="R104" s="250">
        <f t="shared" si="11"/>
        <v>243.031026</v>
      </c>
      <c r="S104" s="107">
        <f t="shared" si="12"/>
        <v>242.006163</v>
      </c>
      <c r="T104" s="113">
        <f t="shared" si="13"/>
        <v>5011800</v>
      </c>
      <c r="U104" s="107">
        <f t="shared" si="14"/>
        <v>5.040105351370765</v>
      </c>
      <c r="V104" s="107">
        <f t="shared" si="15"/>
        <v>220.594836</v>
      </c>
      <c r="W104" s="107">
        <f t="shared" si="16"/>
        <v>20.192571</v>
      </c>
      <c r="X104" s="107">
        <f t="shared" si="17"/>
        <v>2.243619</v>
      </c>
      <c r="Y104" s="107">
        <f t="shared" si="18"/>
        <v>229.490322</v>
      </c>
      <c r="Z104" s="250">
        <f t="shared" si="19"/>
        <v>13.540704000000005</v>
      </c>
      <c r="AA104" s="80"/>
      <c r="AB104" s="79"/>
    </row>
    <row r="105" spans="1:28" s="59" customFormat="1" ht="15">
      <c r="A105" s="206" t="s">
        <v>221</v>
      </c>
      <c r="B105" s="171">
        <v>5792000</v>
      </c>
      <c r="C105" s="169">
        <v>53000</v>
      </c>
      <c r="D105" s="177">
        <v>0.01</v>
      </c>
      <c r="E105" s="171">
        <v>686500</v>
      </c>
      <c r="F105" s="116">
        <v>119500</v>
      </c>
      <c r="G105" s="177">
        <v>0.21</v>
      </c>
      <c r="H105" s="171">
        <v>219000</v>
      </c>
      <c r="I105" s="116">
        <v>36000</v>
      </c>
      <c r="J105" s="177">
        <v>0.2</v>
      </c>
      <c r="K105" s="171">
        <v>6697500</v>
      </c>
      <c r="L105" s="116">
        <v>208500</v>
      </c>
      <c r="M105" s="132">
        <v>0.03</v>
      </c>
      <c r="N105" s="180">
        <v>6671500</v>
      </c>
      <c r="O105" s="181">
        <f t="shared" si="10"/>
        <v>0.9961179544606197</v>
      </c>
      <c r="P105" s="112">
        <f>Volume!K105</f>
        <v>1350.7</v>
      </c>
      <c r="Q105" s="70">
        <f>Volume!J105</f>
        <v>1338.2</v>
      </c>
      <c r="R105" s="250">
        <f t="shared" si="11"/>
        <v>896.25945</v>
      </c>
      <c r="S105" s="107">
        <f t="shared" si="12"/>
        <v>892.78013</v>
      </c>
      <c r="T105" s="113">
        <f t="shared" si="13"/>
        <v>6489000</v>
      </c>
      <c r="U105" s="107">
        <f t="shared" si="14"/>
        <v>3.2131299121590384</v>
      </c>
      <c r="V105" s="107">
        <f t="shared" si="15"/>
        <v>775.08544</v>
      </c>
      <c r="W105" s="107">
        <f t="shared" si="16"/>
        <v>91.86743</v>
      </c>
      <c r="X105" s="107">
        <f t="shared" si="17"/>
        <v>29.30658</v>
      </c>
      <c r="Y105" s="107">
        <f t="shared" si="18"/>
        <v>876.46923</v>
      </c>
      <c r="Z105" s="250">
        <f t="shared" si="19"/>
        <v>19.790219999999977</v>
      </c>
      <c r="AA105" s="80"/>
      <c r="AB105" s="79"/>
    </row>
    <row r="106" spans="1:26" s="8" customFormat="1" ht="15">
      <c r="A106" s="206" t="s">
        <v>51</v>
      </c>
      <c r="B106" s="171">
        <v>1363200</v>
      </c>
      <c r="C106" s="169">
        <v>-12800</v>
      </c>
      <c r="D106" s="177">
        <v>-0.01</v>
      </c>
      <c r="E106" s="171">
        <v>30400</v>
      </c>
      <c r="F106" s="116">
        <v>-1600</v>
      </c>
      <c r="G106" s="177">
        <v>-0.05</v>
      </c>
      <c r="H106" s="171">
        <v>0</v>
      </c>
      <c r="I106" s="116">
        <v>0</v>
      </c>
      <c r="J106" s="177">
        <v>0</v>
      </c>
      <c r="K106" s="171">
        <v>1393600</v>
      </c>
      <c r="L106" s="116">
        <v>-14400</v>
      </c>
      <c r="M106" s="132">
        <v>-0.01</v>
      </c>
      <c r="N106" s="180">
        <v>1390400</v>
      </c>
      <c r="O106" s="181">
        <f t="shared" si="10"/>
        <v>0.9977037887485649</v>
      </c>
      <c r="P106" s="112">
        <f>Volume!K106</f>
        <v>167.8</v>
      </c>
      <c r="Q106" s="70">
        <f>Volume!J106</f>
        <v>167.9</v>
      </c>
      <c r="R106" s="250">
        <f t="shared" si="11"/>
        <v>23.398544</v>
      </c>
      <c r="S106" s="107">
        <f t="shared" si="12"/>
        <v>23.344816</v>
      </c>
      <c r="T106" s="113">
        <f t="shared" si="13"/>
        <v>1408000</v>
      </c>
      <c r="U106" s="107">
        <f t="shared" si="14"/>
        <v>-1.0227272727272727</v>
      </c>
      <c r="V106" s="107">
        <f t="shared" si="15"/>
        <v>22.888128</v>
      </c>
      <c r="W106" s="107">
        <f t="shared" si="16"/>
        <v>0.510416</v>
      </c>
      <c r="X106" s="107">
        <f t="shared" si="17"/>
        <v>0</v>
      </c>
      <c r="Y106" s="107">
        <f t="shared" si="18"/>
        <v>23.626240000000003</v>
      </c>
      <c r="Z106" s="250">
        <f t="shared" si="19"/>
        <v>-0.22769600000000167</v>
      </c>
    </row>
    <row r="107" spans="1:26" s="8" customFormat="1" ht="15">
      <c r="A107" s="206" t="s">
        <v>245</v>
      </c>
      <c r="B107" s="171">
        <v>6955125</v>
      </c>
      <c r="C107" s="169">
        <v>215250</v>
      </c>
      <c r="D107" s="177">
        <v>0.03</v>
      </c>
      <c r="E107" s="171">
        <v>142125</v>
      </c>
      <c r="F107" s="116">
        <v>9375</v>
      </c>
      <c r="G107" s="177">
        <v>0.07</v>
      </c>
      <c r="H107" s="171">
        <v>8625</v>
      </c>
      <c r="I107" s="116">
        <v>1125</v>
      </c>
      <c r="J107" s="177">
        <v>0.15</v>
      </c>
      <c r="K107" s="171">
        <v>7105875</v>
      </c>
      <c r="L107" s="116">
        <v>225750</v>
      </c>
      <c r="M107" s="132">
        <v>0.03</v>
      </c>
      <c r="N107" s="180">
        <v>7077750</v>
      </c>
      <c r="O107" s="181">
        <f t="shared" si="10"/>
        <v>0.9960420074937991</v>
      </c>
      <c r="P107" s="112">
        <f>Volume!K107</f>
        <v>1194.25</v>
      </c>
      <c r="Q107" s="70">
        <f>Volume!J107</f>
        <v>1175.3</v>
      </c>
      <c r="R107" s="250">
        <f t="shared" si="11"/>
        <v>835.15348875</v>
      </c>
      <c r="S107" s="107">
        <f t="shared" si="12"/>
        <v>831.8479575</v>
      </c>
      <c r="T107" s="113">
        <f t="shared" si="13"/>
        <v>6880125</v>
      </c>
      <c r="U107" s="107">
        <f t="shared" si="14"/>
        <v>3.2811903853491033</v>
      </c>
      <c r="V107" s="107">
        <f t="shared" si="15"/>
        <v>817.43584125</v>
      </c>
      <c r="W107" s="107">
        <f t="shared" si="16"/>
        <v>16.70395125</v>
      </c>
      <c r="X107" s="107">
        <f t="shared" si="17"/>
        <v>1.01369625</v>
      </c>
      <c r="Y107" s="107">
        <f t="shared" si="18"/>
        <v>821.658928125</v>
      </c>
      <c r="Z107" s="250">
        <f t="shared" si="19"/>
        <v>13.494560624999963</v>
      </c>
    </row>
    <row r="108" spans="1:26" s="8" customFormat="1" ht="15">
      <c r="A108" s="206" t="s">
        <v>196</v>
      </c>
      <c r="B108" s="171">
        <v>7476000</v>
      </c>
      <c r="C108" s="169">
        <v>631500</v>
      </c>
      <c r="D108" s="177">
        <v>0.09</v>
      </c>
      <c r="E108" s="171">
        <v>219000</v>
      </c>
      <c r="F108" s="116">
        <v>52500</v>
      </c>
      <c r="G108" s="177">
        <v>0.32</v>
      </c>
      <c r="H108" s="171">
        <v>27000</v>
      </c>
      <c r="I108" s="116">
        <v>4500</v>
      </c>
      <c r="J108" s="177">
        <v>0.2</v>
      </c>
      <c r="K108" s="171">
        <v>7722000</v>
      </c>
      <c r="L108" s="116">
        <v>688500</v>
      </c>
      <c r="M108" s="132">
        <v>0.1</v>
      </c>
      <c r="N108" s="180">
        <v>7645500</v>
      </c>
      <c r="O108" s="181">
        <f t="shared" si="10"/>
        <v>0.9900932400932401</v>
      </c>
      <c r="P108" s="112">
        <f>Volume!K108</f>
        <v>217.7</v>
      </c>
      <c r="Q108" s="70">
        <f>Volume!J108</f>
        <v>212.05</v>
      </c>
      <c r="R108" s="250">
        <f t="shared" si="11"/>
        <v>163.74501</v>
      </c>
      <c r="S108" s="107">
        <f t="shared" si="12"/>
        <v>162.1228275</v>
      </c>
      <c r="T108" s="113">
        <f t="shared" si="13"/>
        <v>7033500</v>
      </c>
      <c r="U108" s="107">
        <f t="shared" si="14"/>
        <v>9.788867562380037</v>
      </c>
      <c r="V108" s="107">
        <f t="shared" si="15"/>
        <v>158.52858</v>
      </c>
      <c r="W108" s="107">
        <f t="shared" si="16"/>
        <v>4.643895</v>
      </c>
      <c r="X108" s="107">
        <f t="shared" si="17"/>
        <v>0.572535</v>
      </c>
      <c r="Y108" s="107">
        <f t="shared" si="18"/>
        <v>153.119295</v>
      </c>
      <c r="Z108" s="250">
        <f t="shared" si="19"/>
        <v>10.625715000000014</v>
      </c>
    </row>
    <row r="109" spans="1:26" s="8" customFormat="1" ht="15">
      <c r="A109" s="206" t="s">
        <v>197</v>
      </c>
      <c r="B109" s="171">
        <v>380800</v>
      </c>
      <c r="C109" s="169">
        <v>0</v>
      </c>
      <c r="D109" s="177">
        <v>0</v>
      </c>
      <c r="E109" s="171">
        <v>0</v>
      </c>
      <c r="F109" s="116">
        <v>0</v>
      </c>
      <c r="G109" s="177">
        <v>0</v>
      </c>
      <c r="H109" s="171">
        <v>0</v>
      </c>
      <c r="I109" s="116">
        <v>0</v>
      </c>
      <c r="J109" s="177">
        <v>0</v>
      </c>
      <c r="K109" s="171">
        <v>380800</v>
      </c>
      <c r="L109" s="116">
        <v>0</v>
      </c>
      <c r="M109" s="132">
        <v>0</v>
      </c>
      <c r="N109" s="180">
        <v>376550</v>
      </c>
      <c r="O109" s="181">
        <f t="shared" si="10"/>
        <v>0.9888392857142857</v>
      </c>
      <c r="P109" s="112">
        <f>Volume!K109</f>
        <v>349.75</v>
      </c>
      <c r="Q109" s="70">
        <f>Volume!J109</f>
        <v>347.05</v>
      </c>
      <c r="R109" s="250">
        <f t="shared" si="11"/>
        <v>13.215664</v>
      </c>
      <c r="S109" s="107">
        <f t="shared" si="12"/>
        <v>13.06816775</v>
      </c>
      <c r="T109" s="113">
        <f t="shared" si="13"/>
        <v>380800</v>
      </c>
      <c r="U109" s="107">
        <f t="shared" si="14"/>
        <v>0</v>
      </c>
      <c r="V109" s="107">
        <f t="shared" si="15"/>
        <v>13.215664</v>
      </c>
      <c r="W109" s="107">
        <f t="shared" si="16"/>
        <v>0</v>
      </c>
      <c r="X109" s="107">
        <f t="shared" si="17"/>
        <v>0</v>
      </c>
      <c r="Y109" s="107">
        <f t="shared" si="18"/>
        <v>13.31848</v>
      </c>
      <c r="Z109" s="250">
        <f t="shared" si="19"/>
        <v>-0.10281599999999891</v>
      </c>
    </row>
    <row r="110" spans="1:26" s="8" customFormat="1" ht="15">
      <c r="A110" s="206" t="s">
        <v>165</v>
      </c>
      <c r="B110" s="171">
        <v>11405625</v>
      </c>
      <c r="C110" s="169">
        <v>-444500</v>
      </c>
      <c r="D110" s="177">
        <v>-0.04</v>
      </c>
      <c r="E110" s="171">
        <v>70875</v>
      </c>
      <c r="F110" s="116">
        <v>15750</v>
      </c>
      <c r="G110" s="177">
        <v>0.29</v>
      </c>
      <c r="H110" s="171">
        <v>8750</v>
      </c>
      <c r="I110" s="116">
        <v>1750</v>
      </c>
      <c r="J110" s="177">
        <v>0.25</v>
      </c>
      <c r="K110" s="171">
        <v>11485250</v>
      </c>
      <c r="L110" s="116">
        <v>-427000</v>
      </c>
      <c r="M110" s="132">
        <v>-0.04</v>
      </c>
      <c r="N110" s="180">
        <v>11431000</v>
      </c>
      <c r="O110" s="181">
        <f t="shared" si="10"/>
        <v>0.995276550358068</v>
      </c>
      <c r="P110" s="112">
        <f>Volume!K110</f>
        <v>589.25</v>
      </c>
      <c r="Q110" s="70">
        <f>Volume!J110</f>
        <v>577.9</v>
      </c>
      <c r="R110" s="250">
        <f t="shared" si="11"/>
        <v>663.7325975</v>
      </c>
      <c r="S110" s="107">
        <f t="shared" si="12"/>
        <v>660.59749</v>
      </c>
      <c r="T110" s="113">
        <f t="shared" si="13"/>
        <v>11912250</v>
      </c>
      <c r="U110" s="107">
        <f t="shared" si="14"/>
        <v>-3.5845453209930955</v>
      </c>
      <c r="V110" s="107">
        <f t="shared" si="15"/>
        <v>659.13106875</v>
      </c>
      <c r="W110" s="107">
        <f t="shared" si="16"/>
        <v>4.09586625</v>
      </c>
      <c r="X110" s="107">
        <f t="shared" si="17"/>
        <v>0.5056625</v>
      </c>
      <c r="Y110" s="107">
        <f t="shared" si="18"/>
        <v>701.92933125</v>
      </c>
      <c r="Z110" s="250">
        <f t="shared" si="19"/>
        <v>-38.19673375000002</v>
      </c>
    </row>
    <row r="111" spans="1:26" s="8" customFormat="1" ht="15">
      <c r="A111" s="206" t="s">
        <v>166</v>
      </c>
      <c r="B111" s="171">
        <v>3031650</v>
      </c>
      <c r="C111" s="169">
        <v>109350</v>
      </c>
      <c r="D111" s="177">
        <v>0.04</v>
      </c>
      <c r="E111" s="171">
        <v>900</v>
      </c>
      <c r="F111" s="116">
        <v>0</v>
      </c>
      <c r="G111" s="177">
        <v>0</v>
      </c>
      <c r="H111" s="171">
        <v>0</v>
      </c>
      <c r="I111" s="116">
        <v>0</v>
      </c>
      <c r="J111" s="177">
        <v>0</v>
      </c>
      <c r="K111" s="171">
        <v>3032550</v>
      </c>
      <c r="L111" s="116">
        <v>109350</v>
      </c>
      <c r="M111" s="132">
        <v>0.04</v>
      </c>
      <c r="N111" s="180">
        <v>3015900</v>
      </c>
      <c r="O111" s="181">
        <f t="shared" si="10"/>
        <v>0.9945095711529901</v>
      </c>
      <c r="P111" s="112">
        <f>Volume!K111</f>
        <v>1034.25</v>
      </c>
      <c r="Q111" s="70">
        <f>Volume!J111</f>
        <v>1016.45</v>
      </c>
      <c r="R111" s="250">
        <f t="shared" si="11"/>
        <v>308.24354475</v>
      </c>
      <c r="S111" s="107">
        <f t="shared" si="12"/>
        <v>306.5511555</v>
      </c>
      <c r="T111" s="113">
        <f t="shared" si="13"/>
        <v>2923200</v>
      </c>
      <c r="U111" s="107">
        <f t="shared" si="14"/>
        <v>3.7407635467980294</v>
      </c>
      <c r="V111" s="107">
        <f t="shared" si="15"/>
        <v>308.15206425</v>
      </c>
      <c r="W111" s="107">
        <f t="shared" si="16"/>
        <v>0.0914805</v>
      </c>
      <c r="X111" s="107">
        <f t="shared" si="17"/>
        <v>0</v>
      </c>
      <c r="Y111" s="107">
        <f t="shared" si="18"/>
        <v>302.33196</v>
      </c>
      <c r="Z111" s="250">
        <f t="shared" si="19"/>
        <v>5.911584750000031</v>
      </c>
    </row>
    <row r="112" spans="1:26" s="8" customFormat="1" ht="15">
      <c r="A112" s="206" t="s">
        <v>231</v>
      </c>
      <c r="B112" s="171">
        <v>755750</v>
      </c>
      <c r="C112" s="169">
        <v>38750</v>
      </c>
      <c r="D112" s="177">
        <v>0.05</v>
      </c>
      <c r="E112" s="171">
        <v>750</v>
      </c>
      <c r="F112" s="116">
        <v>500</v>
      </c>
      <c r="G112" s="177">
        <v>2</v>
      </c>
      <c r="H112" s="171">
        <v>0</v>
      </c>
      <c r="I112" s="116">
        <v>0</v>
      </c>
      <c r="J112" s="177">
        <v>0</v>
      </c>
      <c r="K112" s="171">
        <v>756500</v>
      </c>
      <c r="L112" s="116">
        <v>39250</v>
      </c>
      <c r="M112" s="132">
        <v>0.05</v>
      </c>
      <c r="N112" s="180">
        <v>747750</v>
      </c>
      <c r="O112" s="181">
        <f t="shared" si="10"/>
        <v>0.988433575677462</v>
      </c>
      <c r="P112" s="112">
        <f>Volume!K112</f>
        <v>1509.8</v>
      </c>
      <c r="Q112" s="70">
        <f>Volume!J112</f>
        <v>1465</v>
      </c>
      <c r="R112" s="250">
        <f t="shared" si="11"/>
        <v>110.82725</v>
      </c>
      <c r="S112" s="107">
        <f t="shared" si="12"/>
        <v>109.545375</v>
      </c>
      <c r="T112" s="113">
        <f t="shared" si="13"/>
        <v>717250</v>
      </c>
      <c r="U112" s="107">
        <f t="shared" si="14"/>
        <v>5.472289996514465</v>
      </c>
      <c r="V112" s="107">
        <f t="shared" si="15"/>
        <v>110.717375</v>
      </c>
      <c r="W112" s="107">
        <f t="shared" si="16"/>
        <v>0.109875</v>
      </c>
      <c r="X112" s="107">
        <f t="shared" si="17"/>
        <v>0</v>
      </c>
      <c r="Y112" s="107">
        <f t="shared" si="18"/>
        <v>108.290405</v>
      </c>
      <c r="Z112" s="250">
        <f t="shared" si="19"/>
        <v>2.5368449999999996</v>
      </c>
    </row>
    <row r="113" spans="1:28" s="59" customFormat="1" ht="15">
      <c r="A113" s="206" t="s">
        <v>246</v>
      </c>
      <c r="B113" s="171">
        <v>1233600</v>
      </c>
      <c r="C113" s="169">
        <v>97400</v>
      </c>
      <c r="D113" s="177">
        <v>0.09</v>
      </c>
      <c r="E113" s="171">
        <v>2200</v>
      </c>
      <c r="F113" s="116">
        <v>600</v>
      </c>
      <c r="G113" s="177">
        <v>0.38</v>
      </c>
      <c r="H113" s="171">
        <v>600</v>
      </c>
      <c r="I113" s="116">
        <v>200</v>
      </c>
      <c r="J113" s="177">
        <v>0.5</v>
      </c>
      <c r="K113" s="171">
        <v>1236400</v>
      </c>
      <c r="L113" s="116">
        <v>98200</v>
      </c>
      <c r="M113" s="132">
        <v>0.09</v>
      </c>
      <c r="N113" s="180">
        <v>1224400</v>
      </c>
      <c r="O113" s="181">
        <f t="shared" si="10"/>
        <v>0.990294403105791</v>
      </c>
      <c r="P113" s="112">
        <f>Volume!K113</f>
        <v>1454.75</v>
      </c>
      <c r="Q113" s="70">
        <f>Volume!J113</f>
        <v>1429.65</v>
      </c>
      <c r="R113" s="250">
        <f t="shared" si="11"/>
        <v>176.761926</v>
      </c>
      <c r="S113" s="107">
        <f t="shared" si="12"/>
        <v>175.046346</v>
      </c>
      <c r="T113" s="113">
        <f t="shared" si="13"/>
        <v>1138200</v>
      </c>
      <c r="U113" s="107">
        <f t="shared" si="14"/>
        <v>8.62765770514848</v>
      </c>
      <c r="V113" s="107">
        <f t="shared" si="15"/>
        <v>176.361624</v>
      </c>
      <c r="W113" s="107">
        <f t="shared" si="16"/>
        <v>0.314523</v>
      </c>
      <c r="X113" s="107">
        <f t="shared" si="17"/>
        <v>0.085779</v>
      </c>
      <c r="Y113" s="107">
        <f t="shared" si="18"/>
        <v>165.579645</v>
      </c>
      <c r="Z113" s="250">
        <f t="shared" si="19"/>
        <v>11.182280999999989</v>
      </c>
      <c r="AA113" s="80"/>
      <c r="AB113" s="79"/>
    </row>
    <row r="114" spans="1:26" s="8" customFormat="1" ht="15">
      <c r="A114" s="206" t="s">
        <v>105</v>
      </c>
      <c r="B114" s="171">
        <v>13467200</v>
      </c>
      <c r="C114" s="169">
        <v>-114000</v>
      </c>
      <c r="D114" s="177">
        <v>-0.01</v>
      </c>
      <c r="E114" s="171">
        <v>509200</v>
      </c>
      <c r="F114" s="116">
        <v>45600</v>
      </c>
      <c r="G114" s="177">
        <v>0.1</v>
      </c>
      <c r="H114" s="171">
        <v>30400</v>
      </c>
      <c r="I114" s="116">
        <v>7600</v>
      </c>
      <c r="J114" s="177">
        <v>0.33</v>
      </c>
      <c r="K114" s="171">
        <v>14006800</v>
      </c>
      <c r="L114" s="116">
        <v>-60800</v>
      </c>
      <c r="M114" s="132">
        <v>0</v>
      </c>
      <c r="N114" s="180">
        <v>13976400</v>
      </c>
      <c r="O114" s="181">
        <f t="shared" si="10"/>
        <v>0.9978296256104178</v>
      </c>
      <c r="P114" s="112">
        <f>Volume!K114</f>
        <v>82.85</v>
      </c>
      <c r="Q114" s="70">
        <f>Volume!J114</f>
        <v>82.35</v>
      </c>
      <c r="R114" s="250">
        <f t="shared" si="11"/>
        <v>115.345998</v>
      </c>
      <c r="S114" s="107">
        <f t="shared" si="12"/>
        <v>115.095654</v>
      </c>
      <c r="T114" s="113">
        <f t="shared" si="13"/>
        <v>14067600</v>
      </c>
      <c r="U114" s="107">
        <f t="shared" si="14"/>
        <v>-0.4321988114532685</v>
      </c>
      <c r="V114" s="107">
        <f t="shared" si="15"/>
        <v>110.902392</v>
      </c>
      <c r="W114" s="107">
        <f t="shared" si="16"/>
        <v>4.193262</v>
      </c>
      <c r="X114" s="107">
        <f t="shared" si="17"/>
        <v>0.250344</v>
      </c>
      <c r="Y114" s="107">
        <f t="shared" si="18"/>
        <v>116.550066</v>
      </c>
      <c r="Z114" s="250">
        <f t="shared" si="19"/>
        <v>-1.2040680000000066</v>
      </c>
    </row>
    <row r="115" spans="1:28" s="59" customFormat="1" ht="15">
      <c r="A115" s="206" t="s">
        <v>167</v>
      </c>
      <c r="B115" s="171">
        <v>2357100</v>
      </c>
      <c r="C115" s="169">
        <v>126900</v>
      </c>
      <c r="D115" s="177">
        <v>0.06</v>
      </c>
      <c r="E115" s="171">
        <v>28350</v>
      </c>
      <c r="F115" s="116">
        <v>9450</v>
      </c>
      <c r="G115" s="177">
        <v>0.5</v>
      </c>
      <c r="H115" s="171">
        <v>5400</v>
      </c>
      <c r="I115" s="116">
        <v>0</v>
      </c>
      <c r="J115" s="177">
        <v>0</v>
      </c>
      <c r="K115" s="171">
        <v>2390850</v>
      </c>
      <c r="L115" s="116">
        <v>136350</v>
      </c>
      <c r="M115" s="132">
        <v>0.06</v>
      </c>
      <c r="N115" s="180">
        <v>2378700</v>
      </c>
      <c r="O115" s="181">
        <f t="shared" si="10"/>
        <v>0.9949181253529079</v>
      </c>
      <c r="P115" s="112">
        <f>Volume!K115</f>
        <v>219.85</v>
      </c>
      <c r="Q115" s="70">
        <f>Volume!J115</f>
        <v>219.85</v>
      </c>
      <c r="R115" s="250">
        <f t="shared" si="11"/>
        <v>52.56283725</v>
      </c>
      <c r="S115" s="107">
        <f t="shared" si="12"/>
        <v>52.2957195</v>
      </c>
      <c r="T115" s="113">
        <f t="shared" si="13"/>
        <v>2254500</v>
      </c>
      <c r="U115" s="107">
        <f t="shared" si="14"/>
        <v>6.047904191616767</v>
      </c>
      <c r="V115" s="107">
        <f t="shared" si="15"/>
        <v>51.8208435</v>
      </c>
      <c r="W115" s="107">
        <f t="shared" si="16"/>
        <v>0.62327475</v>
      </c>
      <c r="X115" s="107">
        <f t="shared" si="17"/>
        <v>0.118719</v>
      </c>
      <c r="Y115" s="107">
        <f t="shared" si="18"/>
        <v>49.5651825</v>
      </c>
      <c r="Z115" s="250">
        <f t="shared" si="19"/>
        <v>2.9976547500000024</v>
      </c>
      <c r="AA115" s="80"/>
      <c r="AB115" s="79"/>
    </row>
    <row r="116" spans="1:28" s="59" customFormat="1" ht="15">
      <c r="A116" s="206" t="s">
        <v>224</v>
      </c>
      <c r="B116" s="171">
        <v>4546008</v>
      </c>
      <c r="C116" s="169">
        <v>-248436</v>
      </c>
      <c r="D116" s="177">
        <v>-0.05</v>
      </c>
      <c r="E116" s="171">
        <v>820292</v>
      </c>
      <c r="F116" s="116">
        <v>164800</v>
      </c>
      <c r="G116" s="177">
        <v>0.25</v>
      </c>
      <c r="H116" s="171">
        <v>127720</v>
      </c>
      <c r="I116" s="116">
        <v>13184</v>
      </c>
      <c r="J116" s="177">
        <v>0.12</v>
      </c>
      <c r="K116" s="171">
        <v>5494020</v>
      </c>
      <c r="L116" s="116">
        <v>-70452</v>
      </c>
      <c r="M116" s="132">
        <v>-0.01</v>
      </c>
      <c r="N116" s="180">
        <v>5466004</v>
      </c>
      <c r="O116" s="181">
        <f t="shared" si="10"/>
        <v>0.9949006374203224</v>
      </c>
      <c r="P116" s="112">
        <f>Volume!K116</f>
        <v>882.35</v>
      </c>
      <c r="Q116" s="70">
        <f>Volume!J116</f>
        <v>883</v>
      </c>
      <c r="R116" s="250">
        <f t="shared" si="11"/>
        <v>485.121966</v>
      </c>
      <c r="S116" s="107">
        <f t="shared" si="12"/>
        <v>482.6481532</v>
      </c>
      <c r="T116" s="113">
        <f t="shared" si="13"/>
        <v>5564472</v>
      </c>
      <c r="U116" s="107">
        <f t="shared" si="14"/>
        <v>-1.2661039537983119</v>
      </c>
      <c r="V116" s="107">
        <f t="shared" si="15"/>
        <v>401.4125064</v>
      </c>
      <c r="W116" s="107">
        <f t="shared" si="16"/>
        <v>72.4317836</v>
      </c>
      <c r="X116" s="107">
        <f t="shared" si="17"/>
        <v>11.277676</v>
      </c>
      <c r="Y116" s="107">
        <f t="shared" si="18"/>
        <v>490.98118691999997</v>
      </c>
      <c r="Z116" s="250">
        <f t="shared" si="19"/>
        <v>-5.859220919999984</v>
      </c>
      <c r="AA116" s="80"/>
      <c r="AB116" s="79"/>
    </row>
    <row r="117" spans="1:28" s="59" customFormat="1" ht="15">
      <c r="A117" s="206" t="s">
        <v>247</v>
      </c>
      <c r="B117" s="171">
        <v>1695200</v>
      </c>
      <c r="C117" s="169">
        <v>267200</v>
      </c>
      <c r="D117" s="177">
        <v>0.19</v>
      </c>
      <c r="E117" s="171">
        <v>40800</v>
      </c>
      <c r="F117" s="116">
        <v>15200</v>
      </c>
      <c r="G117" s="177">
        <v>0.59</v>
      </c>
      <c r="H117" s="171">
        <v>8000</v>
      </c>
      <c r="I117" s="116">
        <v>8000</v>
      </c>
      <c r="J117" s="177">
        <v>0</v>
      </c>
      <c r="K117" s="171">
        <v>1744000</v>
      </c>
      <c r="L117" s="116">
        <v>290400</v>
      </c>
      <c r="M117" s="132">
        <v>0.2</v>
      </c>
      <c r="N117" s="180">
        <v>1728800</v>
      </c>
      <c r="O117" s="181">
        <f t="shared" si="10"/>
        <v>0.9912844036697248</v>
      </c>
      <c r="P117" s="112">
        <f>Volume!K117</f>
        <v>609</v>
      </c>
      <c r="Q117" s="70">
        <f>Volume!J117</f>
        <v>591.45</v>
      </c>
      <c r="R117" s="250">
        <f t="shared" si="11"/>
        <v>103.14888</v>
      </c>
      <c r="S117" s="107">
        <f t="shared" si="12"/>
        <v>102.24987600000001</v>
      </c>
      <c r="T117" s="113">
        <f t="shared" si="13"/>
        <v>1453600</v>
      </c>
      <c r="U117" s="107">
        <f t="shared" si="14"/>
        <v>19.977985690698954</v>
      </c>
      <c r="V117" s="107">
        <f t="shared" si="15"/>
        <v>100.26260400000001</v>
      </c>
      <c r="W117" s="107">
        <f t="shared" si="16"/>
        <v>2.413116</v>
      </c>
      <c r="X117" s="107">
        <f t="shared" si="17"/>
        <v>0.47316</v>
      </c>
      <c r="Y117" s="107">
        <f t="shared" si="18"/>
        <v>88.52424</v>
      </c>
      <c r="Z117" s="250">
        <f t="shared" si="19"/>
        <v>14.62464</v>
      </c>
      <c r="AA117" s="80"/>
      <c r="AB117" s="79"/>
    </row>
    <row r="118" spans="1:28" s="59" customFormat="1" ht="15">
      <c r="A118" s="206" t="s">
        <v>201</v>
      </c>
      <c r="B118" s="171">
        <v>28068525</v>
      </c>
      <c r="C118" s="169">
        <v>-216675</v>
      </c>
      <c r="D118" s="177">
        <v>-0.01</v>
      </c>
      <c r="E118" s="171">
        <v>2899125</v>
      </c>
      <c r="F118" s="116">
        <v>972675</v>
      </c>
      <c r="G118" s="177">
        <v>0.5</v>
      </c>
      <c r="H118" s="171">
        <v>655425</v>
      </c>
      <c r="I118" s="116">
        <v>194400</v>
      </c>
      <c r="J118" s="177">
        <v>0.42</v>
      </c>
      <c r="K118" s="171">
        <v>31623075</v>
      </c>
      <c r="L118" s="116">
        <v>950400</v>
      </c>
      <c r="M118" s="132">
        <v>0.03</v>
      </c>
      <c r="N118" s="180">
        <v>31488075</v>
      </c>
      <c r="O118" s="181">
        <f t="shared" si="10"/>
        <v>0.9957309654421652</v>
      </c>
      <c r="P118" s="112">
        <f>Volume!K118</f>
        <v>468.55</v>
      </c>
      <c r="Q118" s="70">
        <f>Volume!J118</f>
        <v>493.05</v>
      </c>
      <c r="R118" s="250">
        <f t="shared" si="11"/>
        <v>1559.175712875</v>
      </c>
      <c r="S118" s="107">
        <f t="shared" si="12"/>
        <v>1552.519537875</v>
      </c>
      <c r="T118" s="113">
        <f t="shared" si="13"/>
        <v>30672675</v>
      </c>
      <c r="U118" s="107">
        <f t="shared" si="14"/>
        <v>3.0985233599612685</v>
      </c>
      <c r="V118" s="107">
        <f t="shared" si="15"/>
        <v>1383.918625125</v>
      </c>
      <c r="W118" s="107">
        <f t="shared" si="16"/>
        <v>142.941358125</v>
      </c>
      <c r="X118" s="107">
        <f t="shared" si="17"/>
        <v>32.315729625</v>
      </c>
      <c r="Y118" s="107">
        <f t="shared" si="18"/>
        <v>1437.168187125</v>
      </c>
      <c r="Z118" s="250">
        <f t="shared" si="19"/>
        <v>122.00752575000001</v>
      </c>
      <c r="AA118" s="80"/>
      <c r="AB118" s="79"/>
    </row>
    <row r="119" spans="1:28" s="59" customFormat="1" ht="15">
      <c r="A119" s="206" t="s">
        <v>222</v>
      </c>
      <c r="B119" s="171">
        <v>1834800</v>
      </c>
      <c r="C119" s="169">
        <v>-44000</v>
      </c>
      <c r="D119" s="177">
        <v>-0.02</v>
      </c>
      <c r="E119" s="171">
        <v>39325</v>
      </c>
      <c r="F119" s="116">
        <v>10725</v>
      </c>
      <c r="G119" s="177">
        <v>0.38</v>
      </c>
      <c r="H119" s="171">
        <v>825</v>
      </c>
      <c r="I119" s="116">
        <v>0</v>
      </c>
      <c r="J119" s="177">
        <v>0</v>
      </c>
      <c r="K119" s="171">
        <v>1874950</v>
      </c>
      <c r="L119" s="116">
        <v>-33275</v>
      </c>
      <c r="M119" s="132">
        <v>-0.02</v>
      </c>
      <c r="N119" s="180">
        <v>1873575</v>
      </c>
      <c r="O119" s="181">
        <f t="shared" si="10"/>
        <v>0.9992666471105897</v>
      </c>
      <c r="P119" s="112">
        <f>Volume!K119</f>
        <v>754.05</v>
      </c>
      <c r="Q119" s="70">
        <f>Volume!J119</f>
        <v>748.85</v>
      </c>
      <c r="R119" s="250">
        <f t="shared" si="11"/>
        <v>140.40563075</v>
      </c>
      <c r="S119" s="107">
        <f t="shared" si="12"/>
        <v>140.302663875</v>
      </c>
      <c r="T119" s="113">
        <f t="shared" si="13"/>
        <v>1908225</v>
      </c>
      <c r="U119" s="107">
        <f t="shared" si="14"/>
        <v>-1.7437671134169188</v>
      </c>
      <c r="V119" s="107">
        <f t="shared" si="15"/>
        <v>137.398998</v>
      </c>
      <c r="W119" s="107">
        <f t="shared" si="16"/>
        <v>2.944852625</v>
      </c>
      <c r="X119" s="107">
        <f t="shared" si="17"/>
        <v>0.061780125</v>
      </c>
      <c r="Y119" s="107">
        <f t="shared" si="18"/>
        <v>143.889706125</v>
      </c>
      <c r="Z119" s="250">
        <f t="shared" si="19"/>
        <v>-3.4840753750000033</v>
      </c>
      <c r="AA119" s="80"/>
      <c r="AB119" s="79"/>
    </row>
    <row r="120" spans="1:26" s="8" customFormat="1" ht="15">
      <c r="A120" s="206" t="s">
        <v>133</v>
      </c>
      <c r="B120" s="171">
        <v>2391750</v>
      </c>
      <c r="C120" s="169">
        <v>211750</v>
      </c>
      <c r="D120" s="177">
        <v>0.1</v>
      </c>
      <c r="E120" s="171">
        <v>132000</v>
      </c>
      <c r="F120" s="116">
        <v>10750</v>
      </c>
      <c r="G120" s="177">
        <v>0.09</v>
      </c>
      <c r="H120" s="171">
        <v>7750</v>
      </c>
      <c r="I120" s="116">
        <v>1000</v>
      </c>
      <c r="J120" s="177">
        <v>0.15</v>
      </c>
      <c r="K120" s="171">
        <v>2531500</v>
      </c>
      <c r="L120" s="116">
        <v>223500</v>
      </c>
      <c r="M120" s="132">
        <v>0.1</v>
      </c>
      <c r="N120" s="180">
        <v>2517250</v>
      </c>
      <c r="O120" s="181">
        <f t="shared" si="10"/>
        <v>0.9943709263282638</v>
      </c>
      <c r="P120" s="112">
        <f>Volume!K120</f>
        <v>1192.4</v>
      </c>
      <c r="Q120" s="70">
        <f>Volume!J120</f>
        <v>1191.9</v>
      </c>
      <c r="R120" s="250">
        <f t="shared" si="11"/>
        <v>301.729485</v>
      </c>
      <c r="S120" s="107">
        <f t="shared" si="12"/>
        <v>300.0310275</v>
      </c>
      <c r="T120" s="113">
        <f t="shared" si="13"/>
        <v>2308000</v>
      </c>
      <c r="U120" s="107">
        <f t="shared" si="14"/>
        <v>9.68370883882149</v>
      </c>
      <c r="V120" s="107">
        <f t="shared" si="15"/>
        <v>285.0726825</v>
      </c>
      <c r="W120" s="107">
        <f t="shared" si="16"/>
        <v>15.73308</v>
      </c>
      <c r="X120" s="107">
        <f t="shared" si="17"/>
        <v>0.9237225</v>
      </c>
      <c r="Y120" s="107">
        <f t="shared" si="18"/>
        <v>275.20592</v>
      </c>
      <c r="Z120" s="250">
        <f t="shared" si="19"/>
        <v>26.52356500000002</v>
      </c>
    </row>
    <row r="121" spans="1:26" s="8" customFormat="1" ht="15">
      <c r="A121" s="206" t="s">
        <v>248</v>
      </c>
      <c r="B121" s="171">
        <v>2368593</v>
      </c>
      <c r="C121" s="169">
        <v>-18084</v>
      </c>
      <c r="D121" s="177">
        <v>-0.01</v>
      </c>
      <c r="E121" s="171">
        <v>13974</v>
      </c>
      <c r="F121" s="116">
        <v>1644</v>
      </c>
      <c r="G121" s="177">
        <v>0.13</v>
      </c>
      <c r="H121" s="171">
        <v>1644</v>
      </c>
      <c r="I121" s="116">
        <v>-822</v>
      </c>
      <c r="J121" s="177">
        <v>-0.33</v>
      </c>
      <c r="K121" s="171">
        <v>2384211</v>
      </c>
      <c r="L121" s="116">
        <v>-17262</v>
      </c>
      <c r="M121" s="132">
        <v>-0.01</v>
      </c>
      <c r="N121" s="180">
        <v>2380512</v>
      </c>
      <c r="O121" s="181">
        <f t="shared" si="10"/>
        <v>0.998448543354594</v>
      </c>
      <c r="P121" s="112">
        <f>Volume!K121</f>
        <v>818.05</v>
      </c>
      <c r="Q121" s="70">
        <f>Volume!J121</f>
        <v>814.25</v>
      </c>
      <c r="R121" s="250">
        <f t="shared" si="11"/>
        <v>194.134380675</v>
      </c>
      <c r="S121" s="107">
        <f t="shared" si="12"/>
        <v>193.8331896</v>
      </c>
      <c r="T121" s="113">
        <f t="shared" si="13"/>
        <v>2401473</v>
      </c>
      <c r="U121" s="107">
        <f t="shared" si="14"/>
        <v>-0.7188088310799247</v>
      </c>
      <c r="V121" s="107">
        <f t="shared" si="15"/>
        <v>192.862685025</v>
      </c>
      <c r="W121" s="107">
        <f t="shared" si="16"/>
        <v>1.13783295</v>
      </c>
      <c r="X121" s="107">
        <f t="shared" si="17"/>
        <v>0.1338627</v>
      </c>
      <c r="Y121" s="107">
        <f t="shared" si="18"/>
        <v>196.45249876499997</v>
      </c>
      <c r="Z121" s="250">
        <f t="shared" si="19"/>
        <v>-2.3181180899999845</v>
      </c>
    </row>
    <row r="122" spans="1:28" s="59" customFormat="1" ht="13.5" customHeight="1">
      <c r="A122" s="206" t="s">
        <v>189</v>
      </c>
      <c r="B122" s="171">
        <v>7743750</v>
      </c>
      <c r="C122" s="169">
        <v>283200</v>
      </c>
      <c r="D122" s="177">
        <v>0.04</v>
      </c>
      <c r="E122" s="171">
        <v>203550</v>
      </c>
      <c r="F122" s="116">
        <v>35400</v>
      </c>
      <c r="G122" s="177">
        <v>0.21</v>
      </c>
      <c r="H122" s="171">
        <v>8850</v>
      </c>
      <c r="I122" s="116">
        <v>0</v>
      </c>
      <c r="J122" s="177">
        <v>0</v>
      </c>
      <c r="K122" s="171">
        <v>7956150</v>
      </c>
      <c r="L122" s="116">
        <v>318600</v>
      </c>
      <c r="M122" s="132">
        <v>0.04</v>
      </c>
      <c r="N122" s="180">
        <v>7891250</v>
      </c>
      <c r="O122" s="181">
        <f t="shared" si="10"/>
        <v>0.9918427882832778</v>
      </c>
      <c r="P122" s="112">
        <f>Volume!K122</f>
        <v>99.15</v>
      </c>
      <c r="Q122" s="70">
        <f>Volume!J122</f>
        <v>97.8</v>
      </c>
      <c r="R122" s="250">
        <f t="shared" si="11"/>
        <v>77.811147</v>
      </c>
      <c r="S122" s="107">
        <f t="shared" si="12"/>
        <v>77.176425</v>
      </c>
      <c r="T122" s="113">
        <f t="shared" si="13"/>
        <v>7637550</v>
      </c>
      <c r="U122" s="107">
        <f t="shared" si="14"/>
        <v>4.171494785631518</v>
      </c>
      <c r="V122" s="107">
        <f t="shared" si="15"/>
        <v>75.733875</v>
      </c>
      <c r="W122" s="107">
        <f t="shared" si="16"/>
        <v>1.990719</v>
      </c>
      <c r="X122" s="107">
        <f t="shared" si="17"/>
        <v>0.086553</v>
      </c>
      <c r="Y122" s="107">
        <f t="shared" si="18"/>
        <v>75.72630825</v>
      </c>
      <c r="Z122" s="250">
        <f t="shared" si="19"/>
        <v>2.084838750000003</v>
      </c>
      <c r="AA122" s="80"/>
      <c r="AB122" s="79"/>
    </row>
    <row r="123" spans="1:26" s="8" customFormat="1" ht="15">
      <c r="A123" s="206" t="s">
        <v>96</v>
      </c>
      <c r="B123" s="171">
        <v>4905600</v>
      </c>
      <c r="C123" s="169">
        <v>16800</v>
      </c>
      <c r="D123" s="177">
        <v>0</v>
      </c>
      <c r="E123" s="171">
        <v>54600</v>
      </c>
      <c r="F123" s="116">
        <v>0</v>
      </c>
      <c r="G123" s="177">
        <v>0</v>
      </c>
      <c r="H123" s="171">
        <v>0</v>
      </c>
      <c r="I123" s="116">
        <v>0</v>
      </c>
      <c r="J123" s="177">
        <v>0</v>
      </c>
      <c r="K123" s="171">
        <v>4960200</v>
      </c>
      <c r="L123" s="116">
        <v>16800</v>
      </c>
      <c r="M123" s="132">
        <v>0</v>
      </c>
      <c r="N123" s="180">
        <v>4947600</v>
      </c>
      <c r="O123" s="181">
        <f t="shared" si="10"/>
        <v>0.9974597798475868</v>
      </c>
      <c r="P123" s="112">
        <f>Volume!K123</f>
        <v>131.15</v>
      </c>
      <c r="Q123" s="70">
        <f>Volume!J123</f>
        <v>131</v>
      </c>
      <c r="R123" s="250">
        <f t="shared" si="11"/>
        <v>64.97862</v>
      </c>
      <c r="S123" s="107">
        <f t="shared" si="12"/>
        <v>64.81356</v>
      </c>
      <c r="T123" s="113">
        <f t="shared" si="13"/>
        <v>4943400</v>
      </c>
      <c r="U123" s="107">
        <f t="shared" si="14"/>
        <v>0.33984706881903143</v>
      </c>
      <c r="V123" s="107">
        <f t="shared" si="15"/>
        <v>64.26336</v>
      </c>
      <c r="W123" s="107">
        <f t="shared" si="16"/>
        <v>0.71526</v>
      </c>
      <c r="X123" s="107">
        <f t="shared" si="17"/>
        <v>0</v>
      </c>
      <c r="Y123" s="107">
        <f t="shared" si="18"/>
        <v>64.832691</v>
      </c>
      <c r="Z123" s="250">
        <f t="shared" si="19"/>
        <v>0.14592900000000952</v>
      </c>
    </row>
    <row r="124" spans="1:26" s="8" customFormat="1" ht="15">
      <c r="A124" s="206" t="s">
        <v>168</v>
      </c>
      <c r="B124" s="171">
        <v>620100</v>
      </c>
      <c r="C124" s="169">
        <v>5400</v>
      </c>
      <c r="D124" s="177">
        <v>0.01</v>
      </c>
      <c r="E124" s="171">
        <v>0</v>
      </c>
      <c r="F124" s="116">
        <v>0</v>
      </c>
      <c r="G124" s="177">
        <v>0</v>
      </c>
      <c r="H124" s="171">
        <v>0</v>
      </c>
      <c r="I124" s="116">
        <v>0</v>
      </c>
      <c r="J124" s="177">
        <v>0</v>
      </c>
      <c r="K124" s="171">
        <v>620100</v>
      </c>
      <c r="L124" s="116">
        <v>5400</v>
      </c>
      <c r="M124" s="132">
        <v>0.01</v>
      </c>
      <c r="N124" s="180">
        <v>619200</v>
      </c>
      <c r="O124" s="181">
        <f t="shared" si="10"/>
        <v>0.9985486211901307</v>
      </c>
      <c r="P124" s="112">
        <f>Volume!K124</f>
        <v>495.85</v>
      </c>
      <c r="Q124" s="70">
        <f>Volume!J124</f>
        <v>491.3</v>
      </c>
      <c r="R124" s="250">
        <f t="shared" si="11"/>
        <v>30.465513</v>
      </c>
      <c r="S124" s="107">
        <f t="shared" si="12"/>
        <v>30.421296</v>
      </c>
      <c r="T124" s="113">
        <f t="shared" si="13"/>
        <v>614700</v>
      </c>
      <c r="U124" s="107">
        <f t="shared" si="14"/>
        <v>0.8784773060029283</v>
      </c>
      <c r="V124" s="107">
        <f t="shared" si="15"/>
        <v>30.465513</v>
      </c>
      <c r="W124" s="107">
        <f t="shared" si="16"/>
        <v>0</v>
      </c>
      <c r="X124" s="107">
        <f t="shared" si="17"/>
        <v>0</v>
      </c>
      <c r="Y124" s="107">
        <f t="shared" si="18"/>
        <v>30.4798995</v>
      </c>
      <c r="Z124" s="250">
        <f t="shared" si="19"/>
        <v>-0.014386499999996971</v>
      </c>
    </row>
    <row r="125" spans="1:26" s="8" customFormat="1" ht="15">
      <c r="A125" s="206" t="s">
        <v>169</v>
      </c>
      <c r="B125" s="171">
        <v>6796500</v>
      </c>
      <c r="C125" s="169">
        <v>69000</v>
      </c>
      <c r="D125" s="177">
        <v>0.01</v>
      </c>
      <c r="E125" s="171">
        <v>131100</v>
      </c>
      <c r="F125" s="116">
        <v>34500</v>
      </c>
      <c r="G125" s="177">
        <v>0.36</v>
      </c>
      <c r="H125" s="171">
        <v>0</v>
      </c>
      <c r="I125" s="116">
        <v>0</v>
      </c>
      <c r="J125" s="177">
        <v>0</v>
      </c>
      <c r="K125" s="171">
        <v>6927600</v>
      </c>
      <c r="L125" s="116">
        <v>103500</v>
      </c>
      <c r="M125" s="132">
        <v>0.02</v>
      </c>
      <c r="N125" s="180">
        <v>6920700</v>
      </c>
      <c r="O125" s="181">
        <f t="shared" si="10"/>
        <v>0.999003984063745</v>
      </c>
      <c r="P125" s="112">
        <f>Volume!K125</f>
        <v>52</v>
      </c>
      <c r="Q125" s="70">
        <f>Volume!J125</f>
        <v>52.1</v>
      </c>
      <c r="R125" s="250">
        <f t="shared" si="11"/>
        <v>36.092796</v>
      </c>
      <c r="S125" s="107">
        <f t="shared" si="12"/>
        <v>36.056847</v>
      </c>
      <c r="T125" s="113">
        <f t="shared" si="13"/>
        <v>6824100</v>
      </c>
      <c r="U125" s="107">
        <f t="shared" si="14"/>
        <v>1.5166835187057632</v>
      </c>
      <c r="V125" s="107">
        <f t="shared" si="15"/>
        <v>35.409765</v>
      </c>
      <c r="W125" s="107">
        <f t="shared" si="16"/>
        <v>0.683031</v>
      </c>
      <c r="X125" s="107">
        <f t="shared" si="17"/>
        <v>0</v>
      </c>
      <c r="Y125" s="107">
        <f t="shared" si="18"/>
        <v>35.48532</v>
      </c>
      <c r="Z125" s="250">
        <f t="shared" si="19"/>
        <v>0.6074759999999984</v>
      </c>
    </row>
    <row r="126" spans="1:28" s="59" customFormat="1" ht="14.25" customHeight="1">
      <c r="A126" s="206" t="s">
        <v>170</v>
      </c>
      <c r="B126" s="171">
        <v>4365375</v>
      </c>
      <c r="C126" s="169">
        <v>265125</v>
      </c>
      <c r="D126" s="177">
        <v>0.06</v>
      </c>
      <c r="E126" s="171">
        <v>37275</v>
      </c>
      <c r="F126" s="116">
        <v>2625</v>
      </c>
      <c r="G126" s="177">
        <v>0.08</v>
      </c>
      <c r="H126" s="171">
        <v>1050</v>
      </c>
      <c r="I126" s="116">
        <v>0</v>
      </c>
      <c r="J126" s="177">
        <v>0</v>
      </c>
      <c r="K126" s="171">
        <v>4403700</v>
      </c>
      <c r="L126" s="116">
        <v>267750</v>
      </c>
      <c r="M126" s="132">
        <v>0.06</v>
      </c>
      <c r="N126" s="180">
        <v>4401075</v>
      </c>
      <c r="O126" s="181">
        <f t="shared" si="10"/>
        <v>0.9994039103481164</v>
      </c>
      <c r="P126" s="112">
        <f>Volume!K126</f>
        <v>439.35</v>
      </c>
      <c r="Q126" s="70">
        <f>Volume!J126</f>
        <v>442.4</v>
      </c>
      <c r="R126" s="250">
        <f t="shared" si="11"/>
        <v>194.819688</v>
      </c>
      <c r="S126" s="107">
        <f t="shared" si="12"/>
        <v>194.703558</v>
      </c>
      <c r="T126" s="113">
        <f t="shared" si="13"/>
        <v>4135950</v>
      </c>
      <c r="U126" s="107">
        <f t="shared" si="14"/>
        <v>6.473724295506473</v>
      </c>
      <c r="V126" s="107">
        <f t="shared" si="15"/>
        <v>193.12419</v>
      </c>
      <c r="W126" s="107">
        <f t="shared" si="16"/>
        <v>1.649046</v>
      </c>
      <c r="X126" s="107">
        <f t="shared" si="17"/>
        <v>0.046452</v>
      </c>
      <c r="Y126" s="107">
        <f t="shared" si="18"/>
        <v>181.71296325</v>
      </c>
      <c r="Z126" s="250">
        <f t="shared" si="19"/>
        <v>13.106724750000012</v>
      </c>
      <c r="AA126" s="80"/>
      <c r="AB126" s="79"/>
    </row>
    <row r="127" spans="1:26" s="8" customFormat="1" ht="15">
      <c r="A127" s="206" t="s">
        <v>52</v>
      </c>
      <c r="B127" s="171">
        <v>4332600</v>
      </c>
      <c r="C127" s="169">
        <v>317400</v>
      </c>
      <c r="D127" s="177">
        <v>0.08</v>
      </c>
      <c r="E127" s="171">
        <v>26400</v>
      </c>
      <c r="F127" s="116">
        <v>2400</v>
      </c>
      <c r="G127" s="177">
        <v>0.1</v>
      </c>
      <c r="H127" s="171">
        <v>600</v>
      </c>
      <c r="I127" s="116">
        <v>0</v>
      </c>
      <c r="J127" s="177">
        <v>0</v>
      </c>
      <c r="K127" s="171">
        <v>4359600</v>
      </c>
      <c r="L127" s="116">
        <v>319800</v>
      </c>
      <c r="M127" s="132">
        <v>0.08</v>
      </c>
      <c r="N127" s="180">
        <v>4300200</v>
      </c>
      <c r="O127" s="181">
        <f t="shared" si="10"/>
        <v>0.9863748967795211</v>
      </c>
      <c r="P127" s="112">
        <f>Volume!K127</f>
        <v>590.75</v>
      </c>
      <c r="Q127" s="70">
        <f>Volume!J127</f>
        <v>593.3</v>
      </c>
      <c r="R127" s="250">
        <f t="shared" si="11"/>
        <v>258.655068</v>
      </c>
      <c r="S127" s="107">
        <f t="shared" si="12"/>
        <v>255.130866</v>
      </c>
      <c r="T127" s="113">
        <f t="shared" si="13"/>
        <v>4039800</v>
      </c>
      <c r="U127" s="107">
        <f t="shared" si="14"/>
        <v>7.9162334769047975</v>
      </c>
      <c r="V127" s="107">
        <f t="shared" si="15"/>
        <v>257.053158</v>
      </c>
      <c r="W127" s="107">
        <f t="shared" si="16"/>
        <v>1.5663119999999997</v>
      </c>
      <c r="X127" s="107">
        <f t="shared" si="17"/>
        <v>0.035598</v>
      </c>
      <c r="Y127" s="107">
        <f t="shared" si="18"/>
        <v>238.651185</v>
      </c>
      <c r="Z127" s="250">
        <f t="shared" si="19"/>
        <v>20.00388300000003</v>
      </c>
    </row>
    <row r="128" spans="1:27" s="3" customFormat="1" ht="15" customHeight="1">
      <c r="A128" s="206" t="s">
        <v>171</v>
      </c>
      <c r="B128" s="171">
        <v>1594800</v>
      </c>
      <c r="C128" s="169">
        <v>-1800</v>
      </c>
      <c r="D128" s="177">
        <v>0</v>
      </c>
      <c r="E128" s="171">
        <v>1800</v>
      </c>
      <c r="F128" s="116">
        <v>600</v>
      </c>
      <c r="G128" s="177">
        <v>0.5</v>
      </c>
      <c r="H128" s="171">
        <v>0</v>
      </c>
      <c r="I128" s="116">
        <v>0</v>
      </c>
      <c r="J128" s="177">
        <v>0</v>
      </c>
      <c r="K128" s="171">
        <v>1596600</v>
      </c>
      <c r="L128" s="116">
        <v>-1200</v>
      </c>
      <c r="M128" s="132">
        <v>0</v>
      </c>
      <c r="N128" s="180">
        <v>1586400</v>
      </c>
      <c r="O128" s="181">
        <f t="shared" si="10"/>
        <v>0.9936114242765878</v>
      </c>
      <c r="P128" s="112">
        <f>Volume!K128</f>
        <v>379.45</v>
      </c>
      <c r="Q128" s="70">
        <f>Volume!J128</f>
        <v>380.55</v>
      </c>
      <c r="R128" s="250">
        <f t="shared" si="11"/>
        <v>60.758613</v>
      </c>
      <c r="S128" s="107">
        <f t="shared" si="12"/>
        <v>60.370452</v>
      </c>
      <c r="T128" s="113">
        <f t="shared" si="13"/>
        <v>1597800</v>
      </c>
      <c r="U128" s="107">
        <f t="shared" si="14"/>
        <v>-0.07510326699211416</v>
      </c>
      <c r="V128" s="107">
        <f t="shared" si="15"/>
        <v>60.690114</v>
      </c>
      <c r="W128" s="107">
        <f t="shared" si="16"/>
        <v>0.068499</v>
      </c>
      <c r="X128" s="107">
        <f t="shared" si="17"/>
        <v>0</v>
      </c>
      <c r="Y128" s="107">
        <f t="shared" si="18"/>
        <v>60.628521</v>
      </c>
      <c r="Z128" s="250">
        <f t="shared" si="19"/>
        <v>0.13009199999999765</v>
      </c>
      <c r="AA128" s="77"/>
    </row>
    <row r="129" spans="1:27" s="3" customFormat="1" ht="15" customHeight="1" thickBot="1">
      <c r="A129" s="207" t="s">
        <v>227</v>
      </c>
      <c r="B129" s="171">
        <v>14376600</v>
      </c>
      <c r="C129" s="169">
        <v>1927100</v>
      </c>
      <c r="D129" s="177">
        <v>0.15</v>
      </c>
      <c r="E129" s="171">
        <v>1226400</v>
      </c>
      <c r="F129" s="116">
        <v>443100</v>
      </c>
      <c r="G129" s="177">
        <v>0.57</v>
      </c>
      <c r="H129" s="171">
        <v>203700</v>
      </c>
      <c r="I129" s="116">
        <v>53900</v>
      </c>
      <c r="J129" s="177">
        <v>0.36</v>
      </c>
      <c r="K129" s="171">
        <v>15806700</v>
      </c>
      <c r="L129" s="116">
        <v>2424100</v>
      </c>
      <c r="M129" s="132">
        <v>0.18</v>
      </c>
      <c r="N129" s="180">
        <v>15715700</v>
      </c>
      <c r="O129" s="181">
        <f t="shared" si="10"/>
        <v>0.9942429476108232</v>
      </c>
      <c r="P129" s="112">
        <f>Volume!K129</f>
        <v>371.2</v>
      </c>
      <c r="Q129" s="70">
        <f>Volume!J129</f>
        <v>358.35</v>
      </c>
      <c r="R129" s="250">
        <f t="shared" si="11"/>
        <v>566.4330945</v>
      </c>
      <c r="S129" s="107">
        <f t="shared" si="12"/>
        <v>563.1721095</v>
      </c>
      <c r="T129" s="113">
        <f t="shared" si="13"/>
        <v>13382600</v>
      </c>
      <c r="U129" s="107">
        <f t="shared" si="14"/>
        <v>18.11381943717962</v>
      </c>
      <c r="V129" s="107">
        <f t="shared" si="15"/>
        <v>515.185461</v>
      </c>
      <c r="W129" s="107">
        <f t="shared" si="16"/>
        <v>43.948044</v>
      </c>
      <c r="X129" s="107">
        <f t="shared" si="17"/>
        <v>7.2995895</v>
      </c>
      <c r="Y129" s="107">
        <f t="shared" si="18"/>
        <v>496.762112</v>
      </c>
      <c r="Z129" s="250">
        <f t="shared" si="19"/>
        <v>69.67098250000004</v>
      </c>
      <c r="AA129" s="77"/>
    </row>
    <row r="130" spans="1:27" s="3" customFormat="1" ht="15" customHeight="1" hidden="1" thickBot="1">
      <c r="A130" s="73"/>
      <c r="B130" s="169">
        <f>SUM(B4:B129)</f>
        <v>1027689080</v>
      </c>
      <c r="C130" s="169">
        <f>SUM(C4:C129)</f>
        <v>16803242</v>
      </c>
      <c r="D130" s="366">
        <f>C130/B130</f>
        <v>0.016350511382294732</v>
      </c>
      <c r="E130" s="169">
        <f>SUM(E4:E129)</f>
        <v>74796341</v>
      </c>
      <c r="F130" s="169">
        <f>SUM(F4:F129)</f>
        <v>12988236</v>
      </c>
      <c r="G130" s="366">
        <f>F130/E130</f>
        <v>0.17364801307593375</v>
      </c>
      <c r="H130" s="169">
        <f>SUM(H4:H129)</f>
        <v>25861827</v>
      </c>
      <c r="I130" s="169">
        <f>SUM(I4:I129)</f>
        <v>3406993</v>
      </c>
      <c r="J130" s="366">
        <f>I130/H130</f>
        <v>0.13173829521015665</v>
      </c>
      <c r="K130" s="169">
        <f>SUM(K4:K129)</f>
        <v>1128347248</v>
      </c>
      <c r="L130" s="169">
        <f>SUM(L4:L129)</f>
        <v>33198471</v>
      </c>
      <c r="M130" s="366">
        <f>L130/K130</f>
        <v>0.029422211166681554</v>
      </c>
      <c r="N130" s="306">
        <f>SUM(N4:N129)</f>
        <v>1115760259</v>
      </c>
      <c r="O130" s="377"/>
      <c r="P130" s="176"/>
      <c r="Q130" s="15"/>
      <c r="R130" s="251">
        <f>SUM(R4:R129)</f>
        <v>49233.492677390015</v>
      </c>
      <c r="S130" s="107">
        <f>SUM(S4:S129)</f>
        <v>47563.800602510026</v>
      </c>
      <c r="T130" s="113">
        <f>SUM(T4:T129)</f>
        <v>1095148777</v>
      </c>
      <c r="U130" s="311"/>
      <c r="V130" s="107">
        <f>SUM(V4:V129)</f>
        <v>37912.02687617999</v>
      </c>
      <c r="W130" s="107">
        <f>SUM(W4:W129)</f>
        <v>5139.0667985499995</v>
      </c>
      <c r="X130" s="107">
        <f>SUM(X4:X129)</f>
        <v>6182.3990026599995</v>
      </c>
      <c r="Y130" s="107">
        <f>SUM(Y4:Y129)</f>
        <v>47069.129103550025</v>
      </c>
      <c r="Z130" s="107">
        <f>SUM(Z4:Z129)</f>
        <v>2164.363573839999</v>
      </c>
      <c r="AA130" s="77"/>
    </row>
    <row r="131" spans="2:27" s="3" customFormat="1" ht="15" customHeight="1" hidden="1">
      <c r="B131" s="6"/>
      <c r="C131" s="6"/>
      <c r="D131" s="132"/>
      <c r="E131" s="2">
        <f>H130/E130</f>
        <v>0.34576326400779417</v>
      </c>
      <c r="F131" s="6"/>
      <c r="G131" s="63"/>
      <c r="H131" s="6"/>
      <c r="I131" s="6"/>
      <c r="J131" s="63"/>
      <c r="K131" s="6"/>
      <c r="L131" s="6"/>
      <c r="M131" s="63"/>
      <c r="O131" s="4"/>
      <c r="P131" s="112"/>
      <c r="Q131" s="70"/>
      <c r="R131" s="107"/>
      <c r="S131" s="107"/>
      <c r="T131" s="113"/>
      <c r="U131" s="107"/>
      <c r="V131" s="107"/>
      <c r="W131" s="107"/>
      <c r="X131" s="107"/>
      <c r="Y131" s="107"/>
      <c r="Z131" s="107"/>
      <c r="AA131" s="77"/>
    </row>
    <row r="132" spans="2:27" s="3" customFormat="1" ht="15" customHeight="1">
      <c r="B132" s="6"/>
      <c r="C132" s="6"/>
      <c r="D132" s="132"/>
      <c r="E132" s="2"/>
      <c r="F132" s="6"/>
      <c r="G132" s="63"/>
      <c r="H132" s="6"/>
      <c r="I132" s="6"/>
      <c r="J132" s="63"/>
      <c r="K132" s="6"/>
      <c r="L132" s="6"/>
      <c r="M132" s="63"/>
      <c r="O132" s="111"/>
      <c r="P132" s="112"/>
      <c r="Q132" s="70"/>
      <c r="R132" s="107"/>
      <c r="S132" s="107"/>
      <c r="T132" s="113"/>
      <c r="U132" s="107"/>
      <c r="V132" s="107"/>
      <c r="W132" s="107"/>
      <c r="X132" s="107"/>
      <c r="Y132" s="107"/>
      <c r="Z132" s="107"/>
      <c r="AA132" s="2"/>
    </row>
    <row r="133" spans="1:25" ht="14.25">
      <c r="A133" s="3"/>
      <c r="B133" s="6"/>
      <c r="C133" s="6"/>
      <c r="D133" s="132"/>
      <c r="E133" s="6"/>
      <c r="F133" s="6"/>
      <c r="G133" s="63"/>
      <c r="H133" s="6"/>
      <c r="I133" s="6"/>
      <c r="J133" s="63"/>
      <c r="K133" s="6"/>
      <c r="L133" s="6"/>
      <c r="M133" s="63"/>
      <c r="N133" s="3"/>
      <c r="O133" s="111"/>
      <c r="P133" s="3"/>
      <c r="Q133" s="3"/>
      <c r="R133" s="2"/>
      <c r="S133" s="2"/>
      <c r="T133" s="81"/>
      <c r="U133" s="3"/>
      <c r="V133" s="3"/>
      <c r="W133" s="3"/>
      <c r="X133" s="3"/>
      <c r="Y133" s="3"/>
    </row>
    <row r="134" spans="1:6" ht="13.5" thickBot="1">
      <c r="A134" s="64" t="s">
        <v>124</v>
      </c>
      <c r="B134" s="126"/>
      <c r="C134" s="129"/>
      <c r="D134" s="133"/>
      <c r="F134" s="124"/>
    </row>
    <row r="135" spans="1:8" ht="13.5" thickBot="1">
      <c r="A135" s="212" t="s">
        <v>123</v>
      </c>
      <c r="B135" s="371" t="s">
        <v>121</v>
      </c>
      <c r="C135" s="372" t="s">
        <v>84</v>
      </c>
      <c r="D135" s="373" t="s">
        <v>122</v>
      </c>
      <c r="F135" s="130"/>
      <c r="G135" s="63"/>
      <c r="H135" s="6"/>
    </row>
    <row r="136" spans="1:8" ht="12.75">
      <c r="A136" s="367" t="s">
        <v>10</v>
      </c>
      <c r="B136" s="374">
        <f>B130/10000000</f>
        <v>102.768908</v>
      </c>
      <c r="C136" s="375">
        <f>C130/10000000</f>
        <v>1.6803242</v>
      </c>
      <c r="D136" s="376">
        <f>D130</f>
        <v>0.016350511382294732</v>
      </c>
      <c r="F136" s="130"/>
      <c r="H136" s="6"/>
    </row>
    <row r="137" spans="1:7" ht="12.75">
      <c r="A137" s="368" t="s">
        <v>101</v>
      </c>
      <c r="B137" s="209">
        <f>E130/10000000</f>
        <v>7.4796341</v>
      </c>
      <c r="C137" s="208">
        <f>F130/10000000</f>
        <v>1.2988236</v>
      </c>
      <c r="D137" s="275">
        <f>G130</f>
        <v>0.17364801307593375</v>
      </c>
      <c r="F137" s="130"/>
      <c r="G137" s="63"/>
    </row>
    <row r="138" spans="1:6" ht="12.75">
      <c r="A138" s="369" t="s">
        <v>99</v>
      </c>
      <c r="B138" s="209">
        <f>H130/10000000</f>
        <v>2.5861827</v>
      </c>
      <c r="C138" s="208">
        <f>I130/10000000</f>
        <v>0.3406993</v>
      </c>
      <c r="D138" s="275">
        <f>J130</f>
        <v>0.13173829521015665</v>
      </c>
      <c r="F138" s="130"/>
    </row>
    <row r="139" spans="1:6" ht="13.5" thickBot="1">
      <c r="A139" s="370" t="s">
        <v>100</v>
      </c>
      <c r="B139" s="210">
        <f>K130/10000000</f>
        <v>112.8347248</v>
      </c>
      <c r="C139" s="211">
        <f>L130/10000000</f>
        <v>3.3198471</v>
      </c>
      <c r="D139" s="276">
        <f>M130</f>
        <v>0.029422211166681554</v>
      </c>
      <c r="F139" s="131"/>
    </row>
    <row r="173" ht="12.75">
      <c r="B173" s="127"/>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32"/>
  <sheetViews>
    <sheetView workbookViewId="0" topLeftCell="A1">
      <pane xSplit="1" ySplit="3" topLeftCell="B40" activePane="bottomRight" state="frozen"/>
      <selection pane="topLeft" activeCell="A1" sqref="A1"/>
      <selection pane="topRight" activeCell="B1" sqref="B1"/>
      <selection pane="bottomLeft" activeCell="A4" sqref="A4"/>
      <selection pane="bottomRight" activeCell="E194" sqref="E194"/>
    </sheetView>
  </sheetViews>
  <sheetFormatPr defaultColWidth="9.140625" defaultRowHeight="12.75"/>
  <cols>
    <col min="1" max="1" width="14.421875" style="335" customWidth="1"/>
    <col min="2" max="2" width="11.421875" style="339" customWidth="1"/>
    <col min="3" max="3" width="11.00390625" style="27" customWidth="1"/>
    <col min="4" max="4" width="11.00390625" style="339" customWidth="1"/>
    <col min="5" max="5" width="9.140625" style="27" customWidth="1"/>
    <col min="6" max="6" width="11.7109375" style="339" customWidth="1"/>
    <col min="7" max="7" width="9.28125" style="27" customWidth="1"/>
    <col min="8" max="8" width="12.00390625" style="339"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0" customWidth="1"/>
    <col min="19" max="16384" width="9.140625" style="26" customWidth="1"/>
  </cols>
  <sheetData>
    <row r="1" spans="1:13" s="323" customFormat="1" ht="22.5" customHeight="1" thickBot="1">
      <c r="A1" s="315" t="s">
        <v>127</v>
      </c>
      <c r="B1" s="316"/>
      <c r="C1" s="317"/>
      <c r="D1" s="318"/>
      <c r="E1" s="319"/>
      <c r="F1" s="318"/>
      <c r="G1" s="319"/>
      <c r="H1" s="318"/>
      <c r="I1" s="319"/>
      <c r="J1" s="320"/>
      <c r="K1" s="320"/>
      <c r="L1" s="321"/>
      <c r="M1" s="322"/>
    </row>
    <row r="2" spans="1:13" s="325" customFormat="1" ht="15.75" customHeight="1" thickBot="1">
      <c r="A2" s="324"/>
      <c r="B2" s="424" t="s">
        <v>132</v>
      </c>
      <c r="C2" s="425"/>
      <c r="D2" s="426"/>
      <c r="E2" s="426"/>
      <c r="F2" s="426"/>
      <c r="G2" s="426"/>
      <c r="H2" s="426"/>
      <c r="I2" s="426"/>
      <c r="J2" s="427" t="s">
        <v>125</v>
      </c>
      <c r="K2" s="428"/>
      <c r="L2" s="428"/>
      <c r="M2" s="429"/>
    </row>
    <row r="3" spans="1:16" s="325" customFormat="1" ht="14.25" thickBot="1">
      <c r="A3" s="326"/>
      <c r="B3" s="340" t="s">
        <v>10</v>
      </c>
      <c r="C3" s="327" t="s">
        <v>60</v>
      </c>
      <c r="D3" s="340" t="s">
        <v>25</v>
      </c>
      <c r="E3" s="327" t="s">
        <v>60</v>
      </c>
      <c r="F3" s="340" t="s">
        <v>26</v>
      </c>
      <c r="G3" s="327" t="s">
        <v>60</v>
      </c>
      <c r="H3" s="340" t="s">
        <v>11</v>
      </c>
      <c r="I3" s="327" t="s">
        <v>60</v>
      </c>
      <c r="J3" s="280" t="s">
        <v>13</v>
      </c>
      <c r="K3" s="281" t="s">
        <v>14</v>
      </c>
      <c r="L3" s="281" t="s">
        <v>126</v>
      </c>
      <c r="M3" s="327" t="s">
        <v>122</v>
      </c>
      <c r="N3" s="328" t="s">
        <v>136</v>
      </c>
      <c r="O3" s="34" t="s">
        <v>25</v>
      </c>
      <c r="P3" s="34" t="s">
        <v>26</v>
      </c>
    </row>
    <row r="4" spans="1:16" ht="13.5">
      <c r="A4" s="349" t="s">
        <v>198</v>
      </c>
      <c r="B4" s="341">
        <v>1279</v>
      </c>
      <c r="C4" s="342">
        <v>-0.21</v>
      </c>
      <c r="D4" s="341">
        <v>0</v>
      </c>
      <c r="E4" s="342">
        <v>0</v>
      </c>
      <c r="F4" s="341">
        <v>0</v>
      </c>
      <c r="G4" s="342">
        <v>0</v>
      </c>
      <c r="H4" s="341">
        <v>1279</v>
      </c>
      <c r="I4" s="344">
        <v>-0.21</v>
      </c>
      <c r="J4" s="283">
        <v>6235.15</v>
      </c>
      <c r="K4" s="278">
        <v>6294.1</v>
      </c>
      <c r="L4" s="331">
        <f aca="true" t="shared" si="0" ref="L4:L67">J4-K4</f>
        <v>-58.95000000000073</v>
      </c>
      <c r="M4" s="332">
        <f aca="true" t="shared" si="1" ref="M4:M67">L4/K4*100</f>
        <v>-0.9365914110039677</v>
      </c>
      <c r="N4" s="80">
        <f>Margins!B4</f>
        <v>100</v>
      </c>
      <c r="O4" s="26">
        <f>D4*N4</f>
        <v>0</v>
      </c>
      <c r="P4" s="26">
        <f>F4*N4</f>
        <v>0</v>
      </c>
    </row>
    <row r="5" spans="1:18" ht="14.25" thickBot="1">
      <c r="A5" s="350" t="s">
        <v>88</v>
      </c>
      <c r="B5" s="179">
        <v>73</v>
      </c>
      <c r="C5" s="329">
        <v>0.14</v>
      </c>
      <c r="D5" s="179">
        <v>0</v>
      </c>
      <c r="E5" s="329">
        <v>0</v>
      </c>
      <c r="F5" s="179">
        <v>0</v>
      </c>
      <c r="G5" s="329">
        <v>0</v>
      </c>
      <c r="H5" s="179">
        <v>73</v>
      </c>
      <c r="I5" s="330">
        <v>0.14</v>
      </c>
      <c r="J5" s="284">
        <v>5308.95</v>
      </c>
      <c r="K5" s="70">
        <v>5271.1</v>
      </c>
      <c r="L5" s="141">
        <f t="shared" si="0"/>
        <v>37.849999999999454</v>
      </c>
      <c r="M5" s="333">
        <f t="shared" si="1"/>
        <v>0.7180664377454318</v>
      </c>
      <c r="N5" s="80">
        <f>Margins!B5</f>
        <v>50</v>
      </c>
      <c r="O5" s="26">
        <f aca="true" t="shared" si="2" ref="O5:O68">D5*N5</f>
        <v>0</v>
      </c>
      <c r="P5" s="26">
        <f aca="true" t="shared" si="3" ref="P5:P68">F5*N5</f>
        <v>0</v>
      </c>
      <c r="R5" s="26"/>
    </row>
    <row r="6" spans="1:16" ht="13.5">
      <c r="A6" s="350" t="s">
        <v>9</v>
      </c>
      <c r="B6" s="179">
        <v>120855</v>
      </c>
      <c r="C6" s="329">
        <v>0.13</v>
      </c>
      <c r="D6" s="179">
        <v>19767</v>
      </c>
      <c r="E6" s="329">
        <v>0.06</v>
      </c>
      <c r="F6" s="179">
        <v>30802</v>
      </c>
      <c r="G6" s="329">
        <v>0.13</v>
      </c>
      <c r="H6" s="179">
        <v>171424</v>
      </c>
      <c r="I6" s="330">
        <v>0.12</v>
      </c>
      <c r="J6" s="283">
        <v>4015.75</v>
      </c>
      <c r="K6" s="70">
        <v>4001</v>
      </c>
      <c r="L6" s="141">
        <f t="shared" si="0"/>
        <v>14.75</v>
      </c>
      <c r="M6" s="333">
        <f t="shared" si="1"/>
        <v>0.36865783554111475</v>
      </c>
      <c r="N6" s="80">
        <f>Margins!B6</f>
        <v>100</v>
      </c>
      <c r="O6" s="26">
        <f t="shared" si="2"/>
        <v>1976700</v>
      </c>
      <c r="P6" s="26">
        <f t="shared" si="3"/>
        <v>3080200</v>
      </c>
    </row>
    <row r="7" spans="1:16" ht="13.5">
      <c r="A7" s="350" t="s">
        <v>149</v>
      </c>
      <c r="B7" s="179">
        <v>3013</v>
      </c>
      <c r="C7" s="329">
        <v>-0.7</v>
      </c>
      <c r="D7" s="179">
        <v>0</v>
      </c>
      <c r="E7" s="329">
        <v>-1</v>
      </c>
      <c r="F7" s="179">
        <v>0</v>
      </c>
      <c r="G7" s="329">
        <v>0</v>
      </c>
      <c r="H7" s="179">
        <v>3013</v>
      </c>
      <c r="I7" s="330">
        <v>-0.7</v>
      </c>
      <c r="J7" s="284">
        <v>3758.25</v>
      </c>
      <c r="K7" s="70">
        <v>3773.2</v>
      </c>
      <c r="L7" s="141">
        <f t="shared" si="0"/>
        <v>-14.949999999999818</v>
      </c>
      <c r="M7" s="333">
        <f t="shared" si="1"/>
        <v>-0.3962154139722203</v>
      </c>
      <c r="N7" s="80">
        <f>Margins!B7</f>
        <v>100</v>
      </c>
      <c r="O7" s="26">
        <f t="shared" si="2"/>
        <v>0</v>
      </c>
      <c r="P7" s="26">
        <f t="shared" si="3"/>
        <v>0</v>
      </c>
    </row>
    <row r="8" spans="1:18" ht="13.5">
      <c r="A8" s="350" t="s">
        <v>0</v>
      </c>
      <c r="B8" s="179">
        <v>5581</v>
      </c>
      <c r="C8" s="329">
        <v>-0.69</v>
      </c>
      <c r="D8" s="179">
        <v>72</v>
      </c>
      <c r="E8" s="329">
        <v>-0.67</v>
      </c>
      <c r="F8" s="179">
        <v>7</v>
      </c>
      <c r="G8" s="329">
        <v>-0.84</v>
      </c>
      <c r="H8" s="179">
        <v>5660</v>
      </c>
      <c r="I8" s="330">
        <v>-0.69</v>
      </c>
      <c r="J8" s="284">
        <v>1164.95</v>
      </c>
      <c r="K8" s="70">
        <v>1176.85</v>
      </c>
      <c r="L8" s="141">
        <f t="shared" si="0"/>
        <v>-11.899999999999864</v>
      </c>
      <c r="M8" s="333">
        <f t="shared" si="1"/>
        <v>-1.0111738964183936</v>
      </c>
      <c r="N8" s="80">
        <f>Margins!B8</f>
        <v>375</v>
      </c>
      <c r="O8" s="26">
        <f t="shared" si="2"/>
        <v>27000</v>
      </c>
      <c r="P8" s="26">
        <f t="shared" si="3"/>
        <v>2625</v>
      </c>
      <c r="R8" s="334"/>
    </row>
    <row r="9" spans="1:18" ht="13.5">
      <c r="A9" s="350" t="s">
        <v>150</v>
      </c>
      <c r="B9" s="179">
        <v>302</v>
      </c>
      <c r="C9" s="329">
        <v>0.64</v>
      </c>
      <c r="D9" s="179">
        <v>9</v>
      </c>
      <c r="E9" s="329">
        <v>2</v>
      </c>
      <c r="F9" s="179">
        <v>0</v>
      </c>
      <c r="G9" s="329">
        <v>0</v>
      </c>
      <c r="H9" s="179">
        <v>311</v>
      </c>
      <c r="I9" s="330">
        <v>0.66</v>
      </c>
      <c r="J9" s="284">
        <v>94.1</v>
      </c>
      <c r="K9" s="70">
        <v>93.2</v>
      </c>
      <c r="L9" s="141">
        <f t="shared" si="0"/>
        <v>0.8999999999999915</v>
      </c>
      <c r="M9" s="333">
        <f t="shared" si="1"/>
        <v>0.965665236051493</v>
      </c>
      <c r="N9" s="80">
        <f>Margins!B9</f>
        <v>4900</v>
      </c>
      <c r="O9" s="26">
        <f t="shared" si="2"/>
        <v>44100</v>
      </c>
      <c r="P9" s="26">
        <f t="shared" si="3"/>
        <v>0</v>
      </c>
      <c r="R9" s="334"/>
    </row>
    <row r="10" spans="1:18" ht="13.5">
      <c r="A10" s="350" t="s">
        <v>190</v>
      </c>
      <c r="B10" s="343">
        <v>263</v>
      </c>
      <c r="C10" s="352">
        <v>-0.69</v>
      </c>
      <c r="D10" s="179">
        <v>16</v>
      </c>
      <c r="E10" s="329">
        <v>-0.79</v>
      </c>
      <c r="F10" s="179">
        <v>1</v>
      </c>
      <c r="G10" s="329">
        <v>-0.86</v>
      </c>
      <c r="H10" s="179">
        <v>280</v>
      </c>
      <c r="I10" s="330">
        <v>-0.7</v>
      </c>
      <c r="J10" s="284">
        <v>72.55</v>
      </c>
      <c r="K10" s="70">
        <v>72.75</v>
      </c>
      <c r="L10" s="141">
        <f t="shared" si="0"/>
        <v>-0.20000000000000284</v>
      </c>
      <c r="M10" s="333">
        <f t="shared" si="1"/>
        <v>-0.27491408934708295</v>
      </c>
      <c r="N10" s="80">
        <f>Margins!B10</f>
        <v>6700</v>
      </c>
      <c r="O10" s="26">
        <f t="shared" si="2"/>
        <v>107200</v>
      </c>
      <c r="P10" s="26">
        <f t="shared" si="3"/>
        <v>6700</v>
      </c>
      <c r="R10" s="26"/>
    </row>
    <row r="11" spans="1:18" ht="13.5">
      <c r="A11" s="350" t="s">
        <v>89</v>
      </c>
      <c r="B11" s="179">
        <v>249</v>
      </c>
      <c r="C11" s="329">
        <v>-0.37</v>
      </c>
      <c r="D11" s="179">
        <v>8</v>
      </c>
      <c r="E11" s="329">
        <v>0.6</v>
      </c>
      <c r="F11" s="179">
        <v>0</v>
      </c>
      <c r="G11" s="329">
        <v>0</v>
      </c>
      <c r="H11" s="179">
        <v>257</v>
      </c>
      <c r="I11" s="330">
        <v>-0.36</v>
      </c>
      <c r="J11" s="284">
        <v>91.4</v>
      </c>
      <c r="K11" s="70">
        <v>91.4</v>
      </c>
      <c r="L11" s="141">
        <f t="shared" si="0"/>
        <v>0</v>
      </c>
      <c r="M11" s="333">
        <f t="shared" si="1"/>
        <v>0</v>
      </c>
      <c r="N11" s="80">
        <f>Margins!B11</f>
        <v>4600</v>
      </c>
      <c r="O11" s="26">
        <f t="shared" si="2"/>
        <v>36800</v>
      </c>
      <c r="P11" s="26">
        <f t="shared" si="3"/>
        <v>0</v>
      </c>
      <c r="R11" s="334"/>
    </row>
    <row r="12" spans="1:16" ht="13.5">
      <c r="A12" s="350" t="s">
        <v>102</v>
      </c>
      <c r="B12" s="179">
        <v>726</v>
      </c>
      <c r="C12" s="329">
        <v>-0.67</v>
      </c>
      <c r="D12" s="179">
        <v>91</v>
      </c>
      <c r="E12" s="329">
        <v>-0.64</v>
      </c>
      <c r="F12" s="179">
        <v>20</v>
      </c>
      <c r="G12" s="329">
        <v>-0.26</v>
      </c>
      <c r="H12" s="179">
        <v>837</v>
      </c>
      <c r="I12" s="330">
        <v>-0.66</v>
      </c>
      <c r="J12" s="284">
        <v>55.2</v>
      </c>
      <c r="K12" s="70">
        <v>55.7</v>
      </c>
      <c r="L12" s="141">
        <f t="shared" si="0"/>
        <v>-0.5</v>
      </c>
      <c r="M12" s="333">
        <f t="shared" si="1"/>
        <v>-0.8976660682226212</v>
      </c>
      <c r="N12" s="80">
        <f>Margins!B12</f>
        <v>4300</v>
      </c>
      <c r="O12" s="26">
        <f t="shared" si="2"/>
        <v>391300</v>
      </c>
      <c r="P12" s="26">
        <f t="shared" si="3"/>
        <v>86000</v>
      </c>
    </row>
    <row r="13" spans="1:16" ht="13.5">
      <c r="A13" s="350" t="s">
        <v>151</v>
      </c>
      <c r="B13" s="179">
        <v>1122</v>
      </c>
      <c r="C13" s="329">
        <v>-0.2</v>
      </c>
      <c r="D13" s="179">
        <v>186</v>
      </c>
      <c r="E13" s="329">
        <v>0.2</v>
      </c>
      <c r="F13" s="179">
        <v>17</v>
      </c>
      <c r="G13" s="329">
        <v>-0.11</v>
      </c>
      <c r="H13" s="179">
        <v>1325</v>
      </c>
      <c r="I13" s="330">
        <v>-0.16</v>
      </c>
      <c r="J13" s="284">
        <v>43.55</v>
      </c>
      <c r="K13" s="70">
        <v>43.45</v>
      </c>
      <c r="L13" s="141">
        <f t="shared" si="0"/>
        <v>0.09999999999999432</v>
      </c>
      <c r="M13" s="333">
        <f t="shared" si="1"/>
        <v>0.23014959723819173</v>
      </c>
      <c r="N13" s="80">
        <f>Margins!B13</f>
        <v>9550</v>
      </c>
      <c r="O13" s="26">
        <f t="shared" si="2"/>
        <v>1776300</v>
      </c>
      <c r="P13" s="26">
        <f t="shared" si="3"/>
        <v>162350</v>
      </c>
    </row>
    <row r="14" spans="1:18" ht="13.5">
      <c r="A14" s="350" t="s">
        <v>172</v>
      </c>
      <c r="B14" s="343">
        <v>2485</v>
      </c>
      <c r="C14" s="352">
        <v>-0.03</v>
      </c>
      <c r="D14" s="179">
        <v>0</v>
      </c>
      <c r="E14" s="329">
        <v>0</v>
      </c>
      <c r="F14" s="179">
        <v>0</v>
      </c>
      <c r="G14" s="329">
        <v>0</v>
      </c>
      <c r="H14" s="179">
        <v>2485</v>
      </c>
      <c r="I14" s="330">
        <v>-0.03</v>
      </c>
      <c r="J14" s="284">
        <v>658.25</v>
      </c>
      <c r="K14" s="70">
        <v>651.6</v>
      </c>
      <c r="L14" s="141">
        <f t="shared" si="0"/>
        <v>6.649999999999977</v>
      </c>
      <c r="M14" s="333">
        <f t="shared" si="1"/>
        <v>1.0205647636586828</v>
      </c>
      <c r="N14" s="80">
        <f>Margins!B14</f>
        <v>350</v>
      </c>
      <c r="O14" s="26">
        <f t="shared" si="2"/>
        <v>0</v>
      </c>
      <c r="P14" s="26">
        <f t="shared" si="3"/>
        <v>0</v>
      </c>
      <c r="R14" s="26"/>
    </row>
    <row r="15" spans="1:16" ht="13.5">
      <c r="A15" s="350" t="s">
        <v>209</v>
      </c>
      <c r="B15" s="179">
        <v>2970</v>
      </c>
      <c r="C15" s="329">
        <v>-0.31</v>
      </c>
      <c r="D15" s="179">
        <v>8</v>
      </c>
      <c r="E15" s="329">
        <v>-0.65</v>
      </c>
      <c r="F15" s="179">
        <v>10</v>
      </c>
      <c r="G15" s="329">
        <v>0</v>
      </c>
      <c r="H15" s="179">
        <v>2988</v>
      </c>
      <c r="I15" s="330">
        <v>-0.31</v>
      </c>
      <c r="J15" s="284">
        <v>2719.35</v>
      </c>
      <c r="K15" s="70">
        <v>2750.65</v>
      </c>
      <c r="L15" s="141">
        <f t="shared" si="0"/>
        <v>-31.300000000000182</v>
      </c>
      <c r="M15" s="333">
        <f t="shared" si="1"/>
        <v>-1.1379128569610886</v>
      </c>
      <c r="N15" s="80">
        <f>Margins!B15</f>
        <v>100</v>
      </c>
      <c r="O15" s="26">
        <f t="shared" si="2"/>
        <v>800</v>
      </c>
      <c r="P15" s="26">
        <f t="shared" si="3"/>
        <v>1000</v>
      </c>
    </row>
    <row r="16" spans="1:16" ht="13.5">
      <c r="A16" s="350" t="s">
        <v>90</v>
      </c>
      <c r="B16" s="179">
        <v>1086</v>
      </c>
      <c r="C16" s="329">
        <v>-0.41</v>
      </c>
      <c r="D16" s="179">
        <v>6</v>
      </c>
      <c r="E16" s="329">
        <v>-0.8</v>
      </c>
      <c r="F16" s="179">
        <v>0</v>
      </c>
      <c r="G16" s="329">
        <v>-1</v>
      </c>
      <c r="H16" s="179">
        <v>1092</v>
      </c>
      <c r="I16" s="330">
        <v>-0.42</v>
      </c>
      <c r="J16" s="284">
        <v>267.1</v>
      </c>
      <c r="K16" s="70">
        <v>270.1</v>
      </c>
      <c r="L16" s="141">
        <f t="shared" si="0"/>
        <v>-3</v>
      </c>
      <c r="M16" s="333">
        <f t="shared" si="1"/>
        <v>-1.1106997408367272</v>
      </c>
      <c r="N16" s="80">
        <f>Margins!B16</f>
        <v>1400</v>
      </c>
      <c r="O16" s="26">
        <f t="shared" si="2"/>
        <v>8400</v>
      </c>
      <c r="P16" s="26">
        <f t="shared" si="3"/>
        <v>0</v>
      </c>
    </row>
    <row r="17" spans="1:16" ht="13.5">
      <c r="A17" s="350" t="s">
        <v>91</v>
      </c>
      <c r="B17" s="179">
        <v>2603</v>
      </c>
      <c r="C17" s="329">
        <v>0.07</v>
      </c>
      <c r="D17" s="179">
        <v>21</v>
      </c>
      <c r="E17" s="329">
        <v>0.4</v>
      </c>
      <c r="F17" s="179">
        <v>7</v>
      </c>
      <c r="G17" s="329">
        <v>0.4</v>
      </c>
      <c r="H17" s="179">
        <v>2631</v>
      </c>
      <c r="I17" s="330">
        <v>0.08</v>
      </c>
      <c r="J17" s="284">
        <v>206.75</v>
      </c>
      <c r="K17" s="70">
        <v>207</v>
      </c>
      <c r="L17" s="141">
        <f t="shared" si="0"/>
        <v>-0.25</v>
      </c>
      <c r="M17" s="333">
        <f t="shared" si="1"/>
        <v>-0.12077294685990338</v>
      </c>
      <c r="N17" s="80">
        <f>Margins!B17</f>
        <v>3800</v>
      </c>
      <c r="O17" s="26">
        <f t="shared" si="2"/>
        <v>79800</v>
      </c>
      <c r="P17" s="26">
        <f t="shared" si="3"/>
        <v>26600</v>
      </c>
    </row>
    <row r="18" spans="1:16" ht="13.5">
      <c r="A18" s="350" t="s">
        <v>44</v>
      </c>
      <c r="B18" s="179">
        <v>1518</v>
      </c>
      <c r="C18" s="329">
        <v>-0.74</v>
      </c>
      <c r="D18" s="179">
        <v>3</v>
      </c>
      <c r="E18" s="329">
        <v>-0.4</v>
      </c>
      <c r="F18" s="179">
        <v>0</v>
      </c>
      <c r="G18" s="329">
        <v>0</v>
      </c>
      <c r="H18" s="179">
        <v>1521</v>
      </c>
      <c r="I18" s="330">
        <v>-0.74</v>
      </c>
      <c r="J18" s="284">
        <v>1210.85</v>
      </c>
      <c r="K18" s="70">
        <v>1226</v>
      </c>
      <c r="L18" s="141">
        <f t="shared" si="0"/>
        <v>-15.150000000000091</v>
      </c>
      <c r="M18" s="333">
        <f t="shared" si="1"/>
        <v>-1.2357259380097954</v>
      </c>
      <c r="N18" s="80">
        <f>Margins!B18</f>
        <v>275</v>
      </c>
      <c r="O18" s="26">
        <f t="shared" si="2"/>
        <v>825</v>
      </c>
      <c r="P18" s="26">
        <f t="shared" si="3"/>
        <v>0</v>
      </c>
    </row>
    <row r="19" spans="1:18" s="323" customFormat="1" ht="13.5">
      <c r="A19" s="350" t="s">
        <v>152</v>
      </c>
      <c r="B19" s="179">
        <v>3007</v>
      </c>
      <c r="C19" s="329">
        <v>0.82</v>
      </c>
      <c r="D19" s="179">
        <v>15</v>
      </c>
      <c r="E19" s="329">
        <v>0.25</v>
      </c>
      <c r="F19" s="179">
        <v>5</v>
      </c>
      <c r="G19" s="329">
        <v>4</v>
      </c>
      <c r="H19" s="179">
        <v>3027</v>
      </c>
      <c r="I19" s="330">
        <v>0.82</v>
      </c>
      <c r="J19" s="284">
        <v>361.7</v>
      </c>
      <c r="K19" s="70">
        <v>357.85</v>
      </c>
      <c r="L19" s="141">
        <f t="shared" si="0"/>
        <v>3.849999999999966</v>
      </c>
      <c r="M19" s="333">
        <f t="shared" si="1"/>
        <v>1.0758697778398674</v>
      </c>
      <c r="N19" s="80">
        <f>Margins!B19</f>
        <v>1000</v>
      </c>
      <c r="O19" s="26">
        <f t="shared" si="2"/>
        <v>15000</v>
      </c>
      <c r="P19" s="26">
        <f t="shared" si="3"/>
        <v>5000</v>
      </c>
      <c r="R19" s="15"/>
    </row>
    <row r="20" spans="1:18" s="323" customFormat="1" ht="13.5">
      <c r="A20" s="350" t="s">
        <v>249</v>
      </c>
      <c r="B20" s="179">
        <v>7855</v>
      </c>
      <c r="C20" s="329">
        <v>1.93</v>
      </c>
      <c r="D20" s="179">
        <v>82</v>
      </c>
      <c r="E20" s="329">
        <v>2.04</v>
      </c>
      <c r="F20" s="179">
        <v>2</v>
      </c>
      <c r="G20" s="329">
        <v>1</v>
      </c>
      <c r="H20" s="179">
        <v>7939</v>
      </c>
      <c r="I20" s="330">
        <v>1.93</v>
      </c>
      <c r="J20" s="284">
        <v>639.3</v>
      </c>
      <c r="K20" s="70">
        <v>631.25</v>
      </c>
      <c r="L20" s="141">
        <f t="shared" si="0"/>
        <v>8.049999999999955</v>
      </c>
      <c r="M20" s="333">
        <f t="shared" si="1"/>
        <v>1.275247524752468</v>
      </c>
      <c r="N20" s="80">
        <f>Margins!B20</f>
        <v>1000</v>
      </c>
      <c r="O20" s="26">
        <f t="shared" si="2"/>
        <v>82000</v>
      </c>
      <c r="P20" s="26">
        <f t="shared" si="3"/>
        <v>2000</v>
      </c>
      <c r="R20" s="15"/>
    </row>
    <row r="21" spans="1:16" ht="13.5">
      <c r="A21" s="350" t="s">
        <v>1</v>
      </c>
      <c r="B21" s="179">
        <v>4600</v>
      </c>
      <c r="C21" s="329">
        <v>-0.62</v>
      </c>
      <c r="D21" s="179">
        <v>9</v>
      </c>
      <c r="E21" s="329">
        <v>-0.5</v>
      </c>
      <c r="F21" s="179">
        <v>3</v>
      </c>
      <c r="G21" s="329">
        <v>-0.4</v>
      </c>
      <c r="H21" s="179">
        <v>4612</v>
      </c>
      <c r="I21" s="330">
        <v>-0.62</v>
      </c>
      <c r="J21" s="284">
        <v>2584.75</v>
      </c>
      <c r="K21" s="70">
        <v>2590.75</v>
      </c>
      <c r="L21" s="141">
        <f t="shared" si="0"/>
        <v>-6</v>
      </c>
      <c r="M21" s="333">
        <f t="shared" si="1"/>
        <v>-0.23159316800154395</v>
      </c>
      <c r="N21" s="80">
        <f>Margins!B21</f>
        <v>150</v>
      </c>
      <c r="O21" s="26">
        <f t="shared" si="2"/>
        <v>1350</v>
      </c>
      <c r="P21" s="26">
        <f t="shared" si="3"/>
        <v>450</v>
      </c>
    </row>
    <row r="22" spans="1:18" ht="13.5">
      <c r="A22" s="350" t="s">
        <v>173</v>
      </c>
      <c r="B22" s="343">
        <v>528</v>
      </c>
      <c r="C22" s="352">
        <v>0.83</v>
      </c>
      <c r="D22" s="179">
        <v>30</v>
      </c>
      <c r="E22" s="329">
        <v>2.33</v>
      </c>
      <c r="F22" s="179">
        <v>1</v>
      </c>
      <c r="G22" s="329">
        <v>0</v>
      </c>
      <c r="H22" s="179">
        <v>559</v>
      </c>
      <c r="I22" s="330">
        <v>0.88</v>
      </c>
      <c r="J22" s="284">
        <v>112.6</v>
      </c>
      <c r="K22" s="70">
        <v>113.1</v>
      </c>
      <c r="L22" s="141">
        <f t="shared" si="0"/>
        <v>-0.5</v>
      </c>
      <c r="M22" s="333">
        <f t="shared" si="1"/>
        <v>-0.4420866489832007</v>
      </c>
      <c r="N22" s="80">
        <f>Margins!B22</f>
        <v>1900</v>
      </c>
      <c r="O22" s="26">
        <f t="shared" si="2"/>
        <v>57000</v>
      </c>
      <c r="P22" s="26">
        <f t="shared" si="3"/>
        <v>1900</v>
      </c>
      <c r="R22" s="26"/>
    </row>
    <row r="23" spans="1:18" ht="13.5">
      <c r="A23" s="350" t="s">
        <v>174</v>
      </c>
      <c r="B23" s="343">
        <v>126</v>
      </c>
      <c r="C23" s="352">
        <v>-0.07</v>
      </c>
      <c r="D23" s="179">
        <v>6</v>
      </c>
      <c r="E23" s="329">
        <v>-0.14</v>
      </c>
      <c r="F23" s="179">
        <v>0</v>
      </c>
      <c r="G23" s="329">
        <v>0</v>
      </c>
      <c r="H23" s="179">
        <v>132</v>
      </c>
      <c r="I23" s="330">
        <v>-0.07</v>
      </c>
      <c r="J23" s="284">
        <v>48.8</v>
      </c>
      <c r="K23" s="70">
        <v>48.25</v>
      </c>
      <c r="L23" s="141">
        <f t="shared" si="0"/>
        <v>0.5499999999999972</v>
      </c>
      <c r="M23" s="333">
        <f t="shared" si="1"/>
        <v>1.1398963730569889</v>
      </c>
      <c r="N23" s="80">
        <f>Margins!B23</f>
        <v>4500</v>
      </c>
      <c r="O23" s="26">
        <f t="shared" si="2"/>
        <v>27000</v>
      </c>
      <c r="P23" s="26">
        <f t="shared" si="3"/>
        <v>0</v>
      </c>
      <c r="R23" s="26"/>
    </row>
    <row r="24" spans="1:16" ht="13.5">
      <c r="A24" s="350" t="s">
        <v>2</v>
      </c>
      <c r="B24" s="179">
        <v>732</v>
      </c>
      <c r="C24" s="329">
        <v>-0.38</v>
      </c>
      <c r="D24" s="179">
        <v>6</v>
      </c>
      <c r="E24" s="329">
        <v>-0.33</v>
      </c>
      <c r="F24" s="179">
        <v>2</v>
      </c>
      <c r="G24" s="329">
        <v>1</v>
      </c>
      <c r="H24" s="179">
        <v>740</v>
      </c>
      <c r="I24" s="330">
        <v>-0.38</v>
      </c>
      <c r="J24" s="284">
        <v>338.5</v>
      </c>
      <c r="K24" s="70">
        <v>339.35</v>
      </c>
      <c r="L24" s="141">
        <f t="shared" si="0"/>
        <v>-0.8500000000000227</v>
      </c>
      <c r="M24" s="333">
        <f t="shared" si="1"/>
        <v>-0.2504788566376964</v>
      </c>
      <c r="N24" s="80">
        <f>Margins!B24</f>
        <v>1100</v>
      </c>
      <c r="O24" s="26">
        <f t="shared" si="2"/>
        <v>6600</v>
      </c>
      <c r="P24" s="26">
        <f t="shared" si="3"/>
        <v>2200</v>
      </c>
    </row>
    <row r="25" spans="1:16" ht="13.5">
      <c r="A25" s="350" t="s">
        <v>92</v>
      </c>
      <c r="B25" s="179">
        <v>1478</v>
      </c>
      <c r="C25" s="329">
        <v>-0.44</v>
      </c>
      <c r="D25" s="179">
        <v>15</v>
      </c>
      <c r="E25" s="329">
        <v>-0.35</v>
      </c>
      <c r="F25" s="179">
        <v>2</v>
      </c>
      <c r="G25" s="329">
        <v>1</v>
      </c>
      <c r="H25" s="179">
        <v>1495</v>
      </c>
      <c r="I25" s="330">
        <v>-0.44</v>
      </c>
      <c r="J25" s="284">
        <v>311.25</v>
      </c>
      <c r="K25" s="70">
        <v>315.55</v>
      </c>
      <c r="L25" s="141">
        <f t="shared" si="0"/>
        <v>-4.300000000000011</v>
      </c>
      <c r="M25" s="333">
        <f t="shared" si="1"/>
        <v>-1.3627000475360518</v>
      </c>
      <c r="N25" s="80">
        <f>Margins!B25</f>
        <v>1600</v>
      </c>
      <c r="O25" s="26">
        <f t="shared" si="2"/>
        <v>24000</v>
      </c>
      <c r="P25" s="26">
        <f t="shared" si="3"/>
        <v>3200</v>
      </c>
    </row>
    <row r="26" spans="1:16" ht="13.5">
      <c r="A26" s="350" t="s">
        <v>153</v>
      </c>
      <c r="B26" s="179">
        <v>9625</v>
      </c>
      <c r="C26" s="329">
        <v>-0.04</v>
      </c>
      <c r="D26" s="179">
        <v>62</v>
      </c>
      <c r="E26" s="329">
        <v>-0.32</v>
      </c>
      <c r="F26" s="179">
        <v>8</v>
      </c>
      <c r="G26" s="329">
        <v>1.67</v>
      </c>
      <c r="H26" s="179">
        <v>9695</v>
      </c>
      <c r="I26" s="330">
        <v>-0.04</v>
      </c>
      <c r="J26" s="284">
        <v>669.65</v>
      </c>
      <c r="K26" s="70">
        <v>664.5</v>
      </c>
      <c r="L26" s="141">
        <f t="shared" si="0"/>
        <v>5.149999999999977</v>
      </c>
      <c r="M26" s="333">
        <f t="shared" si="1"/>
        <v>0.7750188111361892</v>
      </c>
      <c r="N26" s="80">
        <f>Margins!B26</f>
        <v>850</v>
      </c>
      <c r="O26" s="26">
        <f t="shared" si="2"/>
        <v>52700</v>
      </c>
      <c r="P26" s="26">
        <f t="shared" si="3"/>
        <v>6800</v>
      </c>
    </row>
    <row r="27" spans="1:18" ht="13.5">
      <c r="A27" s="350" t="s">
        <v>175</v>
      </c>
      <c r="B27" s="343">
        <v>419</v>
      </c>
      <c r="C27" s="352">
        <v>-0.64</v>
      </c>
      <c r="D27" s="179">
        <v>1</v>
      </c>
      <c r="E27" s="329">
        <v>-0.75</v>
      </c>
      <c r="F27" s="179">
        <v>0</v>
      </c>
      <c r="G27" s="329">
        <v>0</v>
      </c>
      <c r="H27" s="179">
        <v>420</v>
      </c>
      <c r="I27" s="330">
        <v>-0.64</v>
      </c>
      <c r="J27" s="284">
        <v>347.75</v>
      </c>
      <c r="K27" s="70">
        <v>352.05</v>
      </c>
      <c r="L27" s="141">
        <f t="shared" si="0"/>
        <v>-4.300000000000011</v>
      </c>
      <c r="M27" s="333">
        <f t="shared" si="1"/>
        <v>-1.2214174122993926</v>
      </c>
      <c r="N27" s="80">
        <f>Margins!B27</f>
        <v>1100</v>
      </c>
      <c r="O27" s="26">
        <f t="shared" si="2"/>
        <v>1100</v>
      </c>
      <c r="P27" s="26">
        <f t="shared" si="3"/>
        <v>0</v>
      </c>
      <c r="R27" s="26"/>
    </row>
    <row r="28" spans="1:18" ht="13.5">
      <c r="A28" s="350" t="s">
        <v>176</v>
      </c>
      <c r="B28" s="343">
        <v>235</v>
      </c>
      <c r="C28" s="352">
        <v>4.73</v>
      </c>
      <c r="D28" s="179">
        <v>31</v>
      </c>
      <c r="E28" s="329">
        <v>2.88</v>
      </c>
      <c r="F28" s="179">
        <v>0</v>
      </c>
      <c r="G28" s="329">
        <v>0</v>
      </c>
      <c r="H28" s="179">
        <v>266</v>
      </c>
      <c r="I28" s="330">
        <v>4.43</v>
      </c>
      <c r="J28" s="284">
        <v>37.15</v>
      </c>
      <c r="K28" s="70">
        <v>36</v>
      </c>
      <c r="L28" s="141">
        <f t="shared" si="0"/>
        <v>1.1499999999999986</v>
      </c>
      <c r="M28" s="333">
        <f t="shared" si="1"/>
        <v>3.1944444444444406</v>
      </c>
      <c r="N28" s="80">
        <f>Margins!B28</f>
        <v>6900</v>
      </c>
      <c r="O28" s="26">
        <f t="shared" si="2"/>
        <v>213900</v>
      </c>
      <c r="P28" s="26">
        <f t="shared" si="3"/>
        <v>0</v>
      </c>
      <c r="R28" s="26"/>
    </row>
    <row r="29" spans="1:16" ht="13.5">
      <c r="A29" s="350" t="s">
        <v>3</v>
      </c>
      <c r="B29" s="179">
        <v>576</v>
      </c>
      <c r="C29" s="329">
        <v>-0.28</v>
      </c>
      <c r="D29" s="179">
        <v>10</v>
      </c>
      <c r="E29" s="329">
        <v>-0.33</v>
      </c>
      <c r="F29" s="179">
        <v>0</v>
      </c>
      <c r="G29" s="329">
        <v>0</v>
      </c>
      <c r="H29" s="179">
        <v>586</v>
      </c>
      <c r="I29" s="330">
        <v>-0.28</v>
      </c>
      <c r="J29" s="284">
        <v>252.65</v>
      </c>
      <c r="K29" s="70">
        <v>254.95</v>
      </c>
      <c r="L29" s="141">
        <f t="shared" si="0"/>
        <v>-2.299999999999983</v>
      </c>
      <c r="M29" s="333">
        <f t="shared" si="1"/>
        <v>-0.9021376740537294</v>
      </c>
      <c r="N29" s="80">
        <f>Margins!B29</f>
        <v>1250</v>
      </c>
      <c r="O29" s="26">
        <f t="shared" si="2"/>
        <v>12500</v>
      </c>
      <c r="P29" s="26">
        <f t="shared" si="3"/>
        <v>0</v>
      </c>
    </row>
    <row r="30" spans="1:16" ht="13.5">
      <c r="A30" s="350" t="s">
        <v>235</v>
      </c>
      <c r="B30" s="179">
        <v>1409</v>
      </c>
      <c r="C30" s="329">
        <v>1.09</v>
      </c>
      <c r="D30" s="179">
        <v>3</v>
      </c>
      <c r="E30" s="329">
        <v>0</v>
      </c>
      <c r="F30" s="179">
        <v>0</v>
      </c>
      <c r="G30" s="329">
        <v>0</v>
      </c>
      <c r="H30" s="179">
        <v>1412</v>
      </c>
      <c r="I30" s="330">
        <v>1.09</v>
      </c>
      <c r="J30" s="284">
        <v>392.55</v>
      </c>
      <c r="K30" s="70">
        <v>389.25</v>
      </c>
      <c r="L30" s="141">
        <f t="shared" si="0"/>
        <v>3.3000000000000114</v>
      </c>
      <c r="M30" s="333">
        <f t="shared" si="1"/>
        <v>0.8477842003853594</v>
      </c>
      <c r="N30" s="80">
        <f>Margins!B30</f>
        <v>525</v>
      </c>
      <c r="O30" s="26">
        <f t="shared" si="2"/>
        <v>1575</v>
      </c>
      <c r="P30" s="26">
        <f t="shared" si="3"/>
        <v>0</v>
      </c>
    </row>
    <row r="31" spans="1:18" ht="13.5">
      <c r="A31" s="350" t="s">
        <v>177</v>
      </c>
      <c r="B31" s="343">
        <v>367</v>
      </c>
      <c r="C31" s="352">
        <v>-0.63</v>
      </c>
      <c r="D31" s="179">
        <v>1</v>
      </c>
      <c r="E31" s="329">
        <v>0</v>
      </c>
      <c r="F31" s="179">
        <v>0</v>
      </c>
      <c r="G31" s="329">
        <v>0</v>
      </c>
      <c r="H31" s="179">
        <v>368</v>
      </c>
      <c r="I31" s="330">
        <v>-0.63</v>
      </c>
      <c r="J31" s="284">
        <v>382.65</v>
      </c>
      <c r="K31" s="70">
        <v>390.8</v>
      </c>
      <c r="L31" s="141">
        <f t="shared" si="0"/>
        <v>-8.150000000000034</v>
      </c>
      <c r="M31" s="333">
        <f t="shared" si="1"/>
        <v>-2.085465711361319</v>
      </c>
      <c r="N31" s="80">
        <f>Margins!B31</f>
        <v>1200</v>
      </c>
      <c r="O31" s="26">
        <f t="shared" si="2"/>
        <v>1200</v>
      </c>
      <c r="P31" s="26">
        <f t="shared" si="3"/>
        <v>0</v>
      </c>
      <c r="R31" s="26"/>
    </row>
    <row r="32" spans="1:16" ht="13.5">
      <c r="A32" s="350" t="s">
        <v>199</v>
      </c>
      <c r="B32" s="179">
        <v>1227</v>
      </c>
      <c r="C32" s="329">
        <v>-0.16</v>
      </c>
      <c r="D32" s="179">
        <v>0</v>
      </c>
      <c r="E32" s="329">
        <v>-1</v>
      </c>
      <c r="F32" s="179">
        <v>0</v>
      </c>
      <c r="G32" s="329">
        <v>0</v>
      </c>
      <c r="H32" s="179">
        <v>1227</v>
      </c>
      <c r="I32" s="330">
        <v>-0.16</v>
      </c>
      <c r="J32" s="284">
        <v>276.1</v>
      </c>
      <c r="K32" s="70">
        <v>280.65</v>
      </c>
      <c r="L32" s="141">
        <f t="shared" si="0"/>
        <v>-4.5499999999999545</v>
      </c>
      <c r="M32" s="333">
        <f t="shared" si="1"/>
        <v>-1.6212364154640853</v>
      </c>
      <c r="N32" s="80">
        <f>Margins!B32</f>
        <v>1900</v>
      </c>
      <c r="O32" s="26">
        <f t="shared" si="2"/>
        <v>0</v>
      </c>
      <c r="P32" s="26">
        <f t="shared" si="3"/>
        <v>0</v>
      </c>
    </row>
    <row r="33" spans="1:16" ht="13.5">
      <c r="A33" s="350" t="s">
        <v>236</v>
      </c>
      <c r="B33" s="179">
        <v>442</v>
      </c>
      <c r="C33" s="329">
        <v>-0.32</v>
      </c>
      <c r="D33" s="179">
        <v>6</v>
      </c>
      <c r="E33" s="329">
        <v>-0.67</v>
      </c>
      <c r="F33" s="179">
        <v>2</v>
      </c>
      <c r="G33" s="329">
        <v>0</v>
      </c>
      <c r="H33" s="179">
        <v>450</v>
      </c>
      <c r="I33" s="330">
        <v>-0.33</v>
      </c>
      <c r="J33" s="284">
        <v>144.9</v>
      </c>
      <c r="K33" s="70">
        <v>146</v>
      </c>
      <c r="L33" s="141">
        <f t="shared" si="0"/>
        <v>-1.0999999999999943</v>
      </c>
      <c r="M33" s="333">
        <f t="shared" si="1"/>
        <v>-0.7534246575342427</v>
      </c>
      <c r="N33" s="80">
        <f>Margins!B33</f>
        <v>1800</v>
      </c>
      <c r="O33" s="26">
        <f t="shared" si="2"/>
        <v>10800</v>
      </c>
      <c r="P33" s="26">
        <f t="shared" si="3"/>
        <v>3600</v>
      </c>
    </row>
    <row r="34" spans="1:18" ht="13.5">
      <c r="A34" s="350" t="s">
        <v>178</v>
      </c>
      <c r="B34" s="343">
        <v>1887</v>
      </c>
      <c r="C34" s="352">
        <v>0.18</v>
      </c>
      <c r="D34" s="179">
        <v>3</v>
      </c>
      <c r="E34" s="329">
        <v>2</v>
      </c>
      <c r="F34" s="179">
        <v>0</v>
      </c>
      <c r="G34" s="329">
        <v>0</v>
      </c>
      <c r="H34" s="179">
        <v>1890</v>
      </c>
      <c r="I34" s="330">
        <v>0.18</v>
      </c>
      <c r="J34" s="284">
        <v>2991.95</v>
      </c>
      <c r="K34" s="70">
        <v>3058.05</v>
      </c>
      <c r="L34" s="141">
        <f t="shared" si="0"/>
        <v>-66.10000000000036</v>
      </c>
      <c r="M34" s="333">
        <f t="shared" si="1"/>
        <v>-2.1615081506188702</v>
      </c>
      <c r="N34" s="80">
        <f>Margins!B34</f>
        <v>250</v>
      </c>
      <c r="O34" s="26">
        <f t="shared" si="2"/>
        <v>750</v>
      </c>
      <c r="P34" s="26">
        <f t="shared" si="3"/>
        <v>0</v>
      </c>
      <c r="R34" s="26"/>
    </row>
    <row r="35" spans="1:16" ht="13.5">
      <c r="A35" s="350" t="s">
        <v>210</v>
      </c>
      <c r="B35" s="179">
        <v>1829</v>
      </c>
      <c r="C35" s="329">
        <v>-0.54</v>
      </c>
      <c r="D35" s="179">
        <v>6</v>
      </c>
      <c r="E35" s="329">
        <v>-0.83</v>
      </c>
      <c r="F35" s="179">
        <v>0</v>
      </c>
      <c r="G35" s="329">
        <v>0</v>
      </c>
      <c r="H35" s="179">
        <v>1835</v>
      </c>
      <c r="I35" s="330">
        <v>-0.54</v>
      </c>
      <c r="J35" s="284">
        <v>767.6</v>
      </c>
      <c r="K35" s="70">
        <v>771.55</v>
      </c>
      <c r="L35" s="141">
        <f t="shared" si="0"/>
        <v>-3.949999999999932</v>
      </c>
      <c r="M35" s="333">
        <f t="shared" si="1"/>
        <v>-0.5119564512993238</v>
      </c>
      <c r="N35" s="80">
        <f>Margins!B35</f>
        <v>400</v>
      </c>
      <c r="O35" s="26">
        <f t="shared" si="2"/>
        <v>2400</v>
      </c>
      <c r="P35" s="26">
        <f t="shared" si="3"/>
        <v>0</v>
      </c>
    </row>
    <row r="36" spans="1:18" ht="13.5">
      <c r="A36" s="350" t="s">
        <v>237</v>
      </c>
      <c r="B36" s="343">
        <v>488</v>
      </c>
      <c r="C36" s="352">
        <v>-0.46</v>
      </c>
      <c r="D36" s="179">
        <v>0</v>
      </c>
      <c r="E36" s="329">
        <v>-1</v>
      </c>
      <c r="F36" s="179">
        <v>0</v>
      </c>
      <c r="G36" s="329">
        <v>-1</v>
      </c>
      <c r="H36" s="179">
        <v>488</v>
      </c>
      <c r="I36" s="330">
        <v>-0.47</v>
      </c>
      <c r="J36" s="284">
        <v>122.5</v>
      </c>
      <c r="K36" s="70">
        <v>123.95</v>
      </c>
      <c r="L36" s="141">
        <f t="shared" si="0"/>
        <v>-1.4500000000000028</v>
      </c>
      <c r="M36" s="333">
        <f t="shared" si="1"/>
        <v>-1.1698265429608734</v>
      </c>
      <c r="N36" s="80">
        <f>Margins!B36</f>
        <v>4800</v>
      </c>
      <c r="O36" s="26">
        <f t="shared" si="2"/>
        <v>0</v>
      </c>
      <c r="P36" s="26">
        <f t="shared" si="3"/>
        <v>0</v>
      </c>
      <c r="R36" s="26"/>
    </row>
    <row r="37" spans="1:18" ht="13.5">
      <c r="A37" s="350" t="s">
        <v>179</v>
      </c>
      <c r="B37" s="343">
        <v>2054</v>
      </c>
      <c r="C37" s="352">
        <v>6.93</v>
      </c>
      <c r="D37" s="179">
        <v>162</v>
      </c>
      <c r="E37" s="329">
        <v>6.04</v>
      </c>
      <c r="F37" s="179">
        <v>1</v>
      </c>
      <c r="G37" s="329">
        <v>0</v>
      </c>
      <c r="H37" s="179">
        <v>2217</v>
      </c>
      <c r="I37" s="330">
        <v>6.86</v>
      </c>
      <c r="J37" s="284">
        <v>52.05</v>
      </c>
      <c r="K37" s="70">
        <v>48.75</v>
      </c>
      <c r="L37" s="141">
        <f t="shared" si="0"/>
        <v>3.299999999999997</v>
      </c>
      <c r="M37" s="333">
        <f t="shared" si="1"/>
        <v>6.769230769230764</v>
      </c>
      <c r="N37" s="80">
        <f>Margins!B37</f>
        <v>5650</v>
      </c>
      <c r="O37" s="26">
        <f t="shared" si="2"/>
        <v>915300</v>
      </c>
      <c r="P37" s="26">
        <f t="shared" si="3"/>
        <v>5650</v>
      </c>
      <c r="R37" s="26"/>
    </row>
    <row r="38" spans="1:18" ht="13.5">
      <c r="A38" s="350" t="s">
        <v>180</v>
      </c>
      <c r="B38" s="343">
        <v>1378</v>
      </c>
      <c r="C38" s="352">
        <v>1.51</v>
      </c>
      <c r="D38" s="179">
        <v>1</v>
      </c>
      <c r="E38" s="329">
        <v>0</v>
      </c>
      <c r="F38" s="179">
        <v>35</v>
      </c>
      <c r="G38" s="329">
        <v>0</v>
      </c>
      <c r="H38" s="179">
        <v>1414</v>
      </c>
      <c r="I38" s="330">
        <v>1.57</v>
      </c>
      <c r="J38" s="284">
        <v>230.05</v>
      </c>
      <c r="K38" s="70">
        <v>223.75</v>
      </c>
      <c r="L38" s="141">
        <f t="shared" si="0"/>
        <v>6.300000000000011</v>
      </c>
      <c r="M38" s="333">
        <f t="shared" si="1"/>
        <v>2.8156424581005637</v>
      </c>
      <c r="N38" s="80">
        <f>Margins!B38</f>
        <v>1300</v>
      </c>
      <c r="O38" s="26">
        <f t="shared" si="2"/>
        <v>1300</v>
      </c>
      <c r="P38" s="26">
        <f t="shared" si="3"/>
        <v>45500</v>
      </c>
      <c r="R38" s="26"/>
    </row>
    <row r="39" spans="1:16" ht="13.5">
      <c r="A39" s="350" t="s">
        <v>103</v>
      </c>
      <c r="B39" s="179">
        <v>603</v>
      </c>
      <c r="C39" s="329">
        <v>-0.04</v>
      </c>
      <c r="D39" s="179">
        <v>24</v>
      </c>
      <c r="E39" s="329">
        <v>-0.37</v>
      </c>
      <c r="F39" s="179">
        <v>4</v>
      </c>
      <c r="G39" s="329">
        <v>0</v>
      </c>
      <c r="H39" s="179">
        <v>631</v>
      </c>
      <c r="I39" s="330">
        <v>-0.06</v>
      </c>
      <c r="J39" s="284">
        <v>266.95</v>
      </c>
      <c r="K39" s="70">
        <v>268.05</v>
      </c>
      <c r="L39" s="141">
        <f t="shared" si="0"/>
        <v>-1.1000000000000227</v>
      </c>
      <c r="M39" s="333">
        <f t="shared" si="1"/>
        <v>-0.4103711994031049</v>
      </c>
      <c r="N39" s="80">
        <f>Margins!B39</f>
        <v>1500</v>
      </c>
      <c r="O39" s="26">
        <f t="shared" si="2"/>
        <v>36000</v>
      </c>
      <c r="P39" s="26">
        <f t="shared" si="3"/>
        <v>6000</v>
      </c>
    </row>
    <row r="40" spans="1:16" ht="13.5">
      <c r="A40" s="350" t="s">
        <v>356</v>
      </c>
      <c r="B40" s="179">
        <v>3948</v>
      </c>
      <c r="C40" s="329">
        <v>0.76</v>
      </c>
      <c r="D40" s="179">
        <v>155</v>
      </c>
      <c r="E40" s="329">
        <v>2.52</v>
      </c>
      <c r="F40" s="179">
        <v>3</v>
      </c>
      <c r="G40" s="329">
        <v>-0.93</v>
      </c>
      <c r="H40" s="179">
        <v>4106</v>
      </c>
      <c r="I40" s="330">
        <v>0.76</v>
      </c>
      <c r="J40" s="284">
        <v>226.55</v>
      </c>
      <c r="K40" s="70">
        <v>220.45</v>
      </c>
      <c r="L40" s="141">
        <f t="shared" si="0"/>
        <v>6.100000000000023</v>
      </c>
      <c r="M40" s="333">
        <f t="shared" si="1"/>
        <v>2.7670673622136643</v>
      </c>
      <c r="N40" s="80">
        <f>Margins!B40</f>
        <v>600</v>
      </c>
      <c r="O40" s="26">
        <f t="shared" si="2"/>
        <v>93000</v>
      </c>
      <c r="P40" s="26">
        <f t="shared" si="3"/>
        <v>1800</v>
      </c>
    </row>
    <row r="41" spans="1:16" ht="13.5">
      <c r="A41" s="350" t="s">
        <v>238</v>
      </c>
      <c r="B41" s="179">
        <v>2243</v>
      </c>
      <c r="C41" s="329">
        <v>0.9</v>
      </c>
      <c r="D41" s="179">
        <v>10</v>
      </c>
      <c r="E41" s="329">
        <v>9</v>
      </c>
      <c r="F41" s="179">
        <v>0</v>
      </c>
      <c r="G41" s="329">
        <v>0</v>
      </c>
      <c r="H41" s="179">
        <v>2253</v>
      </c>
      <c r="I41" s="330">
        <v>0.91</v>
      </c>
      <c r="J41" s="284">
        <v>1198.25</v>
      </c>
      <c r="K41" s="70">
        <v>1202.45</v>
      </c>
      <c r="L41" s="141">
        <f t="shared" si="0"/>
        <v>-4.2000000000000455</v>
      </c>
      <c r="M41" s="333">
        <f t="shared" si="1"/>
        <v>-0.34928687263504055</v>
      </c>
      <c r="N41" s="80">
        <f>Margins!B41</f>
        <v>300</v>
      </c>
      <c r="O41" s="26">
        <f t="shared" si="2"/>
        <v>3000</v>
      </c>
      <c r="P41" s="26">
        <f t="shared" si="3"/>
        <v>0</v>
      </c>
    </row>
    <row r="42" spans="1:16" ht="13.5">
      <c r="A42" s="350" t="s">
        <v>250</v>
      </c>
      <c r="B42" s="179">
        <v>18048</v>
      </c>
      <c r="C42" s="329">
        <v>-0.08</v>
      </c>
      <c r="D42" s="179">
        <v>557</v>
      </c>
      <c r="E42" s="329">
        <v>0.04</v>
      </c>
      <c r="F42" s="179">
        <v>49</v>
      </c>
      <c r="G42" s="329">
        <v>0.04</v>
      </c>
      <c r="H42" s="179">
        <v>18654</v>
      </c>
      <c r="I42" s="330">
        <v>-0.07</v>
      </c>
      <c r="J42" s="284">
        <v>394.65</v>
      </c>
      <c r="K42" s="70">
        <v>394.35</v>
      </c>
      <c r="L42" s="141">
        <f t="shared" si="0"/>
        <v>0.2999999999999545</v>
      </c>
      <c r="M42" s="333">
        <f t="shared" si="1"/>
        <v>0.07607455306198922</v>
      </c>
      <c r="N42" s="80">
        <f>Margins!B42</f>
        <v>1000</v>
      </c>
      <c r="O42" s="26">
        <f t="shared" si="2"/>
        <v>557000</v>
      </c>
      <c r="P42" s="26">
        <f t="shared" si="3"/>
        <v>49000</v>
      </c>
    </row>
    <row r="43" spans="1:18" ht="13.5">
      <c r="A43" s="350" t="s">
        <v>181</v>
      </c>
      <c r="B43" s="179">
        <v>1088</v>
      </c>
      <c r="C43" s="329">
        <v>0.69</v>
      </c>
      <c r="D43" s="179">
        <v>62</v>
      </c>
      <c r="E43" s="329">
        <v>0.48</v>
      </c>
      <c r="F43" s="179">
        <v>2</v>
      </c>
      <c r="G43" s="329">
        <v>1</v>
      </c>
      <c r="H43" s="179">
        <v>1152</v>
      </c>
      <c r="I43" s="330">
        <v>0.68</v>
      </c>
      <c r="J43" s="284">
        <v>105.4</v>
      </c>
      <c r="K43" s="70">
        <v>103.25</v>
      </c>
      <c r="L43" s="141">
        <f t="shared" si="0"/>
        <v>2.1500000000000057</v>
      </c>
      <c r="M43" s="333">
        <f t="shared" si="1"/>
        <v>2.082324455205817</v>
      </c>
      <c r="N43" s="80">
        <f>Margins!B43</f>
        <v>2950</v>
      </c>
      <c r="O43" s="26">
        <f t="shared" si="2"/>
        <v>182900</v>
      </c>
      <c r="P43" s="26">
        <f t="shared" si="3"/>
        <v>5900</v>
      </c>
      <c r="R43" s="26"/>
    </row>
    <row r="44" spans="1:16" ht="13.5">
      <c r="A44" s="350" t="s">
        <v>239</v>
      </c>
      <c r="B44" s="179">
        <v>1015</v>
      </c>
      <c r="C44" s="329">
        <v>-0.52</v>
      </c>
      <c r="D44" s="179">
        <v>1</v>
      </c>
      <c r="E44" s="329">
        <v>-0.75</v>
      </c>
      <c r="F44" s="179">
        <v>0</v>
      </c>
      <c r="G44" s="329">
        <v>0</v>
      </c>
      <c r="H44" s="179">
        <v>1016</v>
      </c>
      <c r="I44" s="330">
        <v>-0.52</v>
      </c>
      <c r="J44" s="284">
        <v>2755.9</v>
      </c>
      <c r="K44" s="70">
        <v>2786.55</v>
      </c>
      <c r="L44" s="141">
        <f t="shared" si="0"/>
        <v>-30.65000000000009</v>
      </c>
      <c r="M44" s="333">
        <f t="shared" si="1"/>
        <v>-1.0999264323267155</v>
      </c>
      <c r="N44" s="80">
        <f>Margins!B44</f>
        <v>175</v>
      </c>
      <c r="O44" s="26">
        <f t="shared" si="2"/>
        <v>175</v>
      </c>
      <c r="P44" s="26">
        <f t="shared" si="3"/>
        <v>0</v>
      </c>
    </row>
    <row r="45" spans="1:18" ht="13.5">
      <c r="A45" s="350" t="s">
        <v>211</v>
      </c>
      <c r="B45" s="179">
        <v>3265</v>
      </c>
      <c r="C45" s="329">
        <v>0.97</v>
      </c>
      <c r="D45" s="179">
        <v>246</v>
      </c>
      <c r="E45" s="329">
        <v>1.48</v>
      </c>
      <c r="F45" s="179">
        <v>70</v>
      </c>
      <c r="G45" s="329">
        <v>4</v>
      </c>
      <c r="H45" s="179">
        <v>3581</v>
      </c>
      <c r="I45" s="330">
        <v>1.02</v>
      </c>
      <c r="J45" s="284">
        <v>141.7</v>
      </c>
      <c r="K45" s="70">
        <v>144.45</v>
      </c>
      <c r="L45" s="141">
        <f t="shared" si="0"/>
        <v>-2.75</v>
      </c>
      <c r="M45" s="333">
        <f t="shared" si="1"/>
        <v>-1.9037729318103151</v>
      </c>
      <c r="N45" s="80">
        <f>Margins!B45</f>
        <v>2062</v>
      </c>
      <c r="O45" s="26">
        <f t="shared" si="2"/>
        <v>507252</v>
      </c>
      <c r="P45" s="26">
        <f t="shared" si="3"/>
        <v>144340</v>
      </c>
      <c r="R45" s="107"/>
    </row>
    <row r="46" spans="1:16" ht="13.5">
      <c r="A46" s="350" t="s">
        <v>213</v>
      </c>
      <c r="B46" s="179">
        <v>2496</v>
      </c>
      <c r="C46" s="329">
        <v>3.77</v>
      </c>
      <c r="D46" s="179">
        <v>0</v>
      </c>
      <c r="E46" s="329">
        <v>0</v>
      </c>
      <c r="F46" s="179">
        <v>0</v>
      </c>
      <c r="G46" s="329">
        <v>0</v>
      </c>
      <c r="H46" s="179">
        <v>2496</v>
      </c>
      <c r="I46" s="330">
        <v>3.77</v>
      </c>
      <c r="J46" s="284">
        <v>635</v>
      </c>
      <c r="K46" s="70">
        <v>621.7</v>
      </c>
      <c r="L46" s="141">
        <f t="shared" si="0"/>
        <v>13.299999999999955</v>
      </c>
      <c r="M46" s="333">
        <f t="shared" si="1"/>
        <v>2.139295480135106</v>
      </c>
      <c r="N46" s="80">
        <f>Margins!B46</f>
        <v>650</v>
      </c>
      <c r="O46" s="26">
        <f t="shared" si="2"/>
        <v>0</v>
      </c>
      <c r="P46" s="26">
        <f t="shared" si="3"/>
        <v>0</v>
      </c>
    </row>
    <row r="47" spans="1:16" ht="13.5">
      <c r="A47" s="350" t="s">
        <v>4</v>
      </c>
      <c r="B47" s="179">
        <v>783</v>
      </c>
      <c r="C47" s="329">
        <v>0.08</v>
      </c>
      <c r="D47" s="179">
        <v>0</v>
      </c>
      <c r="E47" s="329">
        <v>0</v>
      </c>
      <c r="F47" s="179">
        <v>0</v>
      </c>
      <c r="G47" s="329">
        <v>0</v>
      </c>
      <c r="H47" s="179">
        <v>783</v>
      </c>
      <c r="I47" s="330">
        <v>0.08</v>
      </c>
      <c r="J47" s="284">
        <v>1606</v>
      </c>
      <c r="K47" s="70">
        <v>1621.8</v>
      </c>
      <c r="L47" s="141">
        <f t="shared" si="0"/>
        <v>-15.799999999999955</v>
      </c>
      <c r="M47" s="333">
        <f t="shared" si="1"/>
        <v>-0.9742261684548006</v>
      </c>
      <c r="N47" s="80">
        <f>Margins!B47</f>
        <v>300</v>
      </c>
      <c r="O47" s="26">
        <f t="shared" si="2"/>
        <v>0</v>
      </c>
      <c r="P47" s="26">
        <f t="shared" si="3"/>
        <v>0</v>
      </c>
    </row>
    <row r="48" spans="1:16" ht="13.5">
      <c r="A48" s="350" t="s">
        <v>93</v>
      </c>
      <c r="B48" s="179">
        <v>1538</v>
      </c>
      <c r="C48" s="329">
        <v>0.51</v>
      </c>
      <c r="D48" s="179">
        <v>0</v>
      </c>
      <c r="E48" s="329">
        <v>0</v>
      </c>
      <c r="F48" s="179">
        <v>0</v>
      </c>
      <c r="G48" s="329">
        <v>0</v>
      </c>
      <c r="H48" s="179">
        <v>1538</v>
      </c>
      <c r="I48" s="330">
        <v>0.51</v>
      </c>
      <c r="J48" s="284">
        <v>1085.7</v>
      </c>
      <c r="K48" s="70">
        <v>1100.35</v>
      </c>
      <c r="L48" s="141">
        <f t="shared" si="0"/>
        <v>-14.649999999999864</v>
      </c>
      <c r="M48" s="333">
        <f t="shared" si="1"/>
        <v>-1.3313945562775358</v>
      </c>
      <c r="N48" s="80">
        <f>Margins!B48</f>
        <v>400</v>
      </c>
      <c r="O48" s="26">
        <f t="shared" si="2"/>
        <v>0</v>
      </c>
      <c r="P48" s="26">
        <f t="shared" si="3"/>
        <v>0</v>
      </c>
    </row>
    <row r="49" spans="1:16" ht="13.5">
      <c r="A49" s="350" t="s">
        <v>212</v>
      </c>
      <c r="B49" s="179">
        <v>850</v>
      </c>
      <c r="C49" s="329">
        <v>-0.34</v>
      </c>
      <c r="D49" s="179">
        <v>1</v>
      </c>
      <c r="E49" s="329">
        <v>-0.8</v>
      </c>
      <c r="F49" s="179">
        <v>0</v>
      </c>
      <c r="G49" s="329">
        <v>0</v>
      </c>
      <c r="H49" s="179">
        <v>851</v>
      </c>
      <c r="I49" s="330">
        <v>-0.34</v>
      </c>
      <c r="J49" s="284">
        <v>768.65</v>
      </c>
      <c r="K49" s="70">
        <v>765</v>
      </c>
      <c r="L49" s="141">
        <f t="shared" si="0"/>
        <v>3.6499999999999773</v>
      </c>
      <c r="M49" s="333">
        <f t="shared" si="1"/>
        <v>0.477124183006533</v>
      </c>
      <c r="N49" s="80">
        <f>Margins!B49</f>
        <v>400</v>
      </c>
      <c r="O49" s="26">
        <f t="shared" si="2"/>
        <v>400</v>
      </c>
      <c r="P49" s="26">
        <f t="shared" si="3"/>
        <v>0</v>
      </c>
    </row>
    <row r="50" spans="1:16" ht="13.5">
      <c r="A50" s="350" t="s">
        <v>5</v>
      </c>
      <c r="B50" s="179">
        <v>5052</v>
      </c>
      <c r="C50" s="329">
        <v>0.23</v>
      </c>
      <c r="D50" s="179">
        <v>473</v>
      </c>
      <c r="E50" s="329">
        <v>0.01</v>
      </c>
      <c r="F50" s="179">
        <v>56</v>
      </c>
      <c r="G50" s="329">
        <v>-0.05</v>
      </c>
      <c r="H50" s="179">
        <v>5581</v>
      </c>
      <c r="I50" s="330">
        <v>0.2</v>
      </c>
      <c r="J50" s="284">
        <v>175.45</v>
      </c>
      <c r="K50" s="70">
        <v>173.5</v>
      </c>
      <c r="L50" s="141">
        <f t="shared" si="0"/>
        <v>1.9499999999999886</v>
      </c>
      <c r="M50" s="333">
        <f t="shared" si="1"/>
        <v>1.1239193083573422</v>
      </c>
      <c r="N50" s="80">
        <f>Margins!B50</f>
        <v>1595</v>
      </c>
      <c r="O50" s="26">
        <f t="shared" si="2"/>
        <v>754435</v>
      </c>
      <c r="P50" s="26">
        <f t="shared" si="3"/>
        <v>89320</v>
      </c>
    </row>
    <row r="51" spans="1:16" ht="13.5">
      <c r="A51" s="350" t="s">
        <v>214</v>
      </c>
      <c r="B51" s="179">
        <v>4731</v>
      </c>
      <c r="C51" s="329">
        <v>0.47</v>
      </c>
      <c r="D51" s="179">
        <v>286</v>
      </c>
      <c r="E51" s="329">
        <v>0.46</v>
      </c>
      <c r="F51" s="179">
        <v>51</v>
      </c>
      <c r="G51" s="329">
        <v>0.55</v>
      </c>
      <c r="H51" s="179">
        <v>5068</v>
      </c>
      <c r="I51" s="330">
        <v>0.47</v>
      </c>
      <c r="J51" s="284">
        <v>238.55</v>
      </c>
      <c r="K51" s="70">
        <v>239.25</v>
      </c>
      <c r="L51" s="141">
        <f t="shared" si="0"/>
        <v>-0.6999999999999886</v>
      </c>
      <c r="M51" s="333">
        <f t="shared" si="1"/>
        <v>-0.29258098223614987</v>
      </c>
      <c r="N51" s="80">
        <f>Margins!B51</f>
        <v>1000</v>
      </c>
      <c r="O51" s="26">
        <f t="shared" si="2"/>
        <v>286000</v>
      </c>
      <c r="P51" s="26">
        <f t="shared" si="3"/>
        <v>51000</v>
      </c>
    </row>
    <row r="52" spans="1:16" ht="13.5">
      <c r="A52" s="350" t="s">
        <v>215</v>
      </c>
      <c r="B52" s="179">
        <v>931</v>
      </c>
      <c r="C52" s="329">
        <v>-0.63</v>
      </c>
      <c r="D52" s="179">
        <v>19</v>
      </c>
      <c r="E52" s="329">
        <v>-0.72</v>
      </c>
      <c r="F52" s="179">
        <v>1</v>
      </c>
      <c r="G52" s="329">
        <v>0</v>
      </c>
      <c r="H52" s="179">
        <v>951</v>
      </c>
      <c r="I52" s="330">
        <v>-0.63</v>
      </c>
      <c r="J52" s="284">
        <v>290.6</v>
      </c>
      <c r="K52" s="70">
        <v>292.8</v>
      </c>
      <c r="L52" s="141">
        <f t="shared" si="0"/>
        <v>-2.1999999999999886</v>
      </c>
      <c r="M52" s="333">
        <f t="shared" si="1"/>
        <v>-0.7513661202185753</v>
      </c>
      <c r="N52" s="80">
        <f>Margins!B52</f>
        <v>1300</v>
      </c>
      <c r="O52" s="26">
        <f t="shared" si="2"/>
        <v>24700</v>
      </c>
      <c r="P52" s="26">
        <f t="shared" si="3"/>
        <v>1300</v>
      </c>
    </row>
    <row r="53" spans="1:16" ht="13.5">
      <c r="A53" s="350" t="s">
        <v>57</v>
      </c>
      <c r="B53" s="179">
        <v>5168</v>
      </c>
      <c r="C53" s="329">
        <v>1.35</v>
      </c>
      <c r="D53" s="179">
        <v>9</v>
      </c>
      <c r="E53" s="329">
        <v>0</v>
      </c>
      <c r="F53" s="179">
        <v>0</v>
      </c>
      <c r="G53" s="329">
        <v>0</v>
      </c>
      <c r="H53" s="179">
        <v>5177</v>
      </c>
      <c r="I53" s="330">
        <v>1.35</v>
      </c>
      <c r="J53" s="284">
        <v>1768.75</v>
      </c>
      <c r="K53" s="70">
        <v>1698.75</v>
      </c>
      <c r="L53" s="141">
        <f t="shared" si="0"/>
        <v>70</v>
      </c>
      <c r="M53" s="333">
        <f t="shared" si="1"/>
        <v>4.120676968359088</v>
      </c>
      <c r="N53" s="80">
        <f>Margins!B53</f>
        <v>300</v>
      </c>
      <c r="O53" s="26">
        <f t="shared" si="2"/>
        <v>2700</v>
      </c>
      <c r="P53" s="26">
        <f t="shared" si="3"/>
        <v>0</v>
      </c>
    </row>
    <row r="54" spans="1:16" ht="13.5">
      <c r="A54" s="350" t="s">
        <v>216</v>
      </c>
      <c r="B54" s="179">
        <v>6286</v>
      </c>
      <c r="C54" s="329">
        <v>0.93</v>
      </c>
      <c r="D54" s="179">
        <v>434</v>
      </c>
      <c r="E54" s="329">
        <v>1.68</v>
      </c>
      <c r="F54" s="179">
        <v>37</v>
      </c>
      <c r="G54" s="329">
        <v>2.7</v>
      </c>
      <c r="H54" s="179">
        <v>6757</v>
      </c>
      <c r="I54" s="330">
        <v>0.97</v>
      </c>
      <c r="J54" s="284">
        <v>863.55</v>
      </c>
      <c r="K54" s="70">
        <v>870.7</v>
      </c>
      <c r="L54" s="141">
        <f t="shared" si="0"/>
        <v>-7.150000000000091</v>
      </c>
      <c r="M54" s="333">
        <f t="shared" si="1"/>
        <v>-0.8211783622372907</v>
      </c>
      <c r="N54" s="80">
        <f>Margins!B54</f>
        <v>700</v>
      </c>
      <c r="O54" s="26">
        <f t="shared" si="2"/>
        <v>303800</v>
      </c>
      <c r="P54" s="26">
        <f t="shared" si="3"/>
        <v>25900</v>
      </c>
    </row>
    <row r="55" spans="1:16" ht="13.5">
      <c r="A55" s="350" t="s">
        <v>156</v>
      </c>
      <c r="B55" s="179">
        <v>3227</v>
      </c>
      <c r="C55" s="329">
        <v>-0.25</v>
      </c>
      <c r="D55" s="179">
        <v>411</v>
      </c>
      <c r="E55" s="329">
        <v>-0.26</v>
      </c>
      <c r="F55" s="179">
        <v>89</v>
      </c>
      <c r="G55" s="329">
        <v>0.46</v>
      </c>
      <c r="H55" s="179">
        <v>3727</v>
      </c>
      <c r="I55" s="330">
        <v>-0.24</v>
      </c>
      <c r="J55" s="284">
        <v>79.25</v>
      </c>
      <c r="K55" s="70">
        <v>79.1</v>
      </c>
      <c r="L55" s="141">
        <f t="shared" si="0"/>
        <v>0.15000000000000568</v>
      </c>
      <c r="M55" s="333">
        <f t="shared" si="1"/>
        <v>0.18963337547409062</v>
      </c>
      <c r="N55" s="80">
        <f>Margins!B55</f>
        <v>4800</v>
      </c>
      <c r="O55" s="26">
        <f t="shared" si="2"/>
        <v>1972800</v>
      </c>
      <c r="P55" s="26">
        <f t="shared" si="3"/>
        <v>427200</v>
      </c>
    </row>
    <row r="56" spans="1:16" ht="13.5">
      <c r="A56" s="350" t="s">
        <v>200</v>
      </c>
      <c r="B56" s="179">
        <v>1084</v>
      </c>
      <c r="C56" s="329">
        <v>-0.33</v>
      </c>
      <c r="D56" s="179">
        <v>127</v>
      </c>
      <c r="E56" s="329">
        <v>-0.38</v>
      </c>
      <c r="F56" s="179">
        <v>15</v>
      </c>
      <c r="G56" s="329">
        <v>-0.35</v>
      </c>
      <c r="H56" s="179">
        <v>1226</v>
      </c>
      <c r="I56" s="330">
        <v>-0.34</v>
      </c>
      <c r="J56" s="284">
        <v>80.7</v>
      </c>
      <c r="K56" s="70">
        <v>81.65</v>
      </c>
      <c r="L56" s="141">
        <f t="shared" si="0"/>
        <v>-0.9500000000000028</v>
      </c>
      <c r="M56" s="333">
        <f t="shared" si="1"/>
        <v>-1.1635027556644246</v>
      </c>
      <c r="N56" s="80">
        <f>Margins!B56</f>
        <v>5900</v>
      </c>
      <c r="O56" s="26">
        <f t="shared" si="2"/>
        <v>749300</v>
      </c>
      <c r="P56" s="26">
        <f t="shared" si="3"/>
        <v>88500</v>
      </c>
    </row>
    <row r="57" spans="1:18" ht="13.5">
      <c r="A57" s="350" t="s">
        <v>191</v>
      </c>
      <c r="B57" s="179">
        <v>359</v>
      </c>
      <c r="C57" s="329">
        <v>0.16</v>
      </c>
      <c r="D57" s="179">
        <v>82</v>
      </c>
      <c r="E57" s="329">
        <v>0.39</v>
      </c>
      <c r="F57" s="179">
        <v>12</v>
      </c>
      <c r="G57" s="329">
        <v>1</v>
      </c>
      <c r="H57" s="179">
        <v>453</v>
      </c>
      <c r="I57" s="330">
        <v>0.21</v>
      </c>
      <c r="J57" s="284">
        <v>12.7</v>
      </c>
      <c r="K57" s="70">
        <v>12.95</v>
      </c>
      <c r="L57" s="141">
        <f t="shared" si="0"/>
        <v>-0.25</v>
      </c>
      <c r="M57" s="333">
        <f t="shared" si="1"/>
        <v>-1.9305019305019304</v>
      </c>
      <c r="N57" s="80">
        <f>Margins!B57</f>
        <v>31500</v>
      </c>
      <c r="O57" s="26">
        <f t="shared" si="2"/>
        <v>2583000</v>
      </c>
      <c r="P57" s="26">
        <f t="shared" si="3"/>
        <v>378000</v>
      </c>
      <c r="R57" s="26"/>
    </row>
    <row r="58" spans="1:16" ht="13.5">
      <c r="A58" s="350" t="s">
        <v>157</v>
      </c>
      <c r="B58" s="179">
        <v>1956</v>
      </c>
      <c r="C58" s="329">
        <v>-0.54</v>
      </c>
      <c r="D58" s="179">
        <v>83</v>
      </c>
      <c r="E58" s="329">
        <v>-0.68</v>
      </c>
      <c r="F58" s="179">
        <v>3</v>
      </c>
      <c r="G58" s="329">
        <v>-0.4</v>
      </c>
      <c r="H58" s="179">
        <v>2042</v>
      </c>
      <c r="I58" s="330">
        <v>-0.55</v>
      </c>
      <c r="J58" s="284">
        <v>157.6</v>
      </c>
      <c r="K58" s="70">
        <v>158.85</v>
      </c>
      <c r="L58" s="141">
        <f t="shared" si="0"/>
        <v>-1.25</v>
      </c>
      <c r="M58" s="333">
        <f t="shared" si="1"/>
        <v>-0.7869058860560277</v>
      </c>
      <c r="N58" s="80">
        <f>Margins!B58</f>
        <v>1750</v>
      </c>
      <c r="O58" s="26">
        <f t="shared" si="2"/>
        <v>145250</v>
      </c>
      <c r="P58" s="26">
        <f t="shared" si="3"/>
        <v>5250</v>
      </c>
    </row>
    <row r="59" spans="1:18" ht="13.5">
      <c r="A59" s="350" t="s">
        <v>192</v>
      </c>
      <c r="B59" s="179">
        <v>5800</v>
      </c>
      <c r="C59" s="329">
        <v>-0.24</v>
      </c>
      <c r="D59" s="179">
        <v>445</v>
      </c>
      <c r="E59" s="329">
        <v>0.18</v>
      </c>
      <c r="F59" s="179">
        <v>30</v>
      </c>
      <c r="G59" s="329">
        <v>0.07</v>
      </c>
      <c r="H59" s="179">
        <v>6275</v>
      </c>
      <c r="I59" s="330">
        <v>-0.22</v>
      </c>
      <c r="J59" s="284">
        <v>234.7</v>
      </c>
      <c r="K59" s="70">
        <v>239.6</v>
      </c>
      <c r="L59" s="141">
        <f t="shared" si="0"/>
        <v>-4.900000000000006</v>
      </c>
      <c r="M59" s="333">
        <f t="shared" si="1"/>
        <v>-2.0450751252086836</v>
      </c>
      <c r="N59" s="80">
        <f>Margins!B59</f>
        <v>1450</v>
      </c>
      <c r="O59" s="26">
        <f t="shared" si="2"/>
        <v>645250</v>
      </c>
      <c r="P59" s="26">
        <f t="shared" si="3"/>
        <v>43500</v>
      </c>
      <c r="R59" s="26"/>
    </row>
    <row r="60" spans="1:18" ht="13.5">
      <c r="A60" s="350" t="s">
        <v>182</v>
      </c>
      <c r="B60" s="179">
        <v>1130</v>
      </c>
      <c r="C60" s="329">
        <v>4.95</v>
      </c>
      <c r="D60" s="179">
        <v>60</v>
      </c>
      <c r="E60" s="329">
        <v>3.29</v>
      </c>
      <c r="F60" s="179">
        <v>1</v>
      </c>
      <c r="G60" s="329">
        <v>0</v>
      </c>
      <c r="H60" s="179">
        <v>1191</v>
      </c>
      <c r="I60" s="330">
        <v>4.84</v>
      </c>
      <c r="J60" s="284">
        <v>47.2</v>
      </c>
      <c r="K60" s="70">
        <v>45.4</v>
      </c>
      <c r="L60" s="141">
        <f t="shared" si="0"/>
        <v>1.8000000000000043</v>
      </c>
      <c r="M60" s="333">
        <f t="shared" si="1"/>
        <v>3.964757709251111</v>
      </c>
      <c r="N60" s="80">
        <f>Margins!B60</f>
        <v>7700</v>
      </c>
      <c r="O60" s="26">
        <f t="shared" si="2"/>
        <v>462000</v>
      </c>
      <c r="P60" s="26">
        <f t="shared" si="3"/>
        <v>7700</v>
      </c>
      <c r="R60" s="26"/>
    </row>
    <row r="61" spans="1:16" ht="13.5">
      <c r="A61" s="350" t="s">
        <v>217</v>
      </c>
      <c r="B61" s="179">
        <v>8336</v>
      </c>
      <c r="C61" s="329">
        <v>0.95</v>
      </c>
      <c r="D61" s="179">
        <v>389</v>
      </c>
      <c r="E61" s="329">
        <v>0.72</v>
      </c>
      <c r="F61" s="179">
        <v>71</v>
      </c>
      <c r="G61" s="329">
        <v>1.09</v>
      </c>
      <c r="H61" s="179">
        <v>8796</v>
      </c>
      <c r="I61" s="330">
        <v>0.94</v>
      </c>
      <c r="J61" s="284">
        <v>2239.1</v>
      </c>
      <c r="K61" s="70">
        <v>2207.25</v>
      </c>
      <c r="L61" s="141">
        <f t="shared" si="0"/>
        <v>31.84999999999991</v>
      </c>
      <c r="M61" s="333">
        <f t="shared" si="1"/>
        <v>1.4429720240117752</v>
      </c>
      <c r="N61" s="80">
        <f>Margins!B61</f>
        <v>200</v>
      </c>
      <c r="O61" s="26">
        <f t="shared" si="2"/>
        <v>77800</v>
      </c>
      <c r="P61" s="26">
        <f t="shared" si="3"/>
        <v>14200</v>
      </c>
    </row>
    <row r="62" spans="1:16" ht="13.5">
      <c r="A62" s="350" t="s">
        <v>158</v>
      </c>
      <c r="B62" s="179">
        <v>183</v>
      </c>
      <c r="C62" s="329">
        <v>-0.45</v>
      </c>
      <c r="D62" s="179">
        <v>2</v>
      </c>
      <c r="E62" s="329">
        <v>0</v>
      </c>
      <c r="F62" s="179">
        <v>0</v>
      </c>
      <c r="G62" s="329">
        <v>0</v>
      </c>
      <c r="H62" s="179">
        <v>185</v>
      </c>
      <c r="I62" s="330">
        <v>-0.44</v>
      </c>
      <c r="J62" s="284">
        <v>122</v>
      </c>
      <c r="K62" s="70">
        <v>121.8</v>
      </c>
      <c r="L62" s="141">
        <f t="shared" si="0"/>
        <v>0.20000000000000284</v>
      </c>
      <c r="M62" s="333">
        <f t="shared" si="1"/>
        <v>0.16420361247947687</v>
      </c>
      <c r="N62" s="80">
        <f>Margins!B62</f>
        <v>2950</v>
      </c>
      <c r="O62" s="26">
        <f t="shared" si="2"/>
        <v>5900</v>
      </c>
      <c r="P62" s="26">
        <f t="shared" si="3"/>
        <v>0</v>
      </c>
    </row>
    <row r="63" spans="1:16" ht="13.5">
      <c r="A63" s="350" t="s">
        <v>104</v>
      </c>
      <c r="B63" s="179">
        <v>490</v>
      </c>
      <c r="C63" s="329">
        <v>-0.23</v>
      </c>
      <c r="D63" s="179">
        <v>0</v>
      </c>
      <c r="E63" s="329">
        <v>0</v>
      </c>
      <c r="F63" s="179">
        <v>0</v>
      </c>
      <c r="G63" s="329">
        <v>0</v>
      </c>
      <c r="H63" s="179">
        <v>490</v>
      </c>
      <c r="I63" s="330">
        <v>-0.23</v>
      </c>
      <c r="J63" s="284">
        <v>456.4</v>
      </c>
      <c r="K63" s="70">
        <v>450.3</v>
      </c>
      <c r="L63" s="141">
        <f t="shared" si="0"/>
        <v>6.099999999999966</v>
      </c>
      <c r="M63" s="333">
        <f t="shared" si="1"/>
        <v>1.3546524539196014</v>
      </c>
      <c r="N63" s="80">
        <f>Margins!B63</f>
        <v>600</v>
      </c>
      <c r="O63" s="26">
        <f t="shared" si="2"/>
        <v>0</v>
      </c>
      <c r="P63" s="26">
        <f t="shared" si="3"/>
        <v>0</v>
      </c>
    </row>
    <row r="64" spans="1:16" ht="13.5">
      <c r="A64" s="350" t="s">
        <v>48</v>
      </c>
      <c r="B64" s="179">
        <v>7261</v>
      </c>
      <c r="C64" s="329">
        <v>1.91</v>
      </c>
      <c r="D64" s="179">
        <v>276</v>
      </c>
      <c r="E64" s="329">
        <v>1.42</v>
      </c>
      <c r="F64" s="179">
        <v>20</v>
      </c>
      <c r="G64" s="329">
        <v>0.25</v>
      </c>
      <c r="H64" s="179">
        <v>7557</v>
      </c>
      <c r="I64" s="330">
        <v>1.88</v>
      </c>
      <c r="J64" s="284">
        <v>289.05</v>
      </c>
      <c r="K64" s="70">
        <v>280.55</v>
      </c>
      <c r="L64" s="141">
        <f t="shared" si="0"/>
        <v>8.5</v>
      </c>
      <c r="M64" s="333">
        <f t="shared" si="1"/>
        <v>3.029762965603279</v>
      </c>
      <c r="N64" s="80">
        <f>Margins!B64</f>
        <v>1100</v>
      </c>
      <c r="O64" s="26">
        <f t="shared" si="2"/>
        <v>303600</v>
      </c>
      <c r="P64" s="26">
        <f t="shared" si="3"/>
        <v>22000</v>
      </c>
    </row>
    <row r="65" spans="1:16" ht="13.5">
      <c r="A65" s="350" t="s">
        <v>6</v>
      </c>
      <c r="B65" s="179">
        <v>5517</v>
      </c>
      <c r="C65" s="329">
        <v>0.1</v>
      </c>
      <c r="D65" s="179">
        <v>518</v>
      </c>
      <c r="E65" s="329">
        <v>-0.41</v>
      </c>
      <c r="F65" s="179">
        <v>78</v>
      </c>
      <c r="G65" s="329">
        <v>-0.19</v>
      </c>
      <c r="H65" s="179">
        <v>6113</v>
      </c>
      <c r="I65" s="330">
        <v>0.02</v>
      </c>
      <c r="J65" s="284">
        <v>190.35</v>
      </c>
      <c r="K65" s="70">
        <v>189.35</v>
      </c>
      <c r="L65" s="141">
        <f t="shared" si="0"/>
        <v>1</v>
      </c>
      <c r="M65" s="333">
        <f t="shared" si="1"/>
        <v>0.5281225244256668</v>
      </c>
      <c r="N65" s="80">
        <f>Margins!B65</f>
        <v>1125</v>
      </c>
      <c r="O65" s="26">
        <f t="shared" si="2"/>
        <v>582750</v>
      </c>
      <c r="P65" s="26">
        <f t="shared" si="3"/>
        <v>87750</v>
      </c>
    </row>
    <row r="66" spans="1:18" ht="13.5">
      <c r="A66" s="350" t="s">
        <v>193</v>
      </c>
      <c r="B66" s="179">
        <v>11436</v>
      </c>
      <c r="C66" s="329">
        <v>-0.26</v>
      </c>
      <c r="D66" s="179">
        <v>247</v>
      </c>
      <c r="E66" s="329">
        <v>0.45</v>
      </c>
      <c r="F66" s="179">
        <v>8</v>
      </c>
      <c r="G66" s="329">
        <v>-0.56</v>
      </c>
      <c r="H66" s="179">
        <v>11691</v>
      </c>
      <c r="I66" s="330">
        <v>-0.25</v>
      </c>
      <c r="J66" s="284">
        <v>430.35</v>
      </c>
      <c r="K66" s="70">
        <v>441.55</v>
      </c>
      <c r="L66" s="141">
        <f t="shared" si="0"/>
        <v>-11.199999999999989</v>
      </c>
      <c r="M66" s="333">
        <f t="shared" si="1"/>
        <v>-2.5365190805118307</v>
      </c>
      <c r="N66" s="80">
        <f>Margins!B66</f>
        <v>1000</v>
      </c>
      <c r="O66" s="26">
        <f t="shared" si="2"/>
        <v>247000</v>
      </c>
      <c r="P66" s="26">
        <f t="shared" si="3"/>
        <v>8000</v>
      </c>
      <c r="R66" s="26"/>
    </row>
    <row r="67" spans="1:18" ht="13.5">
      <c r="A67" s="350" t="s">
        <v>183</v>
      </c>
      <c r="B67" s="179">
        <v>494</v>
      </c>
      <c r="C67" s="329">
        <v>3.66</v>
      </c>
      <c r="D67" s="179">
        <v>0</v>
      </c>
      <c r="E67" s="329">
        <v>0</v>
      </c>
      <c r="F67" s="179">
        <v>0</v>
      </c>
      <c r="G67" s="329">
        <v>0</v>
      </c>
      <c r="H67" s="179">
        <v>494</v>
      </c>
      <c r="I67" s="330">
        <v>3.66</v>
      </c>
      <c r="J67" s="284">
        <v>548.65</v>
      </c>
      <c r="K67" s="70">
        <v>540.5</v>
      </c>
      <c r="L67" s="141">
        <f t="shared" si="0"/>
        <v>8.149999999999977</v>
      </c>
      <c r="M67" s="333">
        <f t="shared" si="1"/>
        <v>1.5078630897317256</v>
      </c>
      <c r="N67" s="80">
        <f>Margins!B67</f>
        <v>600</v>
      </c>
      <c r="O67" s="26">
        <f t="shared" si="2"/>
        <v>0</v>
      </c>
      <c r="P67" s="26">
        <f t="shared" si="3"/>
        <v>0</v>
      </c>
      <c r="R67" s="26"/>
    </row>
    <row r="68" spans="1:16" ht="13.5">
      <c r="A68" s="350" t="s">
        <v>147</v>
      </c>
      <c r="B68" s="179">
        <v>7341</v>
      </c>
      <c r="C68" s="329">
        <v>1.96</v>
      </c>
      <c r="D68" s="179">
        <v>70</v>
      </c>
      <c r="E68" s="329">
        <v>0.4</v>
      </c>
      <c r="F68" s="179">
        <v>6</v>
      </c>
      <c r="G68" s="329">
        <v>0</v>
      </c>
      <c r="H68" s="179">
        <v>7417</v>
      </c>
      <c r="I68" s="330">
        <v>1.93</v>
      </c>
      <c r="J68" s="284">
        <v>684.3</v>
      </c>
      <c r="K68" s="70">
        <v>656.9</v>
      </c>
      <c r="L68" s="141">
        <f aca="true" t="shared" si="4" ref="L68:L129">J68-K68</f>
        <v>27.399999999999977</v>
      </c>
      <c r="M68" s="333">
        <f aca="true" t="shared" si="5" ref="M68:M129">L68/K68*100</f>
        <v>4.171106713350583</v>
      </c>
      <c r="N68" s="80">
        <f>Margins!B68</f>
        <v>400</v>
      </c>
      <c r="O68" s="26">
        <f t="shared" si="2"/>
        <v>28000</v>
      </c>
      <c r="P68" s="26">
        <f t="shared" si="3"/>
        <v>2400</v>
      </c>
    </row>
    <row r="69" spans="1:16" ht="13.5">
      <c r="A69" s="350" t="s">
        <v>159</v>
      </c>
      <c r="B69" s="179">
        <v>208</v>
      </c>
      <c r="C69" s="329">
        <v>0.03</v>
      </c>
      <c r="D69" s="179">
        <v>0</v>
      </c>
      <c r="E69" s="329">
        <v>0</v>
      </c>
      <c r="F69" s="179">
        <v>0</v>
      </c>
      <c r="G69" s="329">
        <v>0</v>
      </c>
      <c r="H69" s="179">
        <v>208</v>
      </c>
      <c r="I69" s="330">
        <v>0.03</v>
      </c>
      <c r="J69" s="284">
        <v>2183.8</v>
      </c>
      <c r="K69" s="70">
        <v>2158.15</v>
      </c>
      <c r="L69" s="141">
        <f t="shared" si="4"/>
        <v>25.65000000000009</v>
      </c>
      <c r="M69" s="333">
        <f t="shared" si="5"/>
        <v>1.1885179436091138</v>
      </c>
      <c r="N69" s="80">
        <f>Margins!B69</f>
        <v>250</v>
      </c>
      <c r="O69" s="26">
        <f aca="true" t="shared" si="6" ref="O69:O129">D69*N69</f>
        <v>0</v>
      </c>
      <c r="P69" s="26">
        <f aca="true" t="shared" si="7" ref="P69:P129">F69*N69</f>
        <v>0</v>
      </c>
    </row>
    <row r="70" spans="1:16" ht="13.5">
      <c r="A70" s="350" t="s">
        <v>148</v>
      </c>
      <c r="B70" s="179">
        <v>94</v>
      </c>
      <c r="C70" s="329">
        <v>-0.42</v>
      </c>
      <c r="D70" s="179">
        <v>20</v>
      </c>
      <c r="E70" s="329">
        <v>-0.31</v>
      </c>
      <c r="F70" s="179">
        <v>2</v>
      </c>
      <c r="G70" s="329">
        <v>-0.67</v>
      </c>
      <c r="H70" s="179">
        <v>116</v>
      </c>
      <c r="I70" s="330">
        <v>-0.41</v>
      </c>
      <c r="J70" s="284">
        <v>31.6</v>
      </c>
      <c r="K70" s="70">
        <v>31.85</v>
      </c>
      <c r="L70" s="141">
        <f t="shared" si="4"/>
        <v>-0.25</v>
      </c>
      <c r="M70" s="333">
        <f t="shared" si="5"/>
        <v>-0.7849293563579277</v>
      </c>
      <c r="N70" s="80">
        <f>Margins!B70</f>
        <v>12500</v>
      </c>
      <c r="O70" s="26">
        <f t="shared" si="6"/>
        <v>250000</v>
      </c>
      <c r="P70" s="26">
        <f t="shared" si="7"/>
        <v>25000</v>
      </c>
    </row>
    <row r="71" spans="1:18" ht="13.5">
      <c r="A71" s="350" t="s">
        <v>184</v>
      </c>
      <c r="B71" s="179">
        <v>756</v>
      </c>
      <c r="C71" s="329">
        <v>7.59</v>
      </c>
      <c r="D71" s="179">
        <v>16</v>
      </c>
      <c r="E71" s="329">
        <v>0</v>
      </c>
      <c r="F71" s="179">
        <v>0</v>
      </c>
      <c r="G71" s="329">
        <v>0</v>
      </c>
      <c r="H71" s="179">
        <v>772</v>
      </c>
      <c r="I71" s="330">
        <v>7.77</v>
      </c>
      <c r="J71" s="284">
        <v>121.75</v>
      </c>
      <c r="K71" s="70">
        <v>120</v>
      </c>
      <c r="L71" s="141">
        <f t="shared" si="4"/>
        <v>1.75</v>
      </c>
      <c r="M71" s="333">
        <f t="shared" si="5"/>
        <v>1.4583333333333333</v>
      </c>
      <c r="N71" s="80">
        <f>Margins!B71</f>
        <v>4000</v>
      </c>
      <c r="O71" s="26">
        <f t="shared" si="6"/>
        <v>64000</v>
      </c>
      <c r="P71" s="26">
        <f t="shared" si="7"/>
        <v>0</v>
      </c>
      <c r="R71" s="26"/>
    </row>
    <row r="72" spans="1:18" ht="13.5">
      <c r="A72" s="350" t="s">
        <v>194</v>
      </c>
      <c r="B72" s="179">
        <v>1420</v>
      </c>
      <c r="C72" s="329">
        <v>-0.25</v>
      </c>
      <c r="D72" s="179">
        <v>20</v>
      </c>
      <c r="E72" s="329">
        <v>1.22</v>
      </c>
      <c r="F72" s="179">
        <v>0</v>
      </c>
      <c r="G72" s="329">
        <v>0</v>
      </c>
      <c r="H72" s="179">
        <v>1440</v>
      </c>
      <c r="I72" s="330">
        <v>-0.25</v>
      </c>
      <c r="J72" s="284">
        <v>128.4</v>
      </c>
      <c r="K72" s="70">
        <v>132.1</v>
      </c>
      <c r="L72" s="141">
        <f t="shared" si="4"/>
        <v>-3.6999999999999886</v>
      </c>
      <c r="M72" s="333">
        <f t="shared" si="5"/>
        <v>-2.8009084027251996</v>
      </c>
      <c r="N72" s="80">
        <f>Margins!B72</f>
        <v>2500</v>
      </c>
      <c r="O72" s="26">
        <f t="shared" si="6"/>
        <v>50000</v>
      </c>
      <c r="P72" s="26">
        <f t="shared" si="7"/>
        <v>0</v>
      </c>
      <c r="R72" s="26"/>
    </row>
    <row r="73" spans="1:16" ht="13.5">
      <c r="A73" s="350" t="s">
        <v>160</v>
      </c>
      <c r="B73" s="179">
        <v>200</v>
      </c>
      <c r="C73" s="329">
        <v>0.4</v>
      </c>
      <c r="D73" s="179">
        <v>0</v>
      </c>
      <c r="E73" s="329">
        <v>-1</v>
      </c>
      <c r="F73" s="179">
        <v>0</v>
      </c>
      <c r="G73" s="329">
        <v>0</v>
      </c>
      <c r="H73" s="179">
        <v>200</v>
      </c>
      <c r="I73" s="330">
        <v>0.38</v>
      </c>
      <c r="J73" s="284">
        <v>172.8</v>
      </c>
      <c r="K73" s="70">
        <v>173.6</v>
      </c>
      <c r="L73" s="141">
        <f t="shared" si="4"/>
        <v>-0.799999999999983</v>
      </c>
      <c r="M73" s="333">
        <f t="shared" si="5"/>
        <v>-0.4608294930875478</v>
      </c>
      <c r="N73" s="80">
        <f>Margins!B73</f>
        <v>1700</v>
      </c>
      <c r="O73" s="26">
        <f t="shared" si="6"/>
        <v>0</v>
      </c>
      <c r="P73" s="26">
        <f t="shared" si="7"/>
        <v>0</v>
      </c>
    </row>
    <row r="74" spans="1:16" ht="13.5">
      <c r="A74" s="350" t="s">
        <v>357</v>
      </c>
      <c r="B74" s="179">
        <v>9336</v>
      </c>
      <c r="C74" s="329">
        <v>-0.31</v>
      </c>
      <c r="D74" s="179">
        <v>365</v>
      </c>
      <c r="E74" s="329">
        <v>-0.15</v>
      </c>
      <c r="F74" s="179">
        <v>20</v>
      </c>
      <c r="G74" s="329">
        <v>0.25</v>
      </c>
      <c r="H74" s="179">
        <v>9721</v>
      </c>
      <c r="I74" s="330">
        <v>-0.31</v>
      </c>
      <c r="J74" s="284">
        <v>261.7</v>
      </c>
      <c r="K74" s="26">
        <v>266.4</v>
      </c>
      <c r="L74" s="141">
        <f t="shared" si="4"/>
        <v>-4.699999999999989</v>
      </c>
      <c r="M74" s="333">
        <f t="shared" si="5"/>
        <v>-1.7642642642642603</v>
      </c>
      <c r="N74" s="80">
        <f>Margins!B74</f>
        <v>850</v>
      </c>
      <c r="O74" s="26">
        <f t="shared" si="6"/>
        <v>310250</v>
      </c>
      <c r="P74" s="26">
        <f t="shared" si="7"/>
        <v>17000</v>
      </c>
    </row>
    <row r="75" spans="1:16" ht="13.5">
      <c r="A75" s="350" t="s">
        <v>226</v>
      </c>
      <c r="B75" s="179">
        <v>13097</v>
      </c>
      <c r="C75" s="329">
        <v>0.17</v>
      </c>
      <c r="D75" s="179">
        <v>208</v>
      </c>
      <c r="E75" s="329">
        <v>-0.15</v>
      </c>
      <c r="F75" s="179">
        <v>9</v>
      </c>
      <c r="G75" s="329">
        <v>-0.59</v>
      </c>
      <c r="H75" s="179">
        <v>13314</v>
      </c>
      <c r="I75" s="330">
        <v>0.16</v>
      </c>
      <c r="J75" s="284">
        <v>1462.5</v>
      </c>
      <c r="K75" s="70">
        <v>1423.4</v>
      </c>
      <c r="L75" s="141">
        <f t="shared" si="4"/>
        <v>39.09999999999991</v>
      </c>
      <c r="M75" s="333">
        <f t="shared" si="5"/>
        <v>2.7469439370521225</v>
      </c>
      <c r="N75" s="80">
        <f>Margins!B75</f>
        <v>200</v>
      </c>
      <c r="O75" s="26">
        <f t="shared" si="6"/>
        <v>41600</v>
      </c>
      <c r="P75" s="26">
        <f t="shared" si="7"/>
        <v>1800</v>
      </c>
    </row>
    <row r="76" spans="1:16" ht="13.5">
      <c r="A76" s="350" t="s">
        <v>7</v>
      </c>
      <c r="B76" s="179">
        <v>2800</v>
      </c>
      <c r="C76" s="329">
        <v>-0.44</v>
      </c>
      <c r="D76" s="179">
        <v>7</v>
      </c>
      <c r="E76" s="329">
        <v>-0.86</v>
      </c>
      <c r="F76" s="179">
        <v>5</v>
      </c>
      <c r="G76" s="329">
        <v>4</v>
      </c>
      <c r="H76" s="179">
        <v>2812</v>
      </c>
      <c r="I76" s="330">
        <v>-0.44</v>
      </c>
      <c r="J76" s="284">
        <v>844.9</v>
      </c>
      <c r="K76" s="70">
        <v>845.8</v>
      </c>
      <c r="L76" s="141">
        <f t="shared" si="4"/>
        <v>-0.8999999999999773</v>
      </c>
      <c r="M76" s="333">
        <f t="shared" si="5"/>
        <v>-0.10640813431070906</v>
      </c>
      <c r="N76" s="80">
        <f>Margins!B76</f>
        <v>625</v>
      </c>
      <c r="O76" s="26">
        <f t="shared" si="6"/>
        <v>4375</v>
      </c>
      <c r="P76" s="26">
        <f t="shared" si="7"/>
        <v>3125</v>
      </c>
    </row>
    <row r="77" spans="1:18" ht="13.5">
      <c r="A77" s="350" t="s">
        <v>185</v>
      </c>
      <c r="B77" s="179">
        <v>2939</v>
      </c>
      <c r="C77" s="329">
        <v>0.63</v>
      </c>
      <c r="D77" s="179">
        <v>0</v>
      </c>
      <c r="E77" s="329">
        <v>0</v>
      </c>
      <c r="F77" s="179">
        <v>0</v>
      </c>
      <c r="G77" s="329">
        <v>0</v>
      </c>
      <c r="H77" s="179">
        <v>2939</v>
      </c>
      <c r="I77" s="330">
        <v>0.63</v>
      </c>
      <c r="J77" s="284">
        <v>478.15</v>
      </c>
      <c r="K77" s="70">
        <v>464.55</v>
      </c>
      <c r="L77" s="141">
        <f t="shared" si="4"/>
        <v>13.599999999999966</v>
      </c>
      <c r="M77" s="333">
        <f t="shared" si="5"/>
        <v>2.9275643095468658</v>
      </c>
      <c r="N77" s="80">
        <f>Margins!B77</f>
        <v>1200</v>
      </c>
      <c r="O77" s="26">
        <f t="shared" si="6"/>
        <v>0</v>
      </c>
      <c r="P77" s="26">
        <f t="shared" si="7"/>
        <v>0</v>
      </c>
      <c r="R77" s="26"/>
    </row>
    <row r="78" spans="1:16" ht="13.5">
      <c r="A78" s="350" t="s">
        <v>240</v>
      </c>
      <c r="B78" s="179">
        <v>4197</v>
      </c>
      <c r="C78" s="329">
        <v>-0.21</v>
      </c>
      <c r="D78" s="179">
        <v>25</v>
      </c>
      <c r="E78" s="329">
        <v>-0.84</v>
      </c>
      <c r="F78" s="179">
        <v>3</v>
      </c>
      <c r="G78" s="329">
        <v>-0.25</v>
      </c>
      <c r="H78" s="179">
        <v>4225</v>
      </c>
      <c r="I78" s="330">
        <v>-0.23</v>
      </c>
      <c r="J78" s="284">
        <v>949.85</v>
      </c>
      <c r="K78" s="70">
        <v>961.65</v>
      </c>
      <c r="L78" s="141">
        <f t="shared" si="4"/>
        <v>-11.799999999999955</v>
      </c>
      <c r="M78" s="333">
        <f t="shared" si="5"/>
        <v>-1.2270576613112831</v>
      </c>
      <c r="N78" s="80">
        <f>Margins!B78</f>
        <v>400</v>
      </c>
      <c r="O78" s="26">
        <f t="shared" si="6"/>
        <v>10000</v>
      </c>
      <c r="P78" s="26">
        <f t="shared" si="7"/>
        <v>1200</v>
      </c>
    </row>
    <row r="79" spans="1:16" ht="13.5">
      <c r="A79" s="350" t="s">
        <v>223</v>
      </c>
      <c r="B79" s="179">
        <v>561</v>
      </c>
      <c r="C79" s="329">
        <v>-0.28</v>
      </c>
      <c r="D79" s="179">
        <v>413</v>
      </c>
      <c r="E79" s="329">
        <v>-0.1</v>
      </c>
      <c r="F79" s="179">
        <v>74</v>
      </c>
      <c r="G79" s="329">
        <v>-0.54</v>
      </c>
      <c r="H79" s="179">
        <v>1048</v>
      </c>
      <c r="I79" s="330">
        <v>-0.25</v>
      </c>
      <c r="J79" s="284">
        <v>273.55</v>
      </c>
      <c r="K79" s="70">
        <v>273.75</v>
      </c>
      <c r="L79" s="141">
        <f t="shared" si="4"/>
        <v>-0.19999999999998863</v>
      </c>
      <c r="M79" s="333">
        <f t="shared" si="5"/>
        <v>-0.07305936073058945</v>
      </c>
      <c r="N79" s="80">
        <f>Margins!B79</f>
        <v>1250</v>
      </c>
      <c r="O79" s="26">
        <f t="shared" si="6"/>
        <v>516250</v>
      </c>
      <c r="P79" s="26">
        <f t="shared" si="7"/>
        <v>92500</v>
      </c>
    </row>
    <row r="80" spans="1:18" ht="13.5">
      <c r="A80" s="350" t="s">
        <v>186</v>
      </c>
      <c r="B80" s="179">
        <v>2148</v>
      </c>
      <c r="C80" s="329">
        <v>0.13</v>
      </c>
      <c r="D80" s="179">
        <v>3</v>
      </c>
      <c r="E80" s="329">
        <v>0</v>
      </c>
      <c r="F80" s="179">
        <v>0</v>
      </c>
      <c r="G80" s="329">
        <v>0</v>
      </c>
      <c r="H80" s="179">
        <v>2151</v>
      </c>
      <c r="I80" s="330">
        <v>0.13</v>
      </c>
      <c r="J80" s="284">
        <v>265.8</v>
      </c>
      <c r="K80" s="70">
        <v>266.6</v>
      </c>
      <c r="L80" s="141">
        <f t="shared" si="4"/>
        <v>-0.8000000000000114</v>
      </c>
      <c r="M80" s="333">
        <f t="shared" si="5"/>
        <v>-0.30007501875469295</v>
      </c>
      <c r="N80" s="80">
        <f>Margins!B80</f>
        <v>1600</v>
      </c>
      <c r="O80" s="26">
        <f t="shared" si="6"/>
        <v>4800</v>
      </c>
      <c r="P80" s="26">
        <f t="shared" si="7"/>
        <v>0</v>
      </c>
      <c r="R80" s="26"/>
    </row>
    <row r="81" spans="1:16" ht="13.5">
      <c r="A81" s="350" t="s">
        <v>161</v>
      </c>
      <c r="B81" s="179">
        <v>374</v>
      </c>
      <c r="C81" s="329">
        <v>4.12</v>
      </c>
      <c r="D81" s="179">
        <v>19</v>
      </c>
      <c r="E81" s="329">
        <v>18</v>
      </c>
      <c r="F81" s="179">
        <v>0</v>
      </c>
      <c r="G81" s="329">
        <v>0</v>
      </c>
      <c r="H81" s="179">
        <v>393</v>
      </c>
      <c r="I81" s="330">
        <v>4.31</v>
      </c>
      <c r="J81" s="284">
        <v>42.65</v>
      </c>
      <c r="K81" s="70">
        <v>41.55</v>
      </c>
      <c r="L81" s="141">
        <f t="shared" si="4"/>
        <v>1.1000000000000014</v>
      </c>
      <c r="M81" s="333">
        <f t="shared" si="5"/>
        <v>2.6474127557160085</v>
      </c>
      <c r="N81" s="80">
        <f>Margins!B81</f>
        <v>8900</v>
      </c>
      <c r="O81" s="26">
        <f t="shared" si="6"/>
        <v>169100</v>
      </c>
      <c r="P81" s="26">
        <f t="shared" si="7"/>
        <v>0</v>
      </c>
    </row>
    <row r="82" spans="1:16" ht="13.5">
      <c r="A82" s="350" t="s">
        <v>8</v>
      </c>
      <c r="B82" s="179">
        <v>2573</v>
      </c>
      <c r="C82" s="329">
        <v>0.06</v>
      </c>
      <c r="D82" s="179">
        <v>365</v>
      </c>
      <c r="E82" s="329">
        <v>0.04</v>
      </c>
      <c r="F82" s="179">
        <v>33</v>
      </c>
      <c r="G82" s="329">
        <v>0.22</v>
      </c>
      <c r="H82" s="179">
        <v>2971</v>
      </c>
      <c r="I82" s="330">
        <v>0.06</v>
      </c>
      <c r="J82" s="284">
        <v>139.05</v>
      </c>
      <c r="K82" s="70">
        <v>138.85</v>
      </c>
      <c r="L82" s="141">
        <f t="shared" si="4"/>
        <v>0.20000000000001705</v>
      </c>
      <c r="M82" s="333">
        <f t="shared" si="5"/>
        <v>0.14404033129277427</v>
      </c>
      <c r="N82" s="80">
        <f>Margins!B82</f>
        <v>1600</v>
      </c>
      <c r="O82" s="26">
        <f t="shared" si="6"/>
        <v>584000</v>
      </c>
      <c r="P82" s="26">
        <f t="shared" si="7"/>
        <v>52800</v>
      </c>
    </row>
    <row r="83" spans="1:18" ht="13.5">
      <c r="A83" s="350" t="s">
        <v>195</v>
      </c>
      <c r="B83" s="179">
        <v>576</v>
      </c>
      <c r="C83" s="329">
        <v>5.78</v>
      </c>
      <c r="D83" s="179">
        <v>122</v>
      </c>
      <c r="E83" s="329">
        <v>7.71</v>
      </c>
      <c r="F83" s="179">
        <v>9</v>
      </c>
      <c r="G83" s="329">
        <v>0.5</v>
      </c>
      <c r="H83" s="179">
        <v>707</v>
      </c>
      <c r="I83" s="330">
        <v>5.73</v>
      </c>
      <c r="J83" s="284">
        <v>13.3</v>
      </c>
      <c r="K83" s="70">
        <v>12.55</v>
      </c>
      <c r="L83" s="141">
        <f t="shared" si="4"/>
        <v>0.75</v>
      </c>
      <c r="M83" s="333">
        <f t="shared" si="5"/>
        <v>5.97609561752988</v>
      </c>
      <c r="N83" s="80">
        <f>Margins!B83</f>
        <v>28000</v>
      </c>
      <c r="O83" s="26">
        <f t="shared" si="6"/>
        <v>3416000</v>
      </c>
      <c r="P83" s="26">
        <f t="shared" si="7"/>
        <v>252000</v>
      </c>
      <c r="R83" s="26"/>
    </row>
    <row r="84" spans="1:16" ht="13.5">
      <c r="A84" s="350" t="s">
        <v>218</v>
      </c>
      <c r="B84" s="179">
        <v>441</v>
      </c>
      <c r="C84" s="329">
        <v>0.05</v>
      </c>
      <c r="D84" s="179">
        <v>10</v>
      </c>
      <c r="E84" s="329">
        <v>1</v>
      </c>
      <c r="F84" s="179">
        <v>0</v>
      </c>
      <c r="G84" s="329">
        <v>0</v>
      </c>
      <c r="H84" s="179">
        <v>451</v>
      </c>
      <c r="I84" s="330">
        <v>0.06</v>
      </c>
      <c r="J84" s="284">
        <v>217.95</v>
      </c>
      <c r="K84" s="70">
        <v>218.85</v>
      </c>
      <c r="L84" s="141">
        <f t="shared" si="4"/>
        <v>-0.9000000000000057</v>
      </c>
      <c r="M84" s="333">
        <f t="shared" si="5"/>
        <v>-0.4112405757368086</v>
      </c>
      <c r="N84" s="80">
        <f>Margins!B84</f>
        <v>1150</v>
      </c>
      <c r="O84" s="26">
        <f t="shared" si="6"/>
        <v>11500</v>
      </c>
      <c r="P84" s="26">
        <f t="shared" si="7"/>
        <v>0</v>
      </c>
    </row>
    <row r="85" spans="1:18" ht="13.5">
      <c r="A85" s="350" t="s">
        <v>187</v>
      </c>
      <c r="B85" s="179">
        <v>614</v>
      </c>
      <c r="C85" s="329">
        <v>1.18</v>
      </c>
      <c r="D85" s="179">
        <v>2</v>
      </c>
      <c r="E85" s="329">
        <v>0</v>
      </c>
      <c r="F85" s="179">
        <v>0</v>
      </c>
      <c r="G85" s="329">
        <v>0</v>
      </c>
      <c r="H85" s="179">
        <v>616</v>
      </c>
      <c r="I85" s="330">
        <v>1.18</v>
      </c>
      <c r="J85" s="284">
        <v>233.95</v>
      </c>
      <c r="K85" s="70">
        <v>232.45</v>
      </c>
      <c r="L85" s="141">
        <f t="shared" si="4"/>
        <v>1.5</v>
      </c>
      <c r="M85" s="333">
        <f t="shared" si="5"/>
        <v>0.6453000645300064</v>
      </c>
      <c r="N85" s="80">
        <f>Margins!B85</f>
        <v>2200</v>
      </c>
      <c r="O85" s="26">
        <f t="shared" si="6"/>
        <v>4400</v>
      </c>
      <c r="P85" s="26">
        <f t="shared" si="7"/>
        <v>0</v>
      </c>
      <c r="R85" s="26"/>
    </row>
    <row r="86" spans="1:16" ht="13.5">
      <c r="A86" s="350" t="s">
        <v>162</v>
      </c>
      <c r="B86" s="179">
        <v>86</v>
      </c>
      <c r="C86" s="329">
        <v>-0.47</v>
      </c>
      <c r="D86" s="179">
        <v>4</v>
      </c>
      <c r="E86" s="329">
        <v>-0.43</v>
      </c>
      <c r="F86" s="179">
        <v>0</v>
      </c>
      <c r="G86" s="329">
        <v>0</v>
      </c>
      <c r="H86" s="179">
        <v>90</v>
      </c>
      <c r="I86" s="330">
        <v>-0.47</v>
      </c>
      <c r="J86" s="284">
        <v>63.3</v>
      </c>
      <c r="K86" s="70">
        <v>63.65</v>
      </c>
      <c r="L86" s="141">
        <f t="shared" si="4"/>
        <v>-0.3500000000000014</v>
      </c>
      <c r="M86" s="333">
        <f t="shared" si="5"/>
        <v>-0.5498821681068365</v>
      </c>
      <c r="N86" s="80">
        <f>Margins!B86</f>
        <v>5900</v>
      </c>
      <c r="O86" s="26">
        <f t="shared" si="6"/>
        <v>23600</v>
      </c>
      <c r="P86" s="26">
        <f t="shared" si="7"/>
        <v>0</v>
      </c>
    </row>
    <row r="87" spans="1:16" ht="13.5">
      <c r="A87" s="350" t="s">
        <v>163</v>
      </c>
      <c r="B87" s="179">
        <v>350</v>
      </c>
      <c r="C87" s="329">
        <v>-0.51</v>
      </c>
      <c r="D87" s="179">
        <v>0</v>
      </c>
      <c r="E87" s="329">
        <v>0</v>
      </c>
      <c r="F87" s="179">
        <v>0</v>
      </c>
      <c r="G87" s="329">
        <v>0</v>
      </c>
      <c r="H87" s="179">
        <v>350</v>
      </c>
      <c r="I87" s="330">
        <v>-0.51</v>
      </c>
      <c r="J87" s="284">
        <v>246.15</v>
      </c>
      <c r="K87" s="70">
        <v>249.85</v>
      </c>
      <c r="L87" s="141">
        <f t="shared" si="4"/>
        <v>-3.6999999999999886</v>
      </c>
      <c r="M87" s="333">
        <f t="shared" si="5"/>
        <v>-1.4808885331198673</v>
      </c>
      <c r="N87" s="80">
        <f>Margins!B87</f>
        <v>2090</v>
      </c>
      <c r="O87" s="26">
        <f t="shared" si="6"/>
        <v>0</v>
      </c>
      <c r="P87" s="26">
        <f t="shared" si="7"/>
        <v>0</v>
      </c>
    </row>
    <row r="88" spans="1:16" ht="13.5">
      <c r="A88" s="350" t="s">
        <v>137</v>
      </c>
      <c r="B88" s="179">
        <v>2249</v>
      </c>
      <c r="C88" s="329">
        <v>-0.57</v>
      </c>
      <c r="D88" s="179">
        <v>433</v>
      </c>
      <c r="E88" s="329">
        <v>-0.55</v>
      </c>
      <c r="F88" s="179">
        <v>54</v>
      </c>
      <c r="G88" s="329">
        <v>-0.28</v>
      </c>
      <c r="H88" s="179">
        <v>2736</v>
      </c>
      <c r="I88" s="330">
        <v>-0.56</v>
      </c>
      <c r="J88" s="284">
        <v>149.6</v>
      </c>
      <c r="K88" s="70">
        <v>150.95</v>
      </c>
      <c r="L88" s="141">
        <f t="shared" si="4"/>
        <v>-1.3499999999999943</v>
      </c>
      <c r="M88" s="333">
        <f t="shared" si="5"/>
        <v>-0.894335872805561</v>
      </c>
      <c r="N88" s="80">
        <f>Margins!B88</f>
        <v>3250</v>
      </c>
      <c r="O88" s="26">
        <f t="shared" si="6"/>
        <v>1407250</v>
      </c>
      <c r="P88" s="26">
        <f t="shared" si="7"/>
        <v>175500</v>
      </c>
    </row>
    <row r="89" spans="1:16" ht="13.5">
      <c r="A89" s="350" t="s">
        <v>50</v>
      </c>
      <c r="B89" s="179">
        <v>6007</v>
      </c>
      <c r="C89" s="329">
        <v>0.74</v>
      </c>
      <c r="D89" s="179">
        <v>178</v>
      </c>
      <c r="E89" s="329">
        <v>-0.21</v>
      </c>
      <c r="F89" s="179">
        <v>4</v>
      </c>
      <c r="G89" s="329">
        <v>-0.85</v>
      </c>
      <c r="H89" s="179">
        <v>6189</v>
      </c>
      <c r="I89" s="330">
        <v>0.67</v>
      </c>
      <c r="J89" s="284">
        <v>857.35</v>
      </c>
      <c r="K89" s="70">
        <v>856.7</v>
      </c>
      <c r="L89" s="141">
        <f t="shared" si="4"/>
        <v>0.6499999999999773</v>
      </c>
      <c r="M89" s="333">
        <f t="shared" si="5"/>
        <v>0.07587253414263771</v>
      </c>
      <c r="N89" s="80">
        <f>Margins!B89</f>
        <v>450</v>
      </c>
      <c r="O89" s="26">
        <f t="shared" si="6"/>
        <v>80100</v>
      </c>
      <c r="P89" s="26">
        <f t="shared" si="7"/>
        <v>1800</v>
      </c>
    </row>
    <row r="90" spans="1:18" ht="13.5">
      <c r="A90" s="350" t="s">
        <v>188</v>
      </c>
      <c r="B90" s="179">
        <v>592</v>
      </c>
      <c r="C90" s="329">
        <v>-0.46</v>
      </c>
      <c r="D90" s="179">
        <v>10</v>
      </c>
      <c r="E90" s="329">
        <v>-0.57</v>
      </c>
      <c r="F90" s="179">
        <v>0</v>
      </c>
      <c r="G90" s="329">
        <v>0</v>
      </c>
      <c r="H90" s="179">
        <v>602</v>
      </c>
      <c r="I90" s="330">
        <v>-0.46</v>
      </c>
      <c r="J90" s="284">
        <v>210.4</v>
      </c>
      <c r="K90" s="70">
        <v>211.6</v>
      </c>
      <c r="L90" s="141">
        <f t="shared" si="4"/>
        <v>-1.1999999999999886</v>
      </c>
      <c r="M90" s="333">
        <f t="shared" si="5"/>
        <v>-0.5671077504725844</v>
      </c>
      <c r="N90" s="80">
        <f>Margins!B90</f>
        <v>1050</v>
      </c>
      <c r="O90" s="26">
        <f t="shared" si="6"/>
        <v>10500</v>
      </c>
      <c r="P90" s="26">
        <f t="shared" si="7"/>
        <v>0</v>
      </c>
      <c r="R90" s="26"/>
    </row>
    <row r="91" spans="1:16" ht="13.5">
      <c r="A91" s="350" t="s">
        <v>94</v>
      </c>
      <c r="B91" s="179">
        <v>505</v>
      </c>
      <c r="C91" s="329">
        <v>-0.09</v>
      </c>
      <c r="D91" s="179">
        <v>4</v>
      </c>
      <c r="E91" s="329">
        <v>0</v>
      </c>
      <c r="F91" s="179">
        <v>0</v>
      </c>
      <c r="G91" s="329">
        <v>0</v>
      </c>
      <c r="H91" s="179">
        <v>509</v>
      </c>
      <c r="I91" s="330">
        <v>-0.08</v>
      </c>
      <c r="J91" s="284">
        <v>248.85</v>
      </c>
      <c r="K91" s="70">
        <v>248.1</v>
      </c>
      <c r="L91" s="141">
        <f t="shared" si="4"/>
        <v>0.75</v>
      </c>
      <c r="M91" s="333">
        <f t="shared" si="5"/>
        <v>0.3022974607013301</v>
      </c>
      <c r="N91" s="80">
        <f>Margins!B91</f>
        <v>1200</v>
      </c>
      <c r="O91" s="26">
        <f t="shared" si="6"/>
        <v>4800</v>
      </c>
      <c r="P91" s="26">
        <f t="shared" si="7"/>
        <v>0</v>
      </c>
    </row>
    <row r="92" spans="1:16" ht="13.5">
      <c r="A92" s="350" t="s">
        <v>360</v>
      </c>
      <c r="B92" s="179">
        <v>5950</v>
      </c>
      <c r="C92" s="329">
        <v>-0.12</v>
      </c>
      <c r="D92" s="179">
        <v>21</v>
      </c>
      <c r="E92" s="329">
        <v>-0.05</v>
      </c>
      <c r="F92" s="179">
        <v>0</v>
      </c>
      <c r="G92" s="329">
        <v>-1</v>
      </c>
      <c r="H92" s="179">
        <v>5971</v>
      </c>
      <c r="I92" s="330">
        <v>-0.12</v>
      </c>
      <c r="J92" s="284">
        <v>522.05</v>
      </c>
      <c r="K92" s="284">
        <v>495.4</v>
      </c>
      <c r="L92" s="141">
        <f t="shared" si="4"/>
        <v>26.649999999999977</v>
      </c>
      <c r="M92" s="333">
        <f t="shared" si="5"/>
        <v>5.379491320145332</v>
      </c>
      <c r="N92" s="80">
        <f>Margins!B92</f>
        <v>700</v>
      </c>
      <c r="O92" s="26">
        <f t="shared" si="6"/>
        <v>14700</v>
      </c>
      <c r="P92" s="26">
        <f t="shared" si="7"/>
        <v>0</v>
      </c>
    </row>
    <row r="93" spans="1:16" ht="13.5">
      <c r="A93" s="350" t="s">
        <v>241</v>
      </c>
      <c r="B93" s="179">
        <v>340</v>
      </c>
      <c r="C93" s="329">
        <v>0.63</v>
      </c>
      <c r="D93" s="179">
        <v>0</v>
      </c>
      <c r="E93" s="329">
        <v>0</v>
      </c>
      <c r="F93" s="179">
        <v>0</v>
      </c>
      <c r="G93" s="329">
        <v>0</v>
      </c>
      <c r="H93" s="179">
        <v>340</v>
      </c>
      <c r="I93" s="330">
        <v>0.63</v>
      </c>
      <c r="J93" s="284">
        <v>404.15</v>
      </c>
      <c r="K93" s="70">
        <v>403.35</v>
      </c>
      <c r="L93" s="141">
        <f t="shared" si="4"/>
        <v>0.7999999999999545</v>
      </c>
      <c r="M93" s="333">
        <f t="shared" si="5"/>
        <v>0.19833891161521122</v>
      </c>
      <c r="N93" s="80">
        <f>Margins!B93</f>
        <v>650</v>
      </c>
      <c r="O93" s="26">
        <f t="shared" si="6"/>
        <v>0</v>
      </c>
      <c r="P93" s="26">
        <f t="shared" si="7"/>
        <v>0</v>
      </c>
    </row>
    <row r="94" spans="1:16" ht="13.5">
      <c r="A94" s="350" t="s">
        <v>95</v>
      </c>
      <c r="B94" s="179">
        <v>2820</v>
      </c>
      <c r="C94" s="329">
        <v>-0.52</v>
      </c>
      <c r="D94" s="179">
        <v>10</v>
      </c>
      <c r="E94" s="329">
        <v>-0.76</v>
      </c>
      <c r="F94" s="179">
        <v>0</v>
      </c>
      <c r="G94" s="329">
        <v>-1</v>
      </c>
      <c r="H94" s="179">
        <v>2830</v>
      </c>
      <c r="I94" s="330">
        <v>-0.53</v>
      </c>
      <c r="J94" s="284">
        <v>569.6</v>
      </c>
      <c r="K94" s="70">
        <v>576.7</v>
      </c>
      <c r="L94" s="141">
        <f t="shared" si="4"/>
        <v>-7.100000000000023</v>
      </c>
      <c r="M94" s="333">
        <f t="shared" si="5"/>
        <v>-1.2311427085139626</v>
      </c>
      <c r="N94" s="80">
        <f>Margins!B94</f>
        <v>1200</v>
      </c>
      <c r="O94" s="26">
        <f t="shared" si="6"/>
        <v>12000</v>
      </c>
      <c r="P94" s="26">
        <f t="shared" si="7"/>
        <v>0</v>
      </c>
    </row>
    <row r="95" spans="1:16" ht="13.5">
      <c r="A95" s="350" t="s">
        <v>242</v>
      </c>
      <c r="B95" s="179">
        <v>3587</v>
      </c>
      <c r="C95" s="329">
        <v>5.18</v>
      </c>
      <c r="D95" s="179">
        <v>135</v>
      </c>
      <c r="E95" s="329">
        <v>6.5</v>
      </c>
      <c r="F95" s="179">
        <v>11</v>
      </c>
      <c r="G95" s="329">
        <v>0</v>
      </c>
      <c r="H95" s="179">
        <v>3733</v>
      </c>
      <c r="I95" s="330">
        <v>5.24</v>
      </c>
      <c r="J95" s="284">
        <v>131.25</v>
      </c>
      <c r="K95" s="70">
        <v>125.4</v>
      </c>
      <c r="L95" s="141">
        <f t="shared" si="4"/>
        <v>5.849999999999994</v>
      </c>
      <c r="M95" s="333">
        <f t="shared" si="5"/>
        <v>4.665071770334923</v>
      </c>
      <c r="N95" s="80">
        <f>Margins!B95</f>
        <v>2800</v>
      </c>
      <c r="O95" s="26">
        <f t="shared" si="6"/>
        <v>378000</v>
      </c>
      <c r="P95" s="26">
        <f t="shared" si="7"/>
        <v>30800</v>
      </c>
    </row>
    <row r="96" spans="1:16" ht="13.5">
      <c r="A96" s="350" t="s">
        <v>243</v>
      </c>
      <c r="B96" s="179">
        <v>7400</v>
      </c>
      <c r="C96" s="329">
        <v>-0.21</v>
      </c>
      <c r="D96" s="179">
        <v>18</v>
      </c>
      <c r="E96" s="329">
        <v>0.5</v>
      </c>
      <c r="F96" s="179">
        <v>9</v>
      </c>
      <c r="G96" s="329">
        <v>0.5</v>
      </c>
      <c r="H96" s="179">
        <v>7427</v>
      </c>
      <c r="I96" s="330">
        <v>-0.21</v>
      </c>
      <c r="J96" s="284">
        <v>1066.05</v>
      </c>
      <c r="K96" s="70">
        <v>1087.45</v>
      </c>
      <c r="L96" s="141">
        <f t="shared" si="4"/>
        <v>-21.40000000000009</v>
      </c>
      <c r="M96" s="333">
        <f t="shared" si="5"/>
        <v>-1.967906570417039</v>
      </c>
      <c r="N96" s="80">
        <f>Margins!B96</f>
        <v>300</v>
      </c>
      <c r="O96" s="26">
        <f t="shared" si="6"/>
        <v>5400</v>
      </c>
      <c r="P96" s="26">
        <f t="shared" si="7"/>
        <v>2700</v>
      </c>
    </row>
    <row r="97" spans="1:16" ht="13.5">
      <c r="A97" s="350" t="s">
        <v>244</v>
      </c>
      <c r="B97" s="179">
        <v>2124</v>
      </c>
      <c r="C97" s="329">
        <v>-0.38</v>
      </c>
      <c r="D97" s="179">
        <v>111</v>
      </c>
      <c r="E97" s="329">
        <v>-0.36</v>
      </c>
      <c r="F97" s="179">
        <v>8</v>
      </c>
      <c r="G97" s="329">
        <v>-0.53</v>
      </c>
      <c r="H97" s="179">
        <v>2243</v>
      </c>
      <c r="I97" s="330">
        <v>-0.38</v>
      </c>
      <c r="J97" s="284">
        <v>385</v>
      </c>
      <c r="K97" s="70">
        <v>383.7</v>
      </c>
      <c r="L97" s="141">
        <f t="shared" si="4"/>
        <v>1.3000000000000114</v>
      </c>
      <c r="M97" s="333">
        <f t="shared" si="5"/>
        <v>0.33880635913474366</v>
      </c>
      <c r="N97" s="80">
        <f>Margins!B97</f>
        <v>800</v>
      </c>
      <c r="O97" s="26">
        <f t="shared" si="6"/>
        <v>88800</v>
      </c>
      <c r="P97" s="26">
        <f t="shared" si="7"/>
        <v>6400</v>
      </c>
    </row>
    <row r="98" spans="1:16" ht="13.5">
      <c r="A98" s="350" t="s">
        <v>251</v>
      </c>
      <c r="B98" s="179">
        <v>20610</v>
      </c>
      <c r="C98" s="329">
        <v>0.6</v>
      </c>
      <c r="D98" s="179">
        <v>897</v>
      </c>
      <c r="E98" s="329">
        <v>0.57</v>
      </c>
      <c r="F98" s="179">
        <v>129</v>
      </c>
      <c r="G98" s="329">
        <v>1.53</v>
      </c>
      <c r="H98" s="179">
        <v>21636</v>
      </c>
      <c r="I98" s="330">
        <v>0.6</v>
      </c>
      <c r="J98" s="284">
        <v>457.85</v>
      </c>
      <c r="K98" s="70">
        <v>443.8</v>
      </c>
      <c r="L98" s="141">
        <f t="shared" si="4"/>
        <v>14.050000000000011</v>
      </c>
      <c r="M98" s="333">
        <f t="shared" si="5"/>
        <v>3.165840468679588</v>
      </c>
      <c r="N98" s="80">
        <f>Margins!B98</f>
        <v>700</v>
      </c>
      <c r="O98" s="26">
        <f t="shared" si="6"/>
        <v>627900</v>
      </c>
      <c r="P98" s="26">
        <f t="shared" si="7"/>
        <v>90300</v>
      </c>
    </row>
    <row r="99" spans="1:16" ht="13.5">
      <c r="A99" s="350" t="s">
        <v>113</v>
      </c>
      <c r="B99" s="179">
        <v>5587</v>
      </c>
      <c r="C99" s="329">
        <v>-0.14</v>
      </c>
      <c r="D99" s="179">
        <v>73</v>
      </c>
      <c r="E99" s="329">
        <v>-0.52</v>
      </c>
      <c r="F99" s="179">
        <v>7</v>
      </c>
      <c r="G99" s="329">
        <v>1.33</v>
      </c>
      <c r="H99" s="179">
        <v>5667</v>
      </c>
      <c r="I99" s="330">
        <v>-0.14</v>
      </c>
      <c r="J99" s="284">
        <v>553.5</v>
      </c>
      <c r="K99" s="70">
        <v>556.05</v>
      </c>
      <c r="L99" s="141">
        <f t="shared" si="4"/>
        <v>-2.5499999999999545</v>
      </c>
      <c r="M99" s="333">
        <f t="shared" si="5"/>
        <v>-0.45859185325059887</v>
      </c>
      <c r="N99" s="80">
        <f>Margins!B99</f>
        <v>550</v>
      </c>
      <c r="O99" s="26">
        <f t="shared" si="6"/>
        <v>40150</v>
      </c>
      <c r="P99" s="26">
        <f t="shared" si="7"/>
        <v>3850</v>
      </c>
    </row>
    <row r="100" spans="1:16" ht="13.5">
      <c r="A100" s="350" t="s">
        <v>164</v>
      </c>
      <c r="B100" s="179">
        <v>9699</v>
      </c>
      <c r="C100" s="329">
        <v>-0.1</v>
      </c>
      <c r="D100" s="179">
        <v>185</v>
      </c>
      <c r="E100" s="329">
        <v>-0.35</v>
      </c>
      <c r="F100" s="179">
        <v>29</v>
      </c>
      <c r="G100" s="329">
        <v>0.38</v>
      </c>
      <c r="H100" s="179">
        <v>9913</v>
      </c>
      <c r="I100" s="330">
        <v>-0.11</v>
      </c>
      <c r="J100" s="284">
        <v>619.55</v>
      </c>
      <c r="K100" s="70">
        <v>620.4</v>
      </c>
      <c r="L100" s="141">
        <f t="shared" si="4"/>
        <v>-0.8500000000000227</v>
      </c>
      <c r="M100" s="333">
        <f t="shared" si="5"/>
        <v>-0.13700838168923643</v>
      </c>
      <c r="N100" s="80">
        <f>Margins!B100</f>
        <v>550</v>
      </c>
      <c r="O100" s="26">
        <f t="shared" si="6"/>
        <v>101750</v>
      </c>
      <c r="P100" s="26">
        <f t="shared" si="7"/>
        <v>15950</v>
      </c>
    </row>
    <row r="101" spans="1:16" ht="13.5">
      <c r="A101" s="350" t="s">
        <v>219</v>
      </c>
      <c r="B101" s="179">
        <v>52249</v>
      </c>
      <c r="C101" s="329">
        <v>1.74</v>
      </c>
      <c r="D101" s="179">
        <v>4038</v>
      </c>
      <c r="E101" s="329">
        <v>1.22</v>
      </c>
      <c r="F101" s="179">
        <v>784</v>
      </c>
      <c r="G101" s="329">
        <v>0.15</v>
      </c>
      <c r="H101" s="179">
        <v>57071</v>
      </c>
      <c r="I101" s="330">
        <v>1.65</v>
      </c>
      <c r="J101" s="284">
        <v>1279.55</v>
      </c>
      <c r="K101" s="70">
        <v>1259.9</v>
      </c>
      <c r="L101" s="141">
        <f t="shared" si="4"/>
        <v>19.649999999999864</v>
      </c>
      <c r="M101" s="333">
        <f t="shared" si="5"/>
        <v>1.559647591078646</v>
      </c>
      <c r="N101" s="80">
        <f>Margins!B101</f>
        <v>300</v>
      </c>
      <c r="O101" s="26">
        <f t="shared" si="6"/>
        <v>1211400</v>
      </c>
      <c r="P101" s="26">
        <f t="shared" si="7"/>
        <v>235200</v>
      </c>
    </row>
    <row r="102" spans="1:16" ht="13.5">
      <c r="A102" s="350" t="s">
        <v>233</v>
      </c>
      <c r="B102" s="179">
        <v>333</v>
      </c>
      <c r="C102" s="329">
        <v>-0.17</v>
      </c>
      <c r="D102" s="179">
        <v>88</v>
      </c>
      <c r="E102" s="329">
        <v>-0.3</v>
      </c>
      <c r="F102" s="179">
        <v>4</v>
      </c>
      <c r="G102" s="329">
        <v>-0.75</v>
      </c>
      <c r="H102" s="179">
        <v>425</v>
      </c>
      <c r="I102" s="330">
        <v>-0.21</v>
      </c>
      <c r="J102" s="284">
        <v>65.15</v>
      </c>
      <c r="K102" s="70">
        <v>65.05</v>
      </c>
      <c r="L102" s="141">
        <f t="shared" si="4"/>
        <v>0.10000000000000853</v>
      </c>
      <c r="M102" s="333">
        <f t="shared" si="5"/>
        <v>0.1537279016141561</v>
      </c>
      <c r="N102" s="80">
        <f>Margins!B102</f>
        <v>3350</v>
      </c>
      <c r="O102" s="26">
        <f t="shared" si="6"/>
        <v>294800</v>
      </c>
      <c r="P102" s="26">
        <f t="shared" si="7"/>
        <v>13400</v>
      </c>
    </row>
    <row r="103" spans="1:16" ht="13.5">
      <c r="A103" s="350" t="s">
        <v>252</v>
      </c>
      <c r="B103" s="179">
        <v>4580</v>
      </c>
      <c r="C103" s="329">
        <v>1.47</v>
      </c>
      <c r="D103" s="179">
        <v>301</v>
      </c>
      <c r="E103" s="329">
        <v>1.32</v>
      </c>
      <c r="F103" s="179">
        <v>38</v>
      </c>
      <c r="G103" s="329">
        <v>1.53</v>
      </c>
      <c r="H103" s="179">
        <v>4919</v>
      </c>
      <c r="I103" s="330">
        <v>1.46</v>
      </c>
      <c r="J103" s="284">
        <v>87.5</v>
      </c>
      <c r="K103" s="70">
        <v>85.9</v>
      </c>
      <c r="L103" s="141">
        <f t="shared" si="4"/>
        <v>1.5999999999999943</v>
      </c>
      <c r="M103" s="333">
        <f t="shared" si="5"/>
        <v>1.862630966239807</v>
      </c>
      <c r="N103" s="80">
        <f>Margins!B103</f>
        <v>2700</v>
      </c>
      <c r="O103" s="26">
        <f t="shared" si="6"/>
        <v>812700</v>
      </c>
      <c r="P103" s="26">
        <f t="shared" si="7"/>
        <v>102600</v>
      </c>
    </row>
    <row r="104" spans="1:16" ht="13.5">
      <c r="A104" s="350" t="s">
        <v>220</v>
      </c>
      <c r="B104" s="179">
        <v>4702</v>
      </c>
      <c r="C104" s="329">
        <v>-0.18</v>
      </c>
      <c r="D104" s="179">
        <v>275</v>
      </c>
      <c r="E104" s="329">
        <v>-0.41</v>
      </c>
      <c r="F104" s="179">
        <v>52</v>
      </c>
      <c r="G104" s="329">
        <v>1</v>
      </c>
      <c r="H104" s="179">
        <v>5029</v>
      </c>
      <c r="I104" s="330">
        <v>-0.19</v>
      </c>
      <c r="J104" s="284">
        <v>461.65</v>
      </c>
      <c r="K104" s="70">
        <v>457.9</v>
      </c>
      <c r="L104" s="141">
        <f t="shared" si="4"/>
        <v>3.75</v>
      </c>
      <c r="M104" s="333">
        <f t="shared" si="5"/>
        <v>0.8189561039528281</v>
      </c>
      <c r="N104" s="80">
        <f>Margins!B104</f>
        <v>600</v>
      </c>
      <c r="O104" s="26">
        <f t="shared" si="6"/>
        <v>165000</v>
      </c>
      <c r="P104" s="26">
        <f t="shared" si="7"/>
        <v>31200</v>
      </c>
    </row>
    <row r="105" spans="1:16" ht="13.5">
      <c r="A105" s="350" t="s">
        <v>221</v>
      </c>
      <c r="B105" s="179">
        <v>11738</v>
      </c>
      <c r="C105" s="329">
        <v>0.26</v>
      </c>
      <c r="D105" s="179">
        <v>646</v>
      </c>
      <c r="E105" s="329">
        <v>-0.04</v>
      </c>
      <c r="F105" s="179">
        <v>220</v>
      </c>
      <c r="G105" s="329">
        <v>0.09</v>
      </c>
      <c r="H105" s="179">
        <v>12604</v>
      </c>
      <c r="I105" s="330">
        <v>0.24</v>
      </c>
      <c r="J105" s="284">
        <v>1338.2</v>
      </c>
      <c r="K105" s="70">
        <v>1350.7</v>
      </c>
      <c r="L105" s="141">
        <f t="shared" si="4"/>
        <v>-12.5</v>
      </c>
      <c r="M105" s="333">
        <f t="shared" si="5"/>
        <v>-0.9254460650033316</v>
      </c>
      <c r="N105" s="80">
        <f>Margins!B105</f>
        <v>500</v>
      </c>
      <c r="O105" s="26">
        <f t="shared" si="6"/>
        <v>323000</v>
      </c>
      <c r="P105" s="26">
        <f t="shared" si="7"/>
        <v>110000</v>
      </c>
    </row>
    <row r="106" spans="1:16" ht="13.5">
      <c r="A106" s="350" t="s">
        <v>51</v>
      </c>
      <c r="B106" s="179">
        <v>38</v>
      </c>
      <c r="C106" s="329">
        <v>-0.1</v>
      </c>
      <c r="D106" s="179">
        <v>2</v>
      </c>
      <c r="E106" s="329">
        <v>-0.67</v>
      </c>
      <c r="F106" s="179">
        <v>0</v>
      </c>
      <c r="G106" s="329">
        <v>0</v>
      </c>
      <c r="H106" s="179">
        <v>40</v>
      </c>
      <c r="I106" s="330">
        <v>-0.17</v>
      </c>
      <c r="J106" s="284">
        <v>167.9</v>
      </c>
      <c r="K106" s="70">
        <v>167.8</v>
      </c>
      <c r="L106" s="141">
        <f t="shared" si="4"/>
        <v>0.09999999999999432</v>
      </c>
      <c r="M106" s="333">
        <f t="shared" si="5"/>
        <v>0.05959475566149839</v>
      </c>
      <c r="N106" s="80">
        <f>Margins!B106</f>
        <v>1600</v>
      </c>
      <c r="O106" s="26">
        <f t="shared" si="6"/>
        <v>3200</v>
      </c>
      <c r="P106" s="26">
        <f t="shared" si="7"/>
        <v>0</v>
      </c>
    </row>
    <row r="107" spans="1:18" ht="13.5">
      <c r="A107" s="350" t="s">
        <v>245</v>
      </c>
      <c r="B107" s="179">
        <v>11182</v>
      </c>
      <c r="C107" s="329">
        <v>-0.45</v>
      </c>
      <c r="D107" s="179">
        <v>117</v>
      </c>
      <c r="E107" s="329">
        <v>-0.47</v>
      </c>
      <c r="F107" s="179">
        <v>5</v>
      </c>
      <c r="G107" s="329">
        <v>0.67</v>
      </c>
      <c r="H107" s="179">
        <v>11304</v>
      </c>
      <c r="I107" s="330">
        <v>-0.45</v>
      </c>
      <c r="J107" s="284">
        <v>1175.3</v>
      </c>
      <c r="K107" s="70">
        <v>1194.25</v>
      </c>
      <c r="L107" s="141">
        <f t="shared" si="4"/>
        <v>-18.950000000000045</v>
      </c>
      <c r="M107" s="333">
        <f t="shared" si="5"/>
        <v>-1.5867699392924466</v>
      </c>
      <c r="N107" s="80">
        <f>Margins!B107</f>
        <v>375</v>
      </c>
      <c r="O107" s="26">
        <f t="shared" si="6"/>
        <v>43875</v>
      </c>
      <c r="P107" s="26">
        <f t="shared" si="7"/>
        <v>1875</v>
      </c>
      <c r="R107" s="26"/>
    </row>
    <row r="108" spans="1:18" ht="13.5">
      <c r="A108" s="350" t="s">
        <v>196</v>
      </c>
      <c r="B108" s="179">
        <v>2223</v>
      </c>
      <c r="C108" s="329">
        <v>-0.15</v>
      </c>
      <c r="D108" s="179">
        <v>85</v>
      </c>
      <c r="E108" s="329">
        <v>0.27</v>
      </c>
      <c r="F108" s="179">
        <v>3</v>
      </c>
      <c r="G108" s="329">
        <v>-0.4</v>
      </c>
      <c r="H108" s="179">
        <v>2311</v>
      </c>
      <c r="I108" s="330">
        <v>-0.14</v>
      </c>
      <c r="J108" s="284">
        <v>212.05</v>
      </c>
      <c r="K108" s="70">
        <v>217.7</v>
      </c>
      <c r="L108" s="141">
        <f t="shared" si="4"/>
        <v>-5.649999999999977</v>
      </c>
      <c r="M108" s="333">
        <f t="shared" si="5"/>
        <v>-2.5953146531924562</v>
      </c>
      <c r="N108" s="80">
        <f>Margins!B108</f>
        <v>1500</v>
      </c>
      <c r="O108" s="26">
        <f t="shared" si="6"/>
        <v>127500</v>
      </c>
      <c r="P108" s="26">
        <f t="shared" si="7"/>
        <v>4500</v>
      </c>
      <c r="R108" s="26"/>
    </row>
    <row r="109" spans="1:16" ht="13.5">
      <c r="A109" s="350" t="s">
        <v>197</v>
      </c>
      <c r="B109" s="179">
        <v>120</v>
      </c>
      <c r="C109" s="329">
        <v>-0.72</v>
      </c>
      <c r="D109" s="179">
        <v>0</v>
      </c>
      <c r="E109" s="329">
        <v>0</v>
      </c>
      <c r="F109" s="179">
        <v>0</v>
      </c>
      <c r="G109" s="329">
        <v>0</v>
      </c>
      <c r="H109" s="179">
        <v>120</v>
      </c>
      <c r="I109" s="330">
        <v>-0.72</v>
      </c>
      <c r="J109" s="284">
        <v>347.05</v>
      </c>
      <c r="K109" s="70">
        <v>349.75</v>
      </c>
      <c r="L109" s="141">
        <f t="shared" si="4"/>
        <v>-2.6999999999999886</v>
      </c>
      <c r="M109" s="333">
        <f t="shared" si="5"/>
        <v>-0.7719799857040711</v>
      </c>
      <c r="N109" s="80">
        <f>Margins!B109</f>
        <v>850</v>
      </c>
      <c r="O109" s="26">
        <f t="shared" si="6"/>
        <v>0</v>
      </c>
      <c r="P109" s="26">
        <f t="shared" si="7"/>
        <v>0</v>
      </c>
    </row>
    <row r="110" spans="1:16" ht="13.5">
      <c r="A110" s="350" t="s">
        <v>165</v>
      </c>
      <c r="B110" s="179">
        <v>9376</v>
      </c>
      <c r="C110" s="329">
        <v>-0.36</v>
      </c>
      <c r="D110" s="179">
        <v>58</v>
      </c>
      <c r="E110" s="329">
        <v>-0.33</v>
      </c>
      <c r="F110" s="179">
        <v>6</v>
      </c>
      <c r="G110" s="329">
        <v>-0.25</v>
      </c>
      <c r="H110" s="179">
        <v>9440</v>
      </c>
      <c r="I110" s="330">
        <v>-0.36</v>
      </c>
      <c r="J110" s="284">
        <v>577.9</v>
      </c>
      <c r="K110" s="70">
        <v>589.25</v>
      </c>
      <c r="L110" s="141">
        <f t="shared" si="4"/>
        <v>-11.350000000000023</v>
      </c>
      <c r="M110" s="333">
        <f t="shared" si="5"/>
        <v>-1.9261773440814633</v>
      </c>
      <c r="N110" s="80">
        <f>Margins!B110</f>
        <v>875</v>
      </c>
      <c r="O110" s="26">
        <f t="shared" si="6"/>
        <v>50750</v>
      </c>
      <c r="P110" s="26">
        <f t="shared" si="7"/>
        <v>5250</v>
      </c>
    </row>
    <row r="111" spans="1:16" ht="13.5">
      <c r="A111" s="350" t="s">
        <v>166</v>
      </c>
      <c r="B111" s="179">
        <v>1471</v>
      </c>
      <c r="C111" s="329">
        <v>0.29</v>
      </c>
      <c r="D111" s="179">
        <v>0</v>
      </c>
      <c r="E111" s="329">
        <v>-1</v>
      </c>
      <c r="F111" s="179">
        <v>0</v>
      </c>
      <c r="G111" s="329">
        <v>0</v>
      </c>
      <c r="H111" s="179">
        <v>1471</v>
      </c>
      <c r="I111" s="330">
        <v>0.29</v>
      </c>
      <c r="J111" s="284">
        <v>1016.45</v>
      </c>
      <c r="K111" s="70">
        <v>1034.25</v>
      </c>
      <c r="L111" s="141">
        <f t="shared" si="4"/>
        <v>-17.799999999999955</v>
      </c>
      <c r="M111" s="333">
        <f t="shared" si="5"/>
        <v>-1.721053903795016</v>
      </c>
      <c r="N111" s="80">
        <f>Margins!B111</f>
        <v>450</v>
      </c>
      <c r="O111" s="26">
        <f t="shared" si="6"/>
        <v>0</v>
      </c>
      <c r="P111" s="26">
        <f t="shared" si="7"/>
        <v>0</v>
      </c>
    </row>
    <row r="112" spans="1:16" ht="13.5">
      <c r="A112" s="350" t="s">
        <v>231</v>
      </c>
      <c r="B112" s="179">
        <v>1611</v>
      </c>
      <c r="C112" s="329">
        <v>-0.18</v>
      </c>
      <c r="D112" s="179">
        <v>2</v>
      </c>
      <c r="E112" s="329">
        <v>0</v>
      </c>
      <c r="F112" s="179">
        <v>0</v>
      </c>
      <c r="G112" s="329">
        <v>0</v>
      </c>
      <c r="H112" s="179">
        <v>1613</v>
      </c>
      <c r="I112" s="330">
        <v>-0.18</v>
      </c>
      <c r="J112" s="284">
        <v>1465</v>
      </c>
      <c r="K112" s="70">
        <v>1509.8</v>
      </c>
      <c r="L112" s="141">
        <f t="shared" si="4"/>
        <v>-44.799999999999955</v>
      </c>
      <c r="M112" s="333">
        <f t="shared" si="5"/>
        <v>-2.9672804344946324</v>
      </c>
      <c r="N112" s="80">
        <f>Margins!B112</f>
        <v>250</v>
      </c>
      <c r="O112" s="26">
        <f t="shared" si="6"/>
        <v>500</v>
      </c>
      <c r="P112" s="26">
        <f t="shared" si="7"/>
        <v>0</v>
      </c>
    </row>
    <row r="113" spans="1:16" ht="13.5">
      <c r="A113" s="350" t="s">
        <v>246</v>
      </c>
      <c r="B113" s="179">
        <v>3625</v>
      </c>
      <c r="C113" s="329">
        <v>-0.32</v>
      </c>
      <c r="D113" s="179">
        <v>6</v>
      </c>
      <c r="E113" s="329">
        <v>1</v>
      </c>
      <c r="F113" s="179">
        <v>1</v>
      </c>
      <c r="G113" s="329">
        <v>0</v>
      </c>
      <c r="H113" s="179">
        <v>3632</v>
      </c>
      <c r="I113" s="330">
        <v>-0.32</v>
      </c>
      <c r="J113" s="284">
        <v>1429.65</v>
      </c>
      <c r="K113" s="70">
        <v>1454.75</v>
      </c>
      <c r="L113" s="141">
        <f t="shared" si="4"/>
        <v>-25.09999999999991</v>
      </c>
      <c r="M113" s="333">
        <f t="shared" si="5"/>
        <v>-1.725382368104479</v>
      </c>
      <c r="N113" s="80">
        <f>Margins!B113</f>
        <v>200</v>
      </c>
      <c r="O113" s="26">
        <f t="shared" si="6"/>
        <v>1200</v>
      </c>
      <c r="P113" s="26">
        <f t="shared" si="7"/>
        <v>200</v>
      </c>
    </row>
    <row r="114" spans="1:16" ht="13.5">
      <c r="A114" s="350" t="s">
        <v>105</v>
      </c>
      <c r="B114" s="179">
        <v>336</v>
      </c>
      <c r="C114" s="329">
        <v>-0.28</v>
      </c>
      <c r="D114" s="179">
        <v>14</v>
      </c>
      <c r="E114" s="329">
        <v>-0.33</v>
      </c>
      <c r="F114" s="179">
        <v>1</v>
      </c>
      <c r="G114" s="329">
        <v>-0.83</v>
      </c>
      <c r="H114" s="179">
        <v>351</v>
      </c>
      <c r="I114" s="330">
        <v>-0.29</v>
      </c>
      <c r="J114" s="284">
        <v>82.35</v>
      </c>
      <c r="K114" s="70">
        <v>82.85</v>
      </c>
      <c r="L114" s="141">
        <f t="shared" si="4"/>
        <v>-0.5</v>
      </c>
      <c r="M114" s="333">
        <f t="shared" si="5"/>
        <v>-0.6035003017501509</v>
      </c>
      <c r="N114" s="80">
        <f>Margins!B114</f>
        <v>7600</v>
      </c>
      <c r="O114" s="26">
        <f t="shared" si="6"/>
        <v>106400</v>
      </c>
      <c r="P114" s="26">
        <f t="shared" si="7"/>
        <v>7600</v>
      </c>
    </row>
    <row r="115" spans="1:16" ht="13.5">
      <c r="A115" s="350" t="s">
        <v>167</v>
      </c>
      <c r="B115" s="179">
        <v>334</v>
      </c>
      <c r="C115" s="329">
        <v>1.46</v>
      </c>
      <c r="D115" s="179">
        <v>8</v>
      </c>
      <c r="E115" s="329">
        <v>0.6</v>
      </c>
      <c r="F115" s="179">
        <v>0</v>
      </c>
      <c r="G115" s="329">
        <v>0</v>
      </c>
      <c r="H115" s="179">
        <v>342</v>
      </c>
      <c r="I115" s="330">
        <v>1.43</v>
      </c>
      <c r="J115" s="284">
        <v>219.85</v>
      </c>
      <c r="K115" s="70">
        <v>219.85</v>
      </c>
      <c r="L115" s="141">
        <f t="shared" si="4"/>
        <v>0</v>
      </c>
      <c r="M115" s="333">
        <f t="shared" si="5"/>
        <v>0</v>
      </c>
      <c r="N115" s="80">
        <f>Margins!B115</f>
        <v>1350</v>
      </c>
      <c r="O115" s="26">
        <f t="shared" si="6"/>
        <v>10800</v>
      </c>
      <c r="P115" s="26">
        <f t="shared" si="7"/>
        <v>0</v>
      </c>
    </row>
    <row r="116" spans="1:16" ht="13.5">
      <c r="A116" s="350" t="s">
        <v>224</v>
      </c>
      <c r="B116" s="179">
        <v>9718</v>
      </c>
      <c r="C116" s="329">
        <v>-0.49</v>
      </c>
      <c r="D116" s="179">
        <v>776</v>
      </c>
      <c r="E116" s="329">
        <v>-0.46</v>
      </c>
      <c r="F116" s="179">
        <v>54</v>
      </c>
      <c r="G116" s="329">
        <v>-0.75</v>
      </c>
      <c r="H116" s="179">
        <v>10548</v>
      </c>
      <c r="I116" s="330">
        <v>-0.49</v>
      </c>
      <c r="J116" s="284">
        <v>883</v>
      </c>
      <c r="K116" s="70">
        <v>882.35</v>
      </c>
      <c r="L116" s="141">
        <f t="shared" si="4"/>
        <v>0.6499999999999773</v>
      </c>
      <c r="M116" s="333">
        <f t="shared" si="5"/>
        <v>0.07366691222303816</v>
      </c>
      <c r="N116" s="80">
        <f>Margins!B116</f>
        <v>412</v>
      </c>
      <c r="O116" s="26">
        <f t="shared" si="6"/>
        <v>319712</v>
      </c>
      <c r="P116" s="26">
        <f t="shared" si="7"/>
        <v>22248</v>
      </c>
    </row>
    <row r="117" spans="1:16" ht="13.5">
      <c r="A117" s="350" t="s">
        <v>247</v>
      </c>
      <c r="B117" s="179">
        <v>2015</v>
      </c>
      <c r="C117" s="329">
        <v>-0.41</v>
      </c>
      <c r="D117" s="179">
        <v>22</v>
      </c>
      <c r="E117" s="329">
        <v>-0.21</v>
      </c>
      <c r="F117" s="179">
        <v>10</v>
      </c>
      <c r="G117" s="329">
        <v>0</v>
      </c>
      <c r="H117" s="179">
        <v>2047</v>
      </c>
      <c r="I117" s="330">
        <v>-0.41</v>
      </c>
      <c r="J117" s="284">
        <v>591.45</v>
      </c>
      <c r="K117" s="70">
        <v>609</v>
      </c>
      <c r="L117" s="141">
        <f t="shared" si="4"/>
        <v>-17.549999999999955</v>
      </c>
      <c r="M117" s="333">
        <f t="shared" si="5"/>
        <v>-2.881773399014771</v>
      </c>
      <c r="N117" s="80">
        <f>Margins!B117</f>
        <v>800</v>
      </c>
      <c r="O117" s="26">
        <f t="shared" si="6"/>
        <v>17600</v>
      </c>
      <c r="P117" s="26">
        <f t="shared" si="7"/>
        <v>8000</v>
      </c>
    </row>
    <row r="118" spans="1:16" ht="13.5">
      <c r="A118" s="350" t="s">
        <v>201</v>
      </c>
      <c r="B118" s="179">
        <v>34561</v>
      </c>
      <c r="C118" s="329">
        <v>5.36</v>
      </c>
      <c r="D118" s="179">
        <v>4658</v>
      </c>
      <c r="E118" s="329">
        <v>5.83</v>
      </c>
      <c r="F118" s="179">
        <v>759</v>
      </c>
      <c r="G118" s="329">
        <v>5.43</v>
      </c>
      <c r="H118" s="179">
        <v>39978</v>
      </c>
      <c r="I118" s="330">
        <v>5.41</v>
      </c>
      <c r="J118" s="284">
        <v>493.05</v>
      </c>
      <c r="K118" s="70">
        <v>468.55</v>
      </c>
      <c r="L118" s="141">
        <f t="shared" si="4"/>
        <v>24.5</v>
      </c>
      <c r="M118" s="333">
        <f t="shared" si="5"/>
        <v>5.228897663002881</v>
      </c>
      <c r="N118" s="80">
        <f>Margins!B118</f>
        <v>675</v>
      </c>
      <c r="O118" s="26">
        <f t="shared" si="6"/>
        <v>3144150</v>
      </c>
      <c r="P118" s="26">
        <f t="shared" si="7"/>
        <v>512325</v>
      </c>
    </row>
    <row r="119" spans="1:16" ht="13.5">
      <c r="A119" s="350" t="s">
        <v>222</v>
      </c>
      <c r="B119" s="179">
        <v>3180</v>
      </c>
      <c r="C119" s="329">
        <v>-0.31</v>
      </c>
      <c r="D119" s="179">
        <v>84</v>
      </c>
      <c r="E119" s="329">
        <v>-0.13</v>
      </c>
      <c r="F119" s="179">
        <v>0</v>
      </c>
      <c r="G119" s="329">
        <v>-1</v>
      </c>
      <c r="H119" s="179">
        <v>3264</v>
      </c>
      <c r="I119" s="330">
        <v>-0.31</v>
      </c>
      <c r="J119" s="284">
        <v>748.85</v>
      </c>
      <c r="K119" s="70">
        <v>754.05</v>
      </c>
      <c r="L119" s="141">
        <f t="shared" si="4"/>
        <v>-5.199999999999932</v>
      </c>
      <c r="M119" s="333">
        <f t="shared" si="5"/>
        <v>-0.6896094423446631</v>
      </c>
      <c r="N119" s="80">
        <f>Margins!B119</f>
        <v>275</v>
      </c>
      <c r="O119" s="26">
        <f t="shared" si="6"/>
        <v>23100</v>
      </c>
      <c r="P119" s="26">
        <f t="shared" si="7"/>
        <v>0</v>
      </c>
    </row>
    <row r="120" spans="1:18" ht="13.5">
      <c r="A120" s="350" t="s">
        <v>133</v>
      </c>
      <c r="B120" s="179">
        <v>3956</v>
      </c>
      <c r="C120" s="329">
        <v>0.05</v>
      </c>
      <c r="D120" s="179">
        <v>107</v>
      </c>
      <c r="E120" s="329">
        <v>-0.65</v>
      </c>
      <c r="F120" s="179">
        <v>4</v>
      </c>
      <c r="G120" s="329">
        <v>-0.79</v>
      </c>
      <c r="H120" s="179">
        <v>4067</v>
      </c>
      <c r="I120" s="330">
        <v>-0.01</v>
      </c>
      <c r="J120" s="284">
        <v>1191.9</v>
      </c>
      <c r="K120" s="70">
        <v>1192.4</v>
      </c>
      <c r="L120" s="141">
        <f t="shared" si="4"/>
        <v>-0.5</v>
      </c>
      <c r="M120" s="333">
        <f t="shared" si="5"/>
        <v>-0.04193223750419322</v>
      </c>
      <c r="N120" s="80">
        <f>Margins!B120</f>
        <v>250</v>
      </c>
      <c r="O120" s="26">
        <f t="shared" si="6"/>
        <v>26750</v>
      </c>
      <c r="P120" s="26">
        <f t="shared" si="7"/>
        <v>1000</v>
      </c>
      <c r="R120" s="26"/>
    </row>
    <row r="121" spans="1:18" ht="13.5">
      <c r="A121" s="350" t="s">
        <v>248</v>
      </c>
      <c r="B121" s="179">
        <v>7973</v>
      </c>
      <c r="C121" s="329">
        <v>-0.26</v>
      </c>
      <c r="D121" s="179">
        <v>16</v>
      </c>
      <c r="E121" s="329">
        <v>-0.56</v>
      </c>
      <c r="F121" s="179">
        <v>3</v>
      </c>
      <c r="G121" s="329">
        <v>-0.57</v>
      </c>
      <c r="H121" s="179">
        <v>7992</v>
      </c>
      <c r="I121" s="330">
        <v>-0.26</v>
      </c>
      <c r="J121" s="284">
        <v>814.25</v>
      </c>
      <c r="K121" s="70">
        <v>818.05</v>
      </c>
      <c r="L121" s="141">
        <f t="shared" si="4"/>
        <v>-3.7999999999999545</v>
      </c>
      <c r="M121" s="333">
        <f t="shared" si="5"/>
        <v>-0.4645192836623623</v>
      </c>
      <c r="N121" s="80">
        <f>Margins!B121</f>
        <v>411</v>
      </c>
      <c r="O121" s="26">
        <f t="shared" si="6"/>
        <v>6576</v>
      </c>
      <c r="P121" s="26">
        <f t="shared" si="7"/>
        <v>1233</v>
      </c>
      <c r="R121" s="26"/>
    </row>
    <row r="122" spans="1:16" ht="13.5">
      <c r="A122" s="350" t="s">
        <v>189</v>
      </c>
      <c r="B122" s="179">
        <v>1076</v>
      </c>
      <c r="C122" s="329">
        <v>0.09</v>
      </c>
      <c r="D122" s="179">
        <v>21</v>
      </c>
      <c r="E122" s="329">
        <v>-0.22</v>
      </c>
      <c r="F122" s="179">
        <v>0</v>
      </c>
      <c r="G122" s="329">
        <v>-1</v>
      </c>
      <c r="H122" s="179">
        <v>1097</v>
      </c>
      <c r="I122" s="330">
        <v>0.08</v>
      </c>
      <c r="J122" s="284">
        <v>97.8</v>
      </c>
      <c r="K122" s="70">
        <v>99.15</v>
      </c>
      <c r="L122" s="141">
        <f t="shared" si="4"/>
        <v>-1.3500000000000085</v>
      </c>
      <c r="M122" s="333">
        <f t="shared" si="5"/>
        <v>-1.3615733736762565</v>
      </c>
      <c r="N122" s="80">
        <f>Margins!B122</f>
        <v>2950</v>
      </c>
      <c r="O122" s="26">
        <f t="shared" si="6"/>
        <v>61950</v>
      </c>
      <c r="P122" s="26">
        <f t="shared" si="7"/>
        <v>0</v>
      </c>
    </row>
    <row r="123" spans="1:16" ht="13.5">
      <c r="A123" s="350" t="s">
        <v>96</v>
      </c>
      <c r="B123" s="179">
        <v>320</v>
      </c>
      <c r="C123" s="329">
        <v>-0.36</v>
      </c>
      <c r="D123" s="179">
        <v>0</v>
      </c>
      <c r="E123" s="329">
        <v>-1</v>
      </c>
      <c r="F123" s="179">
        <v>0</v>
      </c>
      <c r="G123" s="329">
        <v>0</v>
      </c>
      <c r="H123" s="179">
        <v>320</v>
      </c>
      <c r="I123" s="330">
        <v>-0.37</v>
      </c>
      <c r="J123" s="284">
        <v>131</v>
      </c>
      <c r="K123" s="70">
        <v>131.15</v>
      </c>
      <c r="L123" s="141">
        <f t="shared" si="4"/>
        <v>-0.15000000000000568</v>
      </c>
      <c r="M123" s="333">
        <f t="shared" si="5"/>
        <v>-0.11437285550896353</v>
      </c>
      <c r="N123" s="80">
        <f>Margins!B123</f>
        <v>4200</v>
      </c>
      <c r="O123" s="26">
        <f t="shared" si="6"/>
        <v>0</v>
      </c>
      <c r="P123" s="26">
        <f t="shared" si="7"/>
        <v>0</v>
      </c>
    </row>
    <row r="124" spans="1:16" ht="13.5">
      <c r="A124" s="350" t="s">
        <v>168</v>
      </c>
      <c r="B124" s="179">
        <v>546</v>
      </c>
      <c r="C124" s="329">
        <v>-0.45</v>
      </c>
      <c r="D124" s="179">
        <v>0</v>
      </c>
      <c r="E124" s="329">
        <v>0</v>
      </c>
      <c r="F124" s="179">
        <v>0</v>
      </c>
      <c r="G124" s="329">
        <v>0</v>
      </c>
      <c r="H124" s="179">
        <v>546</v>
      </c>
      <c r="I124" s="330">
        <v>-0.45</v>
      </c>
      <c r="J124" s="284">
        <v>491.3</v>
      </c>
      <c r="K124" s="70">
        <v>495.85</v>
      </c>
      <c r="L124" s="141">
        <f t="shared" si="4"/>
        <v>-4.550000000000011</v>
      </c>
      <c r="M124" s="333">
        <f t="shared" si="5"/>
        <v>-0.9176162145810247</v>
      </c>
      <c r="N124" s="80">
        <f>Margins!B124</f>
        <v>900</v>
      </c>
      <c r="O124" s="26">
        <f t="shared" si="6"/>
        <v>0</v>
      </c>
      <c r="P124" s="26">
        <f t="shared" si="7"/>
        <v>0</v>
      </c>
    </row>
    <row r="125" spans="1:16" ht="13.5">
      <c r="A125" s="350" t="s">
        <v>169</v>
      </c>
      <c r="B125" s="179">
        <v>257</v>
      </c>
      <c r="C125" s="329">
        <v>0.88</v>
      </c>
      <c r="D125" s="179">
        <v>6</v>
      </c>
      <c r="E125" s="329">
        <v>0</v>
      </c>
      <c r="F125" s="179">
        <v>0</v>
      </c>
      <c r="G125" s="329">
        <v>0</v>
      </c>
      <c r="H125" s="179">
        <v>263</v>
      </c>
      <c r="I125" s="330">
        <v>0.84</v>
      </c>
      <c r="J125" s="284">
        <v>52.1</v>
      </c>
      <c r="K125" s="70">
        <v>52</v>
      </c>
      <c r="L125" s="141">
        <f t="shared" si="4"/>
        <v>0.10000000000000142</v>
      </c>
      <c r="M125" s="333">
        <f t="shared" si="5"/>
        <v>0.19230769230769504</v>
      </c>
      <c r="N125" s="80">
        <f>Margins!B125</f>
        <v>6900</v>
      </c>
      <c r="O125" s="26">
        <f t="shared" si="6"/>
        <v>41400</v>
      </c>
      <c r="P125" s="26">
        <f t="shared" si="7"/>
        <v>0</v>
      </c>
    </row>
    <row r="126" spans="1:16" ht="13.5">
      <c r="A126" s="350" t="s">
        <v>170</v>
      </c>
      <c r="B126" s="179">
        <v>5344</v>
      </c>
      <c r="C126" s="329">
        <v>0.66</v>
      </c>
      <c r="D126" s="179">
        <v>27</v>
      </c>
      <c r="E126" s="329">
        <v>0.23</v>
      </c>
      <c r="F126" s="179">
        <v>0</v>
      </c>
      <c r="G126" s="329">
        <v>0</v>
      </c>
      <c r="H126" s="179">
        <v>5371</v>
      </c>
      <c r="I126" s="330">
        <v>0.66</v>
      </c>
      <c r="J126" s="284">
        <v>442.4</v>
      </c>
      <c r="K126" s="70">
        <v>439.35</v>
      </c>
      <c r="L126" s="141">
        <f t="shared" si="4"/>
        <v>3.0499999999999545</v>
      </c>
      <c r="M126" s="333">
        <f t="shared" si="5"/>
        <v>0.6942073517696493</v>
      </c>
      <c r="N126" s="80">
        <f>Margins!B126</f>
        <v>525</v>
      </c>
      <c r="O126" s="26">
        <f t="shared" si="6"/>
        <v>14175</v>
      </c>
      <c r="P126" s="26">
        <f t="shared" si="7"/>
        <v>0</v>
      </c>
    </row>
    <row r="127" spans="1:16" ht="13.5">
      <c r="A127" s="350" t="s">
        <v>52</v>
      </c>
      <c r="B127" s="179">
        <v>2278</v>
      </c>
      <c r="C127" s="329">
        <v>0.09</v>
      </c>
      <c r="D127" s="179">
        <v>6</v>
      </c>
      <c r="E127" s="329">
        <v>-0.67</v>
      </c>
      <c r="F127" s="179">
        <v>0</v>
      </c>
      <c r="G127" s="329">
        <v>0</v>
      </c>
      <c r="H127" s="179">
        <v>2284</v>
      </c>
      <c r="I127" s="330">
        <v>0.08</v>
      </c>
      <c r="J127" s="284">
        <v>593.3</v>
      </c>
      <c r="K127" s="70">
        <v>590.75</v>
      </c>
      <c r="L127" s="141">
        <f t="shared" si="4"/>
        <v>2.5499999999999545</v>
      </c>
      <c r="M127" s="333">
        <f t="shared" si="5"/>
        <v>0.43165467625898507</v>
      </c>
      <c r="N127" s="80">
        <f>Margins!B127</f>
        <v>600</v>
      </c>
      <c r="O127" s="26">
        <f t="shared" si="6"/>
        <v>3600</v>
      </c>
      <c r="P127" s="26">
        <f t="shared" si="7"/>
        <v>0</v>
      </c>
    </row>
    <row r="128" spans="1:17" ht="15" customHeight="1">
      <c r="A128" s="350" t="s">
        <v>171</v>
      </c>
      <c r="B128" s="179">
        <v>639</v>
      </c>
      <c r="C128" s="329">
        <v>0.28</v>
      </c>
      <c r="D128" s="179">
        <v>1</v>
      </c>
      <c r="E128" s="329">
        <v>0</v>
      </c>
      <c r="F128" s="179">
        <v>0</v>
      </c>
      <c r="G128" s="329">
        <v>0</v>
      </c>
      <c r="H128" s="179">
        <v>640</v>
      </c>
      <c r="I128" s="330">
        <v>0.28</v>
      </c>
      <c r="J128" s="284">
        <v>380.55</v>
      </c>
      <c r="K128" s="70">
        <v>379.45</v>
      </c>
      <c r="L128" s="141">
        <f t="shared" si="4"/>
        <v>1.1000000000000227</v>
      </c>
      <c r="M128" s="333">
        <f t="shared" si="5"/>
        <v>0.28989326657004155</v>
      </c>
      <c r="N128" s="80">
        <f>Margins!B128</f>
        <v>600</v>
      </c>
      <c r="O128" s="26">
        <f t="shared" si="6"/>
        <v>600</v>
      </c>
      <c r="P128" s="26">
        <f t="shared" si="7"/>
        <v>0</v>
      </c>
      <c r="Q128" s="70"/>
    </row>
    <row r="129" spans="1:17" ht="15" customHeight="1" thickBot="1">
      <c r="A129" s="351" t="s">
        <v>227</v>
      </c>
      <c r="B129" s="179">
        <v>10050</v>
      </c>
      <c r="C129" s="329">
        <v>0.42</v>
      </c>
      <c r="D129" s="179">
        <v>1081</v>
      </c>
      <c r="E129" s="329">
        <v>0.74</v>
      </c>
      <c r="F129" s="179">
        <v>152</v>
      </c>
      <c r="G129" s="329">
        <v>0.26</v>
      </c>
      <c r="H129" s="179">
        <v>11283</v>
      </c>
      <c r="I129" s="330">
        <v>0.44</v>
      </c>
      <c r="J129" s="284">
        <v>358.35</v>
      </c>
      <c r="K129" s="70">
        <v>371.2</v>
      </c>
      <c r="L129" s="141">
        <f t="shared" si="4"/>
        <v>-12.849999999999966</v>
      </c>
      <c r="M129" s="333">
        <f t="shared" si="5"/>
        <v>-3.4617456896551637</v>
      </c>
      <c r="N129" s="80">
        <f>Margins!B129</f>
        <v>700</v>
      </c>
      <c r="O129" s="26">
        <f t="shared" si="6"/>
        <v>756700</v>
      </c>
      <c r="P129" s="26">
        <f t="shared" si="7"/>
        <v>106400</v>
      </c>
      <c r="Q129" s="70"/>
    </row>
    <row r="130" spans="2:17" ht="13.5" customHeight="1" hidden="1">
      <c r="B130" s="336">
        <f>SUM(B4:B129)</f>
        <v>593117</v>
      </c>
      <c r="C130" s="337"/>
      <c r="D130" s="336">
        <f>SUM(D4:D129)</f>
        <v>41742</v>
      </c>
      <c r="E130" s="337"/>
      <c r="F130" s="336">
        <f>SUM(F4:F129)</f>
        <v>34033</v>
      </c>
      <c r="G130" s="337"/>
      <c r="H130" s="179">
        <f>SUM(H4:H129)</f>
        <v>668892</v>
      </c>
      <c r="I130" s="337"/>
      <c r="J130" s="338"/>
      <c r="K130" s="70"/>
      <c r="L130" s="141"/>
      <c r="M130" s="142"/>
      <c r="N130" s="70"/>
      <c r="O130" s="26">
        <f>SUM(O4:O129)</f>
        <v>32228375</v>
      </c>
      <c r="P130" s="26">
        <f>SUM(P4:P129)</f>
        <v>6836591</v>
      </c>
      <c r="Q130" s="70"/>
    </row>
    <row r="131" spans="11:17" ht="14.25" customHeight="1">
      <c r="K131" s="70"/>
      <c r="L131" s="141"/>
      <c r="M131" s="142"/>
      <c r="N131" s="70"/>
      <c r="O131" s="70"/>
      <c r="P131" s="51">
        <f>P130/O130</f>
        <v>0.21212955974354897</v>
      </c>
      <c r="Q131" s="70"/>
    </row>
    <row r="132" spans="11:13" ht="12.75" customHeight="1">
      <c r="K132" s="70"/>
      <c r="L132" s="141"/>
      <c r="M132" s="142"/>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17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02" sqref="E202"/>
    </sheetView>
  </sheetViews>
  <sheetFormatPr defaultColWidth="9.140625" defaultRowHeight="12.75"/>
  <cols>
    <col min="1" max="1" width="14.8515625" style="4" customWidth="1"/>
    <col min="2" max="2" width="11.57421875" style="7" customWidth="1"/>
    <col min="3" max="3" width="10.421875" style="7" customWidth="1"/>
    <col min="4" max="5" width="10.7109375" style="160" customWidth="1"/>
    <col min="6" max="6" width="10.57421875" style="61" bestFit="1" customWidth="1"/>
    <col min="7" max="7" width="9.8515625" style="7" customWidth="1"/>
    <col min="8" max="8" width="9.28125" style="60" bestFit="1" customWidth="1"/>
    <col min="9" max="9" width="10.57421875" style="7" bestFit="1" customWidth="1"/>
    <col min="10" max="10" width="8.7109375" style="7" customWidth="1"/>
    <col min="11" max="11" width="9.8515625" style="60" customWidth="1"/>
    <col min="12" max="12" width="12.7109375" style="61" customWidth="1"/>
    <col min="13" max="13" width="11.421875" style="7" customWidth="1"/>
    <col min="14" max="14" width="8.421875" style="60"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2"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1" customWidth="1"/>
    <col min="29" max="16384" width="9.140625" style="4" customWidth="1"/>
  </cols>
  <sheetData>
    <row r="1" spans="1:28" s="65" customFormat="1" ht="23.25" customHeight="1" thickBot="1">
      <c r="A1" s="408" t="s">
        <v>205</v>
      </c>
      <c r="B1" s="409"/>
      <c r="C1" s="409"/>
      <c r="D1" s="409"/>
      <c r="E1" s="409"/>
      <c r="F1" s="409"/>
      <c r="G1" s="409"/>
      <c r="H1" s="409"/>
      <c r="I1" s="409"/>
      <c r="J1" s="409"/>
      <c r="K1" s="433"/>
      <c r="L1" s="161"/>
      <c r="M1" s="116"/>
      <c r="N1" s="63"/>
      <c r="O1" s="3"/>
      <c r="P1" s="111"/>
      <c r="Q1" s="112"/>
      <c r="R1" s="70"/>
      <c r="S1" s="107"/>
      <c r="T1" s="107"/>
      <c r="U1" s="107"/>
      <c r="V1" s="107"/>
      <c r="W1" s="107"/>
      <c r="X1" s="107"/>
      <c r="Y1" s="107"/>
      <c r="Z1" s="107"/>
      <c r="AA1" s="107"/>
      <c r="AB1" s="76"/>
    </row>
    <row r="2" spans="1:28" s="59" customFormat="1" ht="16.5" customHeight="1" thickBot="1">
      <c r="A2" s="140"/>
      <c r="B2" s="430" t="s">
        <v>73</v>
      </c>
      <c r="C2" s="431"/>
      <c r="D2" s="431"/>
      <c r="E2" s="432"/>
      <c r="F2" s="417" t="s">
        <v>202</v>
      </c>
      <c r="G2" s="418"/>
      <c r="H2" s="419"/>
      <c r="I2" s="417" t="s">
        <v>203</v>
      </c>
      <c r="J2" s="418"/>
      <c r="K2" s="419"/>
      <c r="L2" s="2"/>
      <c r="M2" s="6"/>
      <c r="N2" s="63"/>
      <c r="O2" s="3"/>
      <c r="P2" s="111"/>
      <c r="Q2" s="112"/>
      <c r="R2" s="70"/>
      <c r="S2" s="107"/>
      <c r="T2" s="107"/>
      <c r="U2" s="113"/>
      <c r="V2" s="107"/>
      <c r="W2" s="107"/>
      <c r="X2" s="107"/>
      <c r="Y2" s="107"/>
      <c r="Z2" s="107"/>
      <c r="AA2" s="107"/>
      <c r="AB2" s="77"/>
    </row>
    <row r="3" spans="1:28" s="59" customFormat="1" ht="15.75" thickBot="1">
      <c r="A3" s="30" t="s">
        <v>59</v>
      </c>
      <c r="B3" s="280" t="s">
        <v>101</v>
      </c>
      <c r="C3" s="353" t="s">
        <v>204</v>
      </c>
      <c r="D3" s="340" t="s">
        <v>26</v>
      </c>
      <c r="E3" s="354" t="s">
        <v>204</v>
      </c>
      <c r="F3" s="163" t="s">
        <v>121</v>
      </c>
      <c r="G3" s="281" t="s">
        <v>14</v>
      </c>
      <c r="H3" s="279" t="s">
        <v>60</v>
      </c>
      <c r="I3" s="280" t="s">
        <v>121</v>
      </c>
      <c r="J3" s="281" t="s">
        <v>14</v>
      </c>
      <c r="K3" s="279" t="s">
        <v>60</v>
      </c>
      <c r="L3" s="2"/>
      <c r="M3" s="6"/>
      <c r="N3" s="63"/>
      <c r="O3" s="3"/>
      <c r="P3" s="3"/>
      <c r="Q3" s="3"/>
      <c r="R3" s="3"/>
      <c r="S3" s="2"/>
      <c r="T3" s="2"/>
      <c r="U3" s="81"/>
      <c r="V3" s="3"/>
      <c r="W3" s="3"/>
      <c r="X3" s="3"/>
      <c r="Y3" s="3"/>
      <c r="Z3" s="3"/>
      <c r="AA3" s="3"/>
      <c r="AB3" s="77"/>
    </row>
    <row r="4" spans="1:29" s="59" customFormat="1" ht="15">
      <c r="A4" s="189" t="s">
        <v>198</v>
      </c>
      <c r="B4" s="355">
        <f>'Open Int.'!E4</f>
        <v>0</v>
      </c>
      <c r="C4" s="356">
        <f>'Open Int.'!F4</f>
        <v>0</v>
      </c>
      <c r="D4" s="357">
        <f>'Open Int.'!H4</f>
        <v>0</v>
      </c>
      <c r="E4" s="358">
        <f>'Open Int.'!I4</f>
        <v>0</v>
      </c>
      <c r="F4" s="285">
        <f>IF('Open Int.'!E4=0,0,'Open Int.'!H4/'Open Int.'!E4)</f>
        <v>0</v>
      </c>
      <c r="G4" s="348">
        <v>0</v>
      </c>
      <c r="H4" s="282">
        <f>IF(G4=0,0,(F4-G4)/G4)</f>
        <v>0</v>
      </c>
      <c r="I4" s="196">
        <f>IF(Volume!D4=0,0,Volume!F4/Volume!D4)</f>
        <v>0</v>
      </c>
      <c r="J4" s="197">
        <v>0</v>
      </c>
      <c r="K4" s="282">
        <f>IF(J4=0,0,(I4-J4)/J4)</f>
        <v>0</v>
      </c>
      <c r="L4" s="61"/>
      <c r="M4" s="7"/>
      <c r="N4" s="60"/>
      <c r="O4" s="4"/>
      <c r="P4" s="4"/>
      <c r="Q4" s="4"/>
      <c r="R4" s="4"/>
      <c r="S4" s="4"/>
      <c r="T4" s="4"/>
      <c r="U4" s="62"/>
      <c r="V4" s="4"/>
      <c r="W4" s="4"/>
      <c r="X4" s="4"/>
      <c r="Y4" s="4"/>
      <c r="Z4" s="4"/>
      <c r="AA4" s="3"/>
      <c r="AB4" s="80"/>
      <c r="AC4" s="79"/>
    </row>
    <row r="5" spans="1:29" s="59" customFormat="1" ht="15">
      <c r="A5" s="189" t="s">
        <v>88</v>
      </c>
      <c r="B5" s="201">
        <f>'Open Int.'!E5</f>
        <v>0</v>
      </c>
      <c r="C5" s="202">
        <f>'Open Int.'!F5</f>
        <v>0</v>
      </c>
      <c r="D5" s="203">
        <f>'Open Int.'!H5</f>
        <v>0</v>
      </c>
      <c r="E5" s="359">
        <f>'Open Int.'!I5</f>
        <v>0</v>
      </c>
      <c r="F5" s="204">
        <f>IF('Open Int.'!E5=0,0,'Open Int.'!H5/'Open Int.'!E5)</f>
        <v>0</v>
      </c>
      <c r="G5" s="161">
        <v>0</v>
      </c>
      <c r="H5" s="177">
        <f aca="true" t="shared" si="0" ref="H5:H68">IF(G5=0,0,(F5-G5)/G5)</f>
        <v>0</v>
      </c>
      <c r="I5" s="198">
        <f>IF(Volume!D5=0,0,Volume!F5/Volume!D5)</f>
        <v>0</v>
      </c>
      <c r="J5" s="188">
        <v>0</v>
      </c>
      <c r="K5" s="177">
        <f aca="true" t="shared" si="1" ref="K5:K68">IF(J5=0,0,(I5-J5)/J5)</f>
        <v>0</v>
      </c>
      <c r="L5" s="61"/>
      <c r="M5" s="7"/>
      <c r="N5" s="60"/>
      <c r="O5" s="4"/>
      <c r="P5" s="4"/>
      <c r="Q5" s="4"/>
      <c r="R5" s="4"/>
      <c r="S5" s="4"/>
      <c r="T5" s="4"/>
      <c r="U5" s="62"/>
      <c r="V5" s="4"/>
      <c r="W5" s="4"/>
      <c r="X5" s="4"/>
      <c r="Y5" s="4"/>
      <c r="Z5" s="4"/>
      <c r="AA5" s="3"/>
      <c r="AB5" s="80"/>
      <c r="AC5" s="79"/>
    </row>
    <row r="6" spans="1:29" s="59" customFormat="1" ht="15">
      <c r="A6" s="189" t="s">
        <v>9</v>
      </c>
      <c r="B6" s="201">
        <f>'Open Int.'!E6</f>
        <v>9399100</v>
      </c>
      <c r="C6" s="202">
        <f>'Open Int.'!F6</f>
        <v>1045900</v>
      </c>
      <c r="D6" s="203">
        <f>'Open Int.'!H6</f>
        <v>14768800</v>
      </c>
      <c r="E6" s="359">
        <f>'Open Int.'!I6</f>
        <v>1440500</v>
      </c>
      <c r="F6" s="204">
        <f>IF('Open Int.'!E6=0,0,'Open Int.'!H6/'Open Int.'!E6)</f>
        <v>1.5712993797278463</v>
      </c>
      <c r="G6" s="161">
        <v>1.595592108413542</v>
      </c>
      <c r="H6" s="177">
        <f t="shared" si="0"/>
        <v>-0.01522489899367165</v>
      </c>
      <c r="I6" s="198">
        <f>IF(Volume!D6=0,0,Volume!F6/Volume!D6)</f>
        <v>1.5582536550817019</v>
      </c>
      <c r="J6" s="188">
        <v>1.4573763486806965</v>
      </c>
      <c r="K6" s="177">
        <f t="shared" si="1"/>
        <v>0.06921843248816646</v>
      </c>
      <c r="L6" s="61"/>
      <c r="M6" s="7"/>
      <c r="N6" s="60"/>
      <c r="O6" s="4"/>
      <c r="P6" s="4"/>
      <c r="Q6" s="4"/>
      <c r="R6" s="4"/>
      <c r="S6" s="4"/>
      <c r="T6" s="4"/>
      <c r="U6" s="62"/>
      <c r="V6" s="4"/>
      <c r="W6" s="4"/>
      <c r="X6" s="4"/>
      <c r="Y6" s="4"/>
      <c r="Z6" s="4"/>
      <c r="AA6" s="3"/>
      <c r="AB6" s="80"/>
      <c r="AC6" s="79"/>
    </row>
    <row r="7" spans="1:27" s="8" customFormat="1" ht="15">
      <c r="A7" s="189" t="s">
        <v>149</v>
      </c>
      <c r="B7" s="201">
        <f>'Open Int.'!E7</f>
        <v>500</v>
      </c>
      <c r="C7" s="202">
        <f>'Open Int.'!F7</f>
        <v>0</v>
      </c>
      <c r="D7" s="203">
        <f>'Open Int.'!H7</f>
        <v>200</v>
      </c>
      <c r="E7" s="359">
        <f>'Open Int.'!I7</f>
        <v>0</v>
      </c>
      <c r="F7" s="204">
        <f>IF('Open Int.'!E7=0,0,'Open Int.'!H7/'Open Int.'!E7)</f>
        <v>0.4</v>
      </c>
      <c r="G7" s="161">
        <v>0.4</v>
      </c>
      <c r="H7" s="177">
        <f t="shared" si="0"/>
        <v>0</v>
      </c>
      <c r="I7" s="198">
        <f>IF(Volume!D7=0,0,Volume!F7/Volume!D7)</f>
        <v>0</v>
      </c>
      <c r="J7" s="188">
        <v>0</v>
      </c>
      <c r="K7" s="177">
        <f t="shared" si="1"/>
        <v>0</v>
      </c>
      <c r="L7" s="61"/>
      <c r="M7" s="7"/>
      <c r="N7" s="60"/>
      <c r="O7" s="4"/>
      <c r="P7" s="4"/>
      <c r="Q7" s="4"/>
      <c r="R7" s="4"/>
      <c r="S7" s="4"/>
      <c r="T7" s="4"/>
      <c r="U7" s="62"/>
      <c r="V7" s="4"/>
      <c r="W7" s="4"/>
      <c r="X7" s="4"/>
      <c r="Y7" s="4"/>
      <c r="Z7" s="4"/>
      <c r="AA7" s="3"/>
    </row>
    <row r="8" spans="1:29" s="59" customFormat="1" ht="15">
      <c r="A8" s="189" t="s">
        <v>0</v>
      </c>
      <c r="B8" s="201">
        <f>'Open Int.'!E8</f>
        <v>64875</v>
      </c>
      <c r="C8" s="202">
        <f>'Open Int.'!F8</f>
        <v>12000</v>
      </c>
      <c r="D8" s="203">
        <f>'Open Int.'!H8</f>
        <v>18000</v>
      </c>
      <c r="E8" s="359">
        <f>'Open Int.'!I8</f>
        <v>750</v>
      </c>
      <c r="F8" s="204">
        <f>IF('Open Int.'!E8=0,0,'Open Int.'!H8/'Open Int.'!E8)</f>
        <v>0.2774566473988439</v>
      </c>
      <c r="G8" s="161">
        <v>0.3262411347517731</v>
      </c>
      <c r="H8" s="177">
        <f t="shared" si="0"/>
        <v>-0.1495350590600655</v>
      </c>
      <c r="I8" s="198">
        <f>IF(Volume!D8=0,0,Volume!F8/Volume!D8)</f>
        <v>0.09722222222222222</v>
      </c>
      <c r="J8" s="188">
        <v>0.19545454545454546</v>
      </c>
      <c r="K8" s="177">
        <f t="shared" si="1"/>
        <v>-0.5025839793281653</v>
      </c>
      <c r="L8" s="61"/>
      <c r="M8" s="7"/>
      <c r="N8" s="60"/>
      <c r="O8" s="4"/>
      <c r="P8" s="4"/>
      <c r="Q8" s="4"/>
      <c r="R8" s="4"/>
      <c r="S8" s="4"/>
      <c r="T8" s="4"/>
      <c r="U8" s="62"/>
      <c r="V8" s="4"/>
      <c r="W8" s="4"/>
      <c r="X8" s="4"/>
      <c r="Y8" s="4"/>
      <c r="Z8" s="4"/>
      <c r="AA8" s="3"/>
      <c r="AB8" s="80"/>
      <c r="AC8" s="79"/>
    </row>
    <row r="9" spans="1:27" s="8" customFormat="1" ht="15">
      <c r="A9" s="189" t="s">
        <v>150</v>
      </c>
      <c r="B9" s="201">
        <f>'Open Int.'!E9</f>
        <v>230300</v>
      </c>
      <c r="C9" s="202">
        <f>'Open Int.'!F9</f>
        <v>19600</v>
      </c>
      <c r="D9" s="203">
        <f>'Open Int.'!H9</f>
        <v>0</v>
      </c>
      <c r="E9" s="359">
        <f>'Open Int.'!I9</f>
        <v>0</v>
      </c>
      <c r="F9" s="204">
        <f>IF('Open Int.'!E9=0,0,'Open Int.'!H9/'Open Int.'!E9)</f>
        <v>0</v>
      </c>
      <c r="G9" s="161">
        <v>0</v>
      </c>
      <c r="H9" s="177">
        <f t="shared" si="0"/>
        <v>0</v>
      </c>
      <c r="I9" s="198">
        <f>IF(Volume!D9=0,0,Volume!F9/Volume!D9)</f>
        <v>0</v>
      </c>
      <c r="J9" s="188">
        <v>0</v>
      </c>
      <c r="K9" s="177">
        <f t="shared" si="1"/>
        <v>0</v>
      </c>
      <c r="L9" s="61"/>
      <c r="M9" s="7"/>
      <c r="N9" s="60"/>
      <c r="O9" s="4"/>
      <c r="P9" s="4"/>
      <c r="Q9" s="4"/>
      <c r="R9" s="4"/>
      <c r="S9" s="4"/>
      <c r="T9" s="4"/>
      <c r="U9" s="62"/>
      <c r="V9" s="4"/>
      <c r="W9" s="4"/>
      <c r="X9" s="4"/>
      <c r="Y9" s="4"/>
      <c r="Z9" s="4"/>
      <c r="AA9" s="3"/>
    </row>
    <row r="10" spans="1:27" s="8" customFormat="1" ht="15">
      <c r="A10" s="189" t="s">
        <v>190</v>
      </c>
      <c r="B10" s="201">
        <f>'Open Int.'!E10</f>
        <v>495800</v>
      </c>
      <c r="C10" s="202">
        <f>'Open Int.'!F10</f>
        <v>73700</v>
      </c>
      <c r="D10" s="203">
        <f>'Open Int.'!H10</f>
        <v>67000</v>
      </c>
      <c r="E10" s="359">
        <f>'Open Int.'!I10</f>
        <v>6700</v>
      </c>
      <c r="F10" s="204">
        <f>IF('Open Int.'!E10=0,0,'Open Int.'!H10/'Open Int.'!E10)</f>
        <v>0.13513513513513514</v>
      </c>
      <c r="G10" s="161">
        <v>0.14285714285714285</v>
      </c>
      <c r="H10" s="177">
        <f t="shared" si="0"/>
        <v>-0.054054054054053946</v>
      </c>
      <c r="I10" s="198">
        <f>IF(Volume!D10=0,0,Volume!F10/Volume!D10)</f>
        <v>0.0625</v>
      </c>
      <c r="J10" s="188">
        <v>0.08974358974358974</v>
      </c>
      <c r="K10" s="177">
        <f t="shared" si="1"/>
        <v>-0.30357142857142855</v>
      </c>
      <c r="L10" s="61"/>
      <c r="M10" s="7"/>
      <c r="N10" s="60"/>
      <c r="O10" s="4"/>
      <c r="P10" s="4"/>
      <c r="Q10" s="4"/>
      <c r="R10" s="4"/>
      <c r="S10" s="4"/>
      <c r="T10" s="4"/>
      <c r="U10" s="62"/>
      <c r="V10" s="4"/>
      <c r="W10" s="4"/>
      <c r="X10" s="4"/>
      <c r="Y10" s="4"/>
      <c r="Z10" s="4"/>
      <c r="AA10" s="3"/>
    </row>
    <row r="11" spans="1:29" s="59" customFormat="1" ht="15">
      <c r="A11" s="189" t="s">
        <v>89</v>
      </c>
      <c r="B11" s="201">
        <f>'Open Int.'!E11</f>
        <v>179400</v>
      </c>
      <c r="C11" s="202">
        <f>'Open Int.'!F11</f>
        <v>23000</v>
      </c>
      <c r="D11" s="203">
        <f>'Open Int.'!H11</f>
        <v>4600</v>
      </c>
      <c r="E11" s="359">
        <f>'Open Int.'!I11</f>
        <v>0</v>
      </c>
      <c r="F11" s="204">
        <f>IF('Open Int.'!E11=0,0,'Open Int.'!H11/'Open Int.'!E11)</f>
        <v>0.02564102564102564</v>
      </c>
      <c r="G11" s="161">
        <v>0.029411764705882353</v>
      </c>
      <c r="H11" s="177">
        <f t="shared" si="0"/>
        <v>-0.12820512820512822</v>
      </c>
      <c r="I11" s="198">
        <f>IF(Volume!D11=0,0,Volume!F11/Volume!D11)</f>
        <v>0</v>
      </c>
      <c r="J11" s="188">
        <v>0</v>
      </c>
      <c r="K11" s="177">
        <f t="shared" si="1"/>
        <v>0</v>
      </c>
      <c r="L11" s="61"/>
      <c r="M11" s="7"/>
      <c r="N11" s="60"/>
      <c r="O11" s="4"/>
      <c r="P11" s="4"/>
      <c r="Q11" s="4"/>
      <c r="R11" s="4"/>
      <c r="S11" s="4"/>
      <c r="T11" s="4"/>
      <c r="U11" s="62"/>
      <c r="V11" s="4"/>
      <c r="W11" s="4"/>
      <c r="X11" s="4"/>
      <c r="Y11" s="4"/>
      <c r="Z11" s="4"/>
      <c r="AA11" s="3"/>
      <c r="AB11" s="80"/>
      <c r="AC11" s="79"/>
    </row>
    <row r="12" spans="1:29" s="59" customFormat="1" ht="15">
      <c r="A12" s="189" t="s">
        <v>102</v>
      </c>
      <c r="B12" s="201">
        <f>'Open Int.'!E12</f>
        <v>1642600</v>
      </c>
      <c r="C12" s="202">
        <f>'Open Int.'!F12</f>
        <v>180600</v>
      </c>
      <c r="D12" s="203">
        <f>'Open Int.'!H12</f>
        <v>197800</v>
      </c>
      <c r="E12" s="359">
        <f>'Open Int.'!I12</f>
        <v>77400</v>
      </c>
      <c r="F12" s="204">
        <f>IF('Open Int.'!E12=0,0,'Open Int.'!H12/'Open Int.'!E12)</f>
        <v>0.12041884816753927</v>
      </c>
      <c r="G12" s="161">
        <v>0.08235294117647059</v>
      </c>
      <c r="H12" s="177">
        <f t="shared" si="0"/>
        <v>0.462228870605834</v>
      </c>
      <c r="I12" s="198">
        <f>IF(Volume!D12=0,0,Volume!F12/Volume!D12)</f>
        <v>0.21978021978021978</v>
      </c>
      <c r="J12" s="188">
        <v>0.10546875</v>
      </c>
      <c r="K12" s="177">
        <f t="shared" si="1"/>
        <v>1.083842083842084</v>
      </c>
      <c r="L12" s="61"/>
      <c r="M12" s="7"/>
      <c r="N12" s="60"/>
      <c r="O12" s="4"/>
      <c r="P12" s="4"/>
      <c r="Q12" s="4"/>
      <c r="R12" s="4"/>
      <c r="S12" s="4"/>
      <c r="T12" s="4"/>
      <c r="U12" s="62"/>
      <c r="V12" s="4"/>
      <c r="W12" s="4"/>
      <c r="X12" s="4"/>
      <c r="Y12" s="4"/>
      <c r="Z12" s="4"/>
      <c r="AA12" s="3"/>
      <c r="AB12" s="80"/>
      <c r="AC12" s="79"/>
    </row>
    <row r="13" spans="1:27" s="8" customFormat="1" ht="15">
      <c r="A13" s="189" t="s">
        <v>151</v>
      </c>
      <c r="B13" s="201">
        <f>'Open Int.'!E13</f>
        <v>6150200</v>
      </c>
      <c r="C13" s="202">
        <f>'Open Int.'!F13</f>
        <v>792650</v>
      </c>
      <c r="D13" s="203">
        <f>'Open Int.'!H13</f>
        <v>1155550</v>
      </c>
      <c r="E13" s="359">
        <f>'Open Int.'!I13</f>
        <v>57300</v>
      </c>
      <c r="F13" s="204">
        <f>IF('Open Int.'!E13=0,0,'Open Int.'!H13/'Open Int.'!E13)</f>
        <v>0.18788819875776397</v>
      </c>
      <c r="G13" s="161">
        <v>0.20499108734402852</v>
      </c>
      <c r="H13" s="177">
        <f t="shared" si="0"/>
        <v>-0.08343235214690792</v>
      </c>
      <c r="I13" s="198">
        <f>IF(Volume!D13=0,0,Volume!F13/Volume!D13)</f>
        <v>0.0913978494623656</v>
      </c>
      <c r="J13" s="188">
        <v>0.12258064516129032</v>
      </c>
      <c r="K13" s="177">
        <f t="shared" si="1"/>
        <v>-0.25438596491228066</v>
      </c>
      <c r="L13" s="61"/>
      <c r="M13" s="7"/>
      <c r="N13" s="60"/>
      <c r="O13" s="4"/>
      <c r="P13" s="4"/>
      <c r="Q13" s="4"/>
      <c r="R13" s="4"/>
      <c r="S13" s="4"/>
      <c r="T13" s="4"/>
      <c r="U13" s="62"/>
      <c r="V13" s="4"/>
      <c r="W13" s="4"/>
      <c r="X13" s="4"/>
      <c r="Y13" s="4"/>
      <c r="Z13" s="4"/>
      <c r="AA13" s="3"/>
    </row>
    <row r="14" spans="1:27" s="8" customFormat="1" ht="15">
      <c r="A14" s="189" t="s">
        <v>172</v>
      </c>
      <c r="B14" s="201">
        <f>'Open Int.'!E14</f>
        <v>0</v>
      </c>
      <c r="C14" s="202">
        <f>'Open Int.'!F14</f>
        <v>0</v>
      </c>
      <c r="D14" s="203">
        <f>'Open Int.'!H14</f>
        <v>0</v>
      </c>
      <c r="E14" s="359">
        <f>'Open Int.'!I14</f>
        <v>0</v>
      </c>
      <c r="F14" s="204">
        <f>IF('Open Int.'!E14=0,0,'Open Int.'!H14/'Open Int.'!E14)</f>
        <v>0</v>
      </c>
      <c r="G14" s="161">
        <v>0</v>
      </c>
      <c r="H14" s="177">
        <f t="shared" si="0"/>
        <v>0</v>
      </c>
      <c r="I14" s="198">
        <f>IF(Volume!D14=0,0,Volume!F14/Volume!D14)</f>
        <v>0</v>
      </c>
      <c r="J14" s="188">
        <v>0</v>
      </c>
      <c r="K14" s="177">
        <f t="shared" si="1"/>
        <v>0</v>
      </c>
      <c r="L14" s="61"/>
      <c r="M14" s="7"/>
      <c r="N14" s="60"/>
      <c r="O14" s="4"/>
      <c r="P14" s="4"/>
      <c r="Q14" s="4"/>
      <c r="R14" s="4"/>
      <c r="S14" s="4"/>
      <c r="T14" s="4"/>
      <c r="U14" s="62"/>
      <c r="V14" s="4"/>
      <c r="W14" s="4"/>
      <c r="X14" s="4"/>
      <c r="Y14" s="4"/>
      <c r="Z14" s="4"/>
      <c r="AA14" s="3"/>
    </row>
    <row r="15" spans="1:29" s="59" customFormat="1" ht="15">
      <c r="A15" s="189" t="s">
        <v>209</v>
      </c>
      <c r="B15" s="201">
        <f>'Open Int.'!E15</f>
        <v>6800</v>
      </c>
      <c r="C15" s="202">
        <f>'Open Int.'!F15</f>
        <v>400</v>
      </c>
      <c r="D15" s="203">
        <f>'Open Int.'!H15</f>
        <v>1000</v>
      </c>
      <c r="E15" s="359">
        <f>'Open Int.'!I15</f>
        <v>1000</v>
      </c>
      <c r="F15" s="204">
        <f>IF('Open Int.'!E15=0,0,'Open Int.'!H15/'Open Int.'!E15)</f>
        <v>0.14705882352941177</v>
      </c>
      <c r="G15" s="161">
        <v>0</v>
      </c>
      <c r="H15" s="177">
        <f t="shared" si="0"/>
        <v>0</v>
      </c>
      <c r="I15" s="198">
        <f>IF(Volume!D15=0,0,Volume!F15/Volume!D15)</f>
        <v>1.25</v>
      </c>
      <c r="J15" s="188">
        <v>0</v>
      </c>
      <c r="K15" s="177">
        <f t="shared" si="1"/>
        <v>0</v>
      </c>
      <c r="L15" s="61"/>
      <c r="M15" s="7"/>
      <c r="N15" s="60"/>
      <c r="O15" s="4"/>
      <c r="P15" s="4"/>
      <c r="Q15" s="4"/>
      <c r="R15" s="4"/>
      <c r="S15" s="4"/>
      <c r="T15" s="4"/>
      <c r="U15" s="62"/>
      <c r="V15" s="4"/>
      <c r="W15" s="4"/>
      <c r="X15" s="4"/>
      <c r="Y15" s="4"/>
      <c r="Z15" s="4"/>
      <c r="AA15" s="3"/>
      <c r="AB15" s="80"/>
      <c r="AC15" s="79"/>
    </row>
    <row r="16" spans="1:29" s="59" customFormat="1" ht="15">
      <c r="A16" s="189" t="s">
        <v>90</v>
      </c>
      <c r="B16" s="201">
        <f>'Open Int.'!E16</f>
        <v>116200</v>
      </c>
      <c r="C16" s="202">
        <f>'Open Int.'!F16</f>
        <v>4200</v>
      </c>
      <c r="D16" s="203">
        <f>'Open Int.'!H16</f>
        <v>1400</v>
      </c>
      <c r="E16" s="359">
        <f>'Open Int.'!I16</f>
        <v>0</v>
      </c>
      <c r="F16" s="204">
        <f>IF('Open Int.'!E16=0,0,'Open Int.'!H16/'Open Int.'!E16)</f>
        <v>0.012048192771084338</v>
      </c>
      <c r="G16" s="161">
        <v>0.0125</v>
      </c>
      <c r="H16" s="177">
        <f t="shared" si="0"/>
        <v>-0.03614457831325302</v>
      </c>
      <c r="I16" s="198">
        <f>IF(Volume!D16=0,0,Volume!F16/Volume!D16)</f>
        <v>0</v>
      </c>
      <c r="J16" s="188">
        <v>0.03333333333333333</v>
      </c>
      <c r="K16" s="177">
        <f t="shared" si="1"/>
        <v>-1</v>
      </c>
      <c r="L16" s="61"/>
      <c r="M16" s="7"/>
      <c r="N16" s="60"/>
      <c r="O16" s="4"/>
      <c r="P16" s="4"/>
      <c r="Q16" s="4"/>
      <c r="R16" s="4"/>
      <c r="S16" s="4"/>
      <c r="T16" s="4"/>
      <c r="U16" s="62"/>
      <c r="V16" s="4"/>
      <c r="W16" s="4"/>
      <c r="X16" s="4"/>
      <c r="Y16" s="4"/>
      <c r="Z16" s="4"/>
      <c r="AA16" s="3"/>
      <c r="AB16" s="80"/>
      <c r="AC16" s="79"/>
    </row>
    <row r="17" spans="1:29" s="59" customFormat="1" ht="15">
      <c r="A17" s="189" t="s">
        <v>91</v>
      </c>
      <c r="B17" s="201">
        <f>'Open Int.'!E17</f>
        <v>243200</v>
      </c>
      <c r="C17" s="202">
        <f>'Open Int.'!F17</f>
        <v>53200</v>
      </c>
      <c r="D17" s="203">
        <f>'Open Int.'!H17</f>
        <v>87400</v>
      </c>
      <c r="E17" s="359">
        <f>'Open Int.'!I17</f>
        <v>19000</v>
      </c>
      <c r="F17" s="204">
        <f>IF('Open Int.'!E17=0,0,'Open Int.'!H17/'Open Int.'!E17)</f>
        <v>0.359375</v>
      </c>
      <c r="G17" s="161">
        <v>0.36</v>
      </c>
      <c r="H17" s="177">
        <f t="shared" si="0"/>
        <v>-0.0017361111111110742</v>
      </c>
      <c r="I17" s="198">
        <f>IF(Volume!D17=0,0,Volume!F17/Volume!D17)</f>
        <v>0.3333333333333333</v>
      </c>
      <c r="J17" s="188">
        <v>0.3333333333333333</v>
      </c>
      <c r="K17" s="177">
        <f t="shared" si="1"/>
        <v>0</v>
      </c>
      <c r="L17" s="61"/>
      <c r="M17" s="7"/>
      <c r="N17" s="60"/>
      <c r="O17" s="4"/>
      <c r="P17" s="4"/>
      <c r="Q17" s="4"/>
      <c r="R17" s="4"/>
      <c r="S17" s="4"/>
      <c r="T17" s="4"/>
      <c r="U17" s="62"/>
      <c r="V17" s="4"/>
      <c r="W17" s="4"/>
      <c r="X17" s="4"/>
      <c r="Y17" s="4"/>
      <c r="Z17" s="4"/>
      <c r="AA17" s="3"/>
      <c r="AB17" s="80"/>
      <c r="AC17" s="79"/>
    </row>
    <row r="18" spans="1:29" s="59" customFormat="1" ht="15">
      <c r="A18" s="189" t="s">
        <v>44</v>
      </c>
      <c r="B18" s="201">
        <f>'Open Int.'!E18</f>
        <v>2750</v>
      </c>
      <c r="C18" s="202">
        <f>'Open Int.'!F18</f>
        <v>550</v>
      </c>
      <c r="D18" s="203">
        <f>'Open Int.'!H18</f>
        <v>0</v>
      </c>
      <c r="E18" s="359">
        <f>'Open Int.'!I18</f>
        <v>0</v>
      </c>
      <c r="F18" s="204">
        <f>IF('Open Int.'!E18=0,0,'Open Int.'!H18/'Open Int.'!E18)</f>
        <v>0</v>
      </c>
      <c r="G18" s="161">
        <v>0</v>
      </c>
      <c r="H18" s="177">
        <f t="shared" si="0"/>
        <v>0</v>
      </c>
      <c r="I18" s="198">
        <f>IF(Volume!D18=0,0,Volume!F18/Volume!D18)</f>
        <v>0</v>
      </c>
      <c r="J18" s="188">
        <v>0</v>
      </c>
      <c r="K18" s="177">
        <f t="shared" si="1"/>
        <v>0</v>
      </c>
      <c r="L18" s="61"/>
      <c r="M18" s="7"/>
      <c r="N18" s="60"/>
      <c r="O18" s="4"/>
      <c r="P18" s="4"/>
      <c r="Q18" s="4"/>
      <c r="R18" s="4"/>
      <c r="S18" s="4"/>
      <c r="T18" s="4"/>
      <c r="U18" s="62"/>
      <c r="V18" s="4"/>
      <c r="W18" s="4"/>
      <c r="X18" s="4"/>
      <c r="Y18" s="4"/>
      <c r="Z18" s="4"/>
      <c r="AA18" s="3"/>
      <c r="AB18" s="80"/>
      <c r="AC18" s="79"/>
    </row>
    <row r="19" spans="1:27" s="9" customFormat="1" ht="15">
      <c r="A19" s="189" t="s">
        <v>152</v>
      </c>
      <c r="B19" s="201">
        <f>'Open Int.'!E19</f>
        <v>18000</v>
      </c>
      <c r="C19" s="202">
        <f>'Open Int.'!F19</f>
        <v>9000</v>
      </c>
      <c r="D19" s="203">
        <f>'Open Int.'!H19</f>
        <v>5000</v>
      </c>
      <c r="E19" s="359">
        <f>'Open Int.'!I19</f>
        <v>3000</v>
      </c>
      <c r="F19" s="204">
        <f>IF('Open Int.'!E19=0,0,'Open Int.'!H19/'Open Int.'!E19)</f>
        <v>0.2777777777777778</v>
      </c>
      <c r="G19" s="161">
        <v>0.2222222222222222</v>
      </c>
      <c r="H19" s="177">
        <f t="shared" si="0"/>
        <v>0.2500000000000001</v>
      </c>
      <c r="I19" s="198">
        <f>IF(Volume!D19=0,0,Volume!F19/Volume!D19)</f>
        <v>0.3333333333333333</v>
      </c>
      <c r="J19" s="188">
        <v>0.08333333333333333</v>
      </c>
      <c r="K19" s="177">
        <f t="shared" si="1"/>
        <v>3</v>
      </c>
      <c r="L19" s="61"/>
      <c r="M19" s="7"/>
      <c r="N19" s="60"/>
      <c r="O19" s="4"/>
      <c r="P19" s="4"/>
      <c r="Q19" s="4"/>
      <c r="R19" s="4"/>
      <c r="S19" s="4"/>
      <c r="T19" s="4"/>
      <c r="U19" s="62"/>
      <c r="V19" s="4"/>
      <c r="W19" s="4"/>
      <c r="X19" s="4"/>
      <c r="Y19" s="4"/>
      <c r="Z19" s="4"/>
      <c r="AA19" s="3"/>
    </row>
    <row r="20" spans="1:27" s="9" customFormat="1" ht="15">
      <c r="A20" s="189" t="s">
        <v>249</v>
      </c>
      <c r="B20" s="201">
        <f>'Open Int.'!E20</f>
        <v>118000</v>
      </c>
      <c r="C20" s="202">
        <f>'Open Int.'!F20</f>
        <v>47000</v>
      </c>
      <c r="D20" s="203">
        <f>'Open Int.'!H20</f>
        <v>4000</v>
      </c>
      <c r="E20" s="359">
        <f>'Open Int.'!I20</f>
        <v>2000</v>
      </c>
      <c r="F20" s="204">
        <f>IF('Open Int.'!E20=0,0,'Open Int.'!H20/'Open Int.'!E20)</f>
        <v>0.03389830508474576</v>
      </c>
      <c r="G20" s="161">
        <v>0.028169014084507043</v>
      </c>
      <c r="H20" s="177">
        <f t="shared" si="0"/>
        <v>0.20338983050847453</v>
      </c>
      <c r="I20" s="198">
        <f>IF(Volume!D20=0,0,Volume!F20/Volume!D20)</f>
        <v>0.024390243902439025</v>
      </c>
      <c r="J20" s="188">
        <v>0.037037037037037035</v>
      </c>
      <c r="K20" s="177">
        <f t="shared" si="1"/>
        <v>-0.34146341463414626</v>
      </c>
      <c r="L20" s="61"/>
      <c r="M20" s="7"/>
      <c r="N20" s="60"/>
      <c r="O20" s="4"/>
      <c r="P20" s="4"/>
      <c r="Q20" s="4"/>
      <c r="R20" s="4"/>
      <c r="S20" s="4"/>
      <c r="T20" s="4"/>
      <c r="U20" s="62"/>
      <c r="V20" s="4"/>
      <c r="W20" s="4"/>
      <c r="X20" s="4"/>
      <c r="Y20" s="4"/>
      <c r="Z20" s="4"/>
      <c r="AA20" s="3"/>
    </row>
    <row r="21" spans="1:29" s="59" customFormat="1" ht="15">
      <c r="A21" s="189" t="s">
        <v>1</v>
      </c>
      <c r="B21" s="201">
        <f>'Open Int.'!E21</f>
        <v>2850</v>
      </c>
      <c r="C21" s="202">
        <f>'Open Int.'!F21</f>
        <v>1050</v>
      </c>
      <c r="D21" s="203">
        <f>'Open Int.'!H21</f>
        <v>1050</v>
      </c>
      <c r="E21" s="359">
        <f>'Open Int.'!I21</f>
        <v>450</v>
      </c>
      <c r="F21" s="204">
        <f>IF('Open Int.'!E21=0,0,'Open Int.'!H21/'Open Int.'!E21)</f>
        <v>0.3684210526315789</v>
      </c>
      <c r="G21" s="161">
        <v>0.3333333333333333</v>
      </c>
      <c r="H21" s="177">
        <f t="shared" si="0"/>
        <v>0.10526315789473684</v>
      </c>
      <c r="I21" s="198">
        <f>IF(Volume!D21=0,0,Volume!F21/Volume!D21)</f>
        <v>0.3333333333333333</v>
      </c>
      <c r="J21" s="188">
        <v>0.2777777777777778</v>
      </c>
      <c r="K21" s="177">
        <f t="shared" si="1"/>
        <v>0.19999999999999987</v>
      </c>
      <c r="L21" s="61"/>
      <c r="M21" s="7"/>
      <c r="N21" s="60"/>
      <c r="O21" s="4"/>
      <c r="P21" s="4"/>
      <c r="Q21" s="4"/>
      <c r="R21" s="4"/>
      <c r="S21" s="4"/>
      <c r="T21" s="4"/>
      <c r="U21" s="62"/>
      <c r="V21" s="4"/>
      <c r="W21" s="4"/>
      <c r="X21" s="4"/>
      <c r="Y21" s="4"/>
      <c r="Z21" s="4"/>
      <c r="AA21" s="3"/>
      <c r="AB21" s="80"/>
      <c r="AC21" s="79"/>
    </row>
    <row r="22" spans="1:27" s="8" customFormat="1" ht="15">
      <c r="A22" s="189" t="s">
        <v>173</v>
      </c>
      <c r="B22" s="201">
        <f>'Open Int.'!E22</f>
        <v>108300</v>
      </c>
      <c r="C22" s="202">
        <f>'Open Int.'!F22</f>
        <v>41800</v>
      </c>
      <c r="D22" s="203">
        <f>'Open Int.'!H22</f>
        <v>5700</v>
      </c>
      <c r="E22" s="359">
        <f>'Open Int.'!I22</f>
        <v>1900</v>
      </c>
      <c r="F22" s="204">
        <f>IF('Open Int.'!E22=0,0,'Open Int.'!H22/'Open Int.'!E22)</f>
        <v>0.05263157894736842</v>
      </c>
      <c r="G22" s="161">
        <v>0.05714285714285714</v>
      </c>
      <c r="H22" s="177">
        <f t="shared" si="0"/>
        <v>-0.07894736842105265</v>
      </c>
      <c r="I22" s="198">
        <f>IF(Volume!D22=0,0,Volume!F22/Volume!D22)</f>
        <v>0.03333333333333333</v>
      </c>
      <c r="J22" s="188">
        <v>0</v>
      </c>
      <c r="K22" s="177">
        <f t="shared" si="1"/>
        <v>0</v>
      </c>
      <c r="L22" s="61"/>
      <c r="M22" s="7"/>
      <c r="N22" s="60"/>
      <c r="O22" s="4"/>
      <c r="P22" s="4"/>
      <c r="Q22" s="4"/>
      <c r="R22" s="4"/>
      <c r="S22" s="4"/>
      <c r="T22" s="4"/>
      <c r="U22" s="62"/>
      <c r="V22" s="4"/>
      <c r="W22" s="4"/>
      <c r="X22" s="4"/>
      <c r="Y22" s="4"/>
      <c r="Z22" s="4"/>
      <c r="AA22" s="3"/>
    </row>
    <row r="23" spans="1:27" s="8" customFormat="1" ht="15">
      <c r="A23" s="189" t="s">
        <v>174</v>
      </c>
      <c r="B23" s="201">
        <f>'Open Int.'!E23</f>
        <v>216000</v>
      </c>
      <c r="C23" s="202">
        <f>'Open Int.'!F23</f>
        <v>18000</v>
      </c>
      <c r="D23" s="203">
        <f>'Open Int.'!H23</f>
        <v>4500</v>
      </c>
      <c r="E23" s="359">
        <f>'Open Int.'!I23</f>
        <v>0</v>
      </c>
      <c r="F23" s="204">
        <f>IF('Open Int.'!E23=0,0,'Open Int.'!H23/'Open Int.'!E23)</f>
        <v>0.020833333333333332</v>
      </c>
      <c r="G23" s="161">
        <v>0.022727272727272728</v>
      </c>
      <c r="H23" s="177">
        <f t="shared" si="0"/>
        <v>-0.08333333333333341</v>
      </c>
      <c r="I23" s="198">
        <f>IF(Volume!D23=0,0,Volume!F23/Volume!D23)</f>
        <v>0</v>
      </c>
      <c r="J23" s="188">
        <v>0</v>
      </c>
      <c r="K23" s="177">
        <f t="shared" si="1"/>
        <v>0</v>
      </c>
      <c r="L23" s="61"/>
      <c r="M23" s="7"/>
      <c r="N23" s="60"/>
      <c r="O23" s="4"/>
      <c r="P23" s="4"/>
      <c r="Q23" s="4"/>
      <c r="R23" s="4"/>
      <c r="S23" s="4"/>
      <c r="T23" s="4"/>
      <c r="U23" s="62"/>
      <c r="V23" s="4"/>
      <c r="W23" s="4"/>
      <c r="X23" s="4"/>
      <c r="Y23" s="4"/>
      <c r="Z23" s="4"/>
      <c r="AA23" s="3"/>
    </row>
    <row r="24" spans="1:29" s="59" customFormat="1" ht="15">
      <c r="A24" s="189" t="s">
        <v>2</v>
      </c>
      <c r="B24" s="201">
        <f>'Open Int.'!E24</f>
        <v>30800</v>
      </c>
      <c r="C24" s="202">
        <f>'Open Int.'!F24</f>
        <v>3300</v>
      </c>
      <c r="D24" s="203">
        <f>'Open Int.'!H24</f>
        <v>3300</v>
      </c>
      <c r="E24" s="359">
        <f>'Open Int.'!I24</f>
        <v>2200</v>
      </c>
      <c r="F24" s="204">
        <f>IF('Open Int.'!E24=0,0,'Open Int.'!H24/'Open Int.'!E24)</f>
        <v>0.10714285714285714</v>
      </c>
      <c r="G24" s="161">
        <v>0.04</v>
      </c>
      <c r="H24" s="177">
        <f t="shared" si="0"/>
        <v>1.6785714285714286</v>
      </c>
      <c r="I24" s="198">
        <f>IF(Volume!D24=0,0,Volume!F24/Volume!D24)</f>
        <v>0.3333333333333333</v>
      </c>
      <c r="J24" s="188">
        <v>0.1111111111111111</v>
      </c>
      <c r="K24" s="177">
        <f t="shared" si="1"/>
        <v>2</v>
      </c>
      <c r="L24" s="61"/>
      <c r="M24" s="7"/>
      <c r="N24" s="60"/>
      <c r="O24" s="4"/>
      <c r="P24" s="4"/>
      <c r="Q24" s="4"/>
      <c r="R24" s="4"/>
      <c r="S24" s="4"/>
      <c r="T24" s="4"/>
      <c r="U24" s="62"/>
      <c r="V24" s="4"/>
      <c r="W24" s="4"/>
      <c r="X24" s="4"/>
      <c r="Y24" s="4"/>
      <c r="Z24" s="4"/>
      <c r="AA24" s="3"/>
      <c r="AB24" s="80"/>
      <c r="AC24" s="79"/>
    </row>
    <row r="25" spans="1:29" s="59" customFormat="1" ht="15">
      <c r="A25" s="189" t="s">
        <v>92</v>
      </c>
      <c r="B25" s="201">
        <f>'Open Int.'!E25</f>
        <v>48000</v>
      </c>
      <c r="C25" s="202">
        <f>'Open Int.'!F25</f>
        <v>9600</v>
      </c>
      <c r="D25" s="203">
        <f>'Open Int.'!H25</f>
        <v>6400</v>
      </c>
      <c r="E25" s="359">
        <f>'Open Int.'!I25</f>
        <v>3200</v>
      </c>
      <c r="F25" s="204">
        <f>IF('Open Int.'!E25=0,0,'Open Int.'!H25/'Open Int.'!E25)</f>
        <v>0.13333333333333333</v>
      </c>
      <c r="G25" s="161">
        <v>0.08333333333333333</v>
      </c>
      <c r="H25" s="177">
        <f t="shared" si="0"/>
        <v>0.6000000000000001</v>
      </c>
      <c r="I25" s="198">
        <f>IF(Volume!D25=0,0,Volume!F25/Volume!D25)</f>
        <v>0.13333333333333333</v>
      </c>
      <c r="J25" s="188">
        <v>0.043478260869565216</v>
      </c>
      <c r="K25" s="177">
        <f t="shared" si="1"/>
        <v>2.066666666666667</v>
      </c>
      <c r="L25" s="61"/>
      <c r="M25" s="7"/>
      <c r="N25" s="60"/>
      <c r="O25" s="4"/>
      <c r="P25" s="4"/>
      <c r="Q25" s="4"/>
      <c r="R25" s="4"/>
      <c r="S25" s="4"/>
      <c r="T25" s="4"/>
      <c r="U25" s="62"/>
      <c r="V25" s="4"/>
      <c r="W25" s="4"/>
      <c r="X25" s="4"/>
      <c r="Y25" s="4"/>
      <c r="Z25" s="4"/>
      <c r="AA25" s="3"/>
      <c r="AB25" s="80"/>
      <c r="AC25" s="79"/>
    </row>
    <row r="26" spans="1:27" s="8" customFormat="1" ht="15">
      <c r="A26" s="189" t="s">
        <v>153</v>
      </c>
      <c r="B26" s="201">
        <f>'Open Int.'!E26</f>
        <v>121550</v>
      </c>
      <c r="C26" s="202">
        <f>'Open Int.'!F26</f>
        <v>11050</v>
      </c>
      <c r="D26" s="203">
        <f>'Open Int.'!H26</f>
        <v>12750</v>
      </c>
      <c r="E26" s="359">
        <f>'Open Int.'!I26</f>
        <v>5950</v>
      </c>
      <c r="F26" s="204">
        <f>IF('Open Int.'!E26=0,0,'Open Int.'!H26/'Open Int.'!E26)</f>
        <v>0.1048951048951049</v>
      </c>
      <c r="G26" s="161">
        <v>0.06153846153846154</v>
      </c>
      <c r="H26" s="177">
        <f t="shared" si="0"/>
        <v>0.7045454545454545</v>
      </c>
      <c r="I26" s="198">
        <f>IF(Volume!D26=0,0,Volume!F26/Volume!D26)</f>
        <v>0.12903225806451613</v>
      </c>
      <c r="J26" s="188">
        <v>0.03296703296703297</v>
      </c>
      <c r="K26" s="177">
        <f t="shared" si="1"/>
        <v>2.913978494623656</v>
      </c>
      <c r="L26" s="61"/>
      <c r="M26" s="7"/>
      <c r="N26" s="60"/>
      <c r="O26" s="4"/>
      <c r="P26" s="4"/>
      <c r="Q26" s="4"/>
      <c r="R26" s="4"/>
      <c r="S26" s="4"/>
      <c r="T26" s="4"/>
      <c r="U26" s="62"/>
      <c r="V26" s="4"/>
      <c r="W26" s="4"/>
      <c r="X26" s="4"/>
      <c r="Y26" s="4"/>
      <c r="Z26" s="4"/>
      <c r="AA26" s="3"/>
    </row>
    <row r="27" spans="1:27" s="8" customFormat="1" ht="15">
      <c r="A27" s="189" t="s">
        <v>175</v>
      </c>
      <c r="B27" s="201">
        <f>'Open Int.'!E27</f>
        <v>5500</v>
      </c>
      <c r="C27" s="202">
        <f>'Open Int.'!F27</f>
        <v>0</v>
      </c>
      <c r="D27" s="203">
        <f>'Open Int.'!H27</f>
        <v>0</v>
      </c>
      <c r="E27" s="359">
        <f>'Open Int.'!I27</f>
        <v>0</v>
      </c>
      <c r="F27" s="204">
        <f>IF('Open Int.'!E27=0,0,'Open Int.'!H27/'Open Int.'!E27)</f>
        <v>0</v>
      </c>
      <c r="G27" s="161">
        <v>0</v>
      </c>
      <c r="H27" s="177">
        <f t="shared" si="0"/>
        <v>0</v>
      </c>
      <c r="I27" s="198">
        <f>IF(Volume!D27=0,0,Volume!F27/Volume!D27)</f>
        <v>0</v>
      </c>
      <c r="J27" s="188">
        <v>0</v>
      </c>
      <c r="K27" s="177">
        <f t="shared" si="1"/>
        <v>0</v>
      </c>
      <c r="L27" s="61"/>
      <c r="M27" s="7"/>
      <c r="N27" s="60"/>
      <c r="O27" s="4"/>
      <c r="P27" s="4"/>
      <c r="Q27" s="4"/>
      <c r="R27" s="4"/>
      <c r="S27" s="4"/>
      <c r="T27" s="4"/>
      <c r="U27" s="62"/>
      <c r="V27" s="4"/>
      <c r="W27" s="4"/>
      <c r="X27" s="4"/>
      <c r="Y27" s="4"/>
      <c r="Z27" s="4"/>
      <c r="AA27" s="3"/>
    </row>
    <row r="28" spans="1:27" s="8" customFormat="1" ht="15">
      <c r="A28" s="189" t="s">
        <v>176</v>
      </c>
      <c r="B28" s="201">
        <f>'Open Int.'!E28</f>
        <v>234600</v>
      </c>
      <c r="C28" s="202">
        <f>'Open Int.'!F28</f>
        <v>138000</v>
      </c>
      <c r="D28" s="203">
        <f>'Open Int.'!H28</f>
        <v>6900</v>
      </c>
      <c r="E28" s="359">
        <f>'Open Int.'!I28</f>
        <v>0</v>
      </c>
      <c r="F28" s="204">
        <f>IF('Open Int.'!E28=0,0,'Open Int.'!H28/'Open Int.'!E28)</f>
        <v>0.029411764705882353</v>
      </c>
      <c r="G28" s="161">
        <v>0.07142857142857142</v>
      </c>
      <c r="H28" s="177">
        <f t="shared" si="0"/>
        <v>-0.5882352941176471</v>
      </c>
      <c r="I28" s="198">
        <f>IF(Volume!D28=0,0,Volume!F28/Volume!D28)</f>
        <v>0</v>
      </c>
      <c r="J28" s="188">
        <v>0</v>
      </c>
      <c r="K28" s="177">
        <f t="shared" si="1"/>
        <v>0</v>
      </c>
      <c r="L28" s="61"/>
      <c r="M28" s="7"/>
      <c r="N28" s="60"/>
      <c r="O28" s="4"/>
      <c r="P28" s="4"/>
      <c r="Q28" s="4"/>
      <c r="R28" s="4"/>
      <c r="S28" s="4"/>
      <c r="T28" s="4"/>
      <c r="U28" s="62"/>
      <c r="V28" s="4"/>
      <c r="W28" s="4"/>
      <c r="X28" s="4"/>
      <c r="Y28" s="4"/>
      <c r="Z28" s="4"/>
      <c r="AA28" s="3"/>
    </row>
    <row r="29" spans="1:29" s="59" customFormat="1" ht="15">
      <c r="A29" s="189" t="s">
        <v>3</v>
      </c>
      <c r="B29" s="201">
        <f>'Open Int.'!E29</f>
        <v>42500</v>
      </c>
      <c r="C29" s="202">
        <f>'Open Int.'!F29</f>
        <v>12500</v>
      </c>
      <c r="D29" s="203">
        <f>'Open Int.'!H29</f>
        <v>1250</v>
      </c>
      <c r="E29" s="359">
        <f>'Open Int.'!I29</f>
        <v>0</v>
      </c>
      <c r="F29" s="204">
        <f>IF('Open Int.'!E29=0,0,'Open Int.'!H29/'Open Int.'!E29)</f>
        <v>0.029411764705882353</v>
      </c>
      <c r="G29" s="161">
        <v>0.041666666666666664</v>
      </c>
      <c r="H29" s="177">
        <f t="shared" si="0"/>
        <v>-0.2941176470588235</v>
      </c>
      <c r="I29" s="198">
        <f>IF(Volume!D29=0,0,Volume!F29/Volume!D29)</f>
        <v>0</v>
      </c>
      <c r="J29" s="188">
        <v>0</v>
      </c>
      <c r="K29" s="177">
        <f t="shared" si="1"/>
        <v>0</v>
      </c>
      <c r="L29" s="61"/>
      <c r="M29" s="7"/>
      <c r="N29" s="60"/>
      <c r="O29" s="4"/>
      <c r="P29" s="4"/>
      <c r="Q29" s="4"/>
      <c r="R29" s="4"/>
      <c r="S29" s="4"/>
      <c r="T29" s="4"/>
      <c r="U29" s="62"/>
      <c r="V29" s="4"/>
      <c r="W29" s="4"/>
      <c r="X29" s="4"/>
      <c r="Y29" s="4"/>
      <c r="Z29" s="4"/>
      <c r="AA29" s="3"/>
      <c r="AB29" s="80"/>
      <c r="AC29" s="79"/>
    </row>
    <row r="30" spans="1:27" s="8" customFormat="1" ht="15">
      <c r="A30" s="189" t="s">
        <v>235</v>
      </c>
      <c r="B30" s="201">
        <f>'Open Int.'!E30</f>
        <v>2100</v>
      </c>
      <c r="C30" s="202">
        <f>'Open Int.'!F30</f>
        <v>525</v>
      </c>
      <c r="D30" s="203">
        <f>'Open Int.'!H30</f>
        <v>0</v>
      </c>
      <c r="E30" s="359">
        <f>'Open Int.'!I30</f>
        <v>0</v>
      </c>
      <c r="F30" s="204">
        <f>IF('Open Int.'!E30=0,0,'Open Int.'!H30/'Open Int.'!E30)</f>
        <v>0</v>
      </c>
      <c r="G30" s="161">
        <v>0</v>
      </c>
      <c r="H30" s="177">
        <f t="shared" si="0"/>
        <v>0</v>
      </c>
      <c r="I30" s="198">
        <f>IF(Volume!D30=0,0,Volume!F30/Volume!D30)</f>
        <v>0</v>
      </c>
      <c r="J30" s="188">
        <v>0</v>
      </c>
      <c r="K30" s="177">
        <f t="shared" si="1"/>
        <v>0</v>
      </c>
      <c r="L30" s="61"/>
      <c r="M30" s="7"/>
      <c r="N30" s="60"/>
      <c r="O30" s="4"/>
      <c r="P30" s="4"/>
      <c r="Q30" s="4"/>
      <c r="R30" s="4"/>
      <c r="S30" s="4"/>
      <c r="T30" s="4"/>
      <c r="U30" s="62"/>
      <c r="V30" s="4"/>
      <c r="W30" s="4"/>
      <c r="X30" s="4"/>
      <c r="Y30" s="4"/>
      <c r="Z30" s="4"/>
      <c r="AA30" s="3"/>
    </row>
    <row r="31" spans="1:27" s="8" customFormat="1" ht="15">
      <c r="A31" s="189" t="s">
        <v>177</v>
      </c>
      <c r="B31" s="201">
        <f>'Open Int.'!E31</f>
        <v>1200</v>
      </c>
      <c r="C31" s="202">
        <f>'Open Int.'!F31</f>
        <v>1200</v>
      </c>
      <c r="D31" s="203">
        <f>'Open Int.'!H31</f>
        <v>0</v>
      </c>
      <c r="E31" s="359">
        <f>'Open Int.'!I31</f>
        <v>0</v>
      </c>
      <c r="F31" s="204">
        <f>IF('Open Int.'!E31=0,0,'Open Int.'!H31/'Open Int.'!E31)</f>
        <v>0</v>
      </c>
      <c r="G31" s="161">
        <v>0</v>
      </c>
      <c r="H31" s="177">
        <f t="shared" si="0"/>
        <v>0</v>
      </c>
      <c r="I31" s="198">
        <f>IF(Volume!D31=0,0,Volume!F31/Volume!D31)</f>
        <v>0</v>
      </c>
      <c r="J31" s="188">
        <v>0</v>
      </c>
      <c r="K31" s="177">
        <f t="shared" si="1"/>
        <v>0</v>
      </c>
      <c r="L31" s="61"/>
      <c r="M31" s="7"/>
      <c r="N31" s="60"/>
      <c r="O31" s="4"/>
      <c r="P31" s="4"/>
      <c r="Q31" s="4"/>
      <c r="R31" s="4"/>
      <c r="S31" s="4"/>
      <c r="T31" s="4"/>
      <c r="U31" s="62"/>
      <c r="V31" s="4"/>
      <c r="W31" s="4"/>
      <c r="X31" s="4"/>
      <c r="Y31" s="4"/>
      <c r="Z31" s="4"/>
      <c r="AA31" s="3"/>
    </row>
    <row r="32" spans="1:27" s="8" customFormat="1" ht="15">
      <c r="A32" s="189" t="s">
        <v>199</v>
      </c>
      <c r="B32" s="201">
        <f>'Open Int.'!E32</f>
        <v>9500</v>
      </c>
      <c r="C32" s="202">
        <f>'Open Int.'!F32</f>
        <v>0</v>
      </c>
      <c r="D32" s="203">
        <f>'Open Int.'!H32</f>
        <v>0</v>
      </c>
      <c r="E32" s="359">
        <f>'Open Int.'!I32</f>
        <v>0</v>
      </c>
      <c r="F32" s="204">
        <f>IF('Open Int.'!E32=0,0,'Open Int.'!H32/'Open Int.'!E32)</f>
        <v>0</v>
      </c>
      <c r="G32" s="161">
        <v>0</v>
      </c>
      <c r="H32" s="177">
        <f t="shared" si="0"/>
        <v>0</v>
      </c>
      <c r="I32" s="198">
        <f>IF(Volume!D32=0,0,Volume!F32/Volume!D32)</f>
        <v>0</v>
      </c>
      <c r="J32" s="188">
        <v>0</v>
      </c>
      <c r="K32" s="177">
        <f t="shared" si="1"/>
        <v>0</v>
      </c>
      <c r="L32" s="61"/>
      <c r="M32" s="7"/>
      <c r="N32" s="60"/>
      <c r="O32" s="4"/>
      <c r="P32" s="4"/>
      <c r="Q32" s="4"/>
      <c r="R32" s="4"/>
      <c r="S32" s="4"/>
      <c r="T32" s="4"/>
      <c r="U32" s="62"/>
      <c r="V32" s="4"/>
      <c r="W32" s="4"/>
      <c r="X32" s="4"/>
      <c r="Y32" s="4"/>
      <c r="Z32" s="4"/>
      <c r="AA32" s="3"/>
    </row>
    <row r="33" spans="1:27" s="8" customFormat="1" ht="15">
      <c r="A33" s="189" t="s">
        <v>236</v>
      </c>
      <c r="B33" s="201">
        <f>'Open Int.'!E33</f>
        <v>198000</v>
      </c>
      <c r="C33" s="202">
        <f>'Open Int.'!F33</f>
        <v>7200</v>
      </c>
      <c r="D33" s="203">
        <f>'Open Int.'!H33</f>
        <v>12600</v>
      </c>
      <c r="E33" s="359">
        <f>'Open Int.'!I33</f>
        <v>3600</v>
      </c>
      <c r="F33" s="204">
        <f>IF('Open Int.'!E33=0,0,'Open Int.'!H33/'Open Int.'!E33)</f>
        <v>0.06363636363636363</v>
      </c>
      <c r="G33" s="161">
        <v>0.04716981132075472</v>
      </c>
      <c r="H33" s="177">
        <f t="shared" si="0"/>
        <v>0.34909090909090884</v>
      </c>
      <c r="I33" s="198">
        <f>IF(Volume!D33=0,0,Volume!F33/Volume!D33)</f>
        <v>0.3333333333333333</v>
      </c>
      <c r="J33" s="188">
        <v>0.1111111111111111</v>
      </c>
      <c r="K33" s="177">
        <f t="shared" si="1"/>
        <v>2</v>
      </c>
      <c r="L33" s="61"/>
      <c r="M33" s="7"/>
      <c r="N33" s="60"/>
      <c r="O33" s="4"/>
      <c r="P33" s="4"/>
      <c r="Q33" s="4"/>
      <c r="R33" s="4"/>
      <c r="S33" s="4"/>
      <c r="T33" s="4"/>
      <c r="U33" s="62"/>
      <c r="V33" s="4"/>
      <c r="W33" s="4"/>
      <c r="X33" s="4"/>
      <c r="Y33" s="4"/>
      <c r="Z33" s="4"/>
      <c r="AA33" s="3"/>
    </row>
    <row r="34" spans="1:27" s="8" customFormat="1" ht="15">
      <c r="A34" s="189" t="s">
        <v>178</v>
      </c>
      <c r="B34" s="201">
        <f>'Open Int.'!E34</f>
        <v>3750</v>
      </c>
      <c r="C34" s="202">
        <f>'Open Int.'!F34</f>
        <v>750</v>
      </c>
      <c r="D34" s="203">
        <f>'Open Int.'!H34</f>
        <v>0</v>
      </c>
      <c r="E34" s="359">
        <f>'Open Int.'!I34</f>
        <v>0</v>
      </c>
      <c r="F34" s="204">
        <f>IF('Open Int.'!E34=0,0,'Open Int.'!H34/'Open Int.'!E34)</f>
        <v>0</v>
      </c>
      <c r="G34" s="161">
        <v>0</v>
      </c>
      <c r="H34" s="177">
        <f t="shared" si="0"/>
        <v>0</v>
      </c>
      <c r="I34" s="198">
        <f>IF(Volume!D34=0,0,Volume!F34/Volume!D34)</f>
        <v>0</v>
      </c>
      <c r="J34" s="188">
        <v>0</v>
      </c>
      <c r="K34" s="177">
        <f t="shared" si="1"/>
        <v>0</v>
      </c>
      <c r="L34" s="61"/>
      <c r="M34" s="7"/>
      <c r="N34" s="60"/>
      <c r="O34" s="4"/>
      <c r="P34" s="4"/>
      <c r="Q34" s="4"/>
      <c r="R34" s="4"/>
      <c r="S34" s="4"/>
      <c r="T34" s="4"/>
      <c r="U34" s="62"/>
      <c r="V34" s="4"/>
      <c r="W34" s="4"/>
      <c r="X34" s="4"/>
      <c r="Y34" s="4"/>
      <c r="Z34" s="4"/>
      <c r="AA34" s="3"/>
    </row>
    <row r="35" spans="1:29" s="59" customFormat="1" ht="15">
      <c r="A35" s="189" t="s">
        <v>210</v>
      </c>
      <c r="B35" s="201">
        <f>'Open Int.'!E35</f>
        <v>24000</v>
      </c>
      <c r="C35" s="202">
        <f>'Open Int.'!F35</f>
        <v>1200</v>
      </c>
      <c r="D35" s="203">
        <f>'Open Int.'!H35</f>
        <v>0</v>
      </c>
      <c r="E35" s="359">
        <f>'Open Int.'!I35</f>
        <v>0</v>
      </c>
      <c r="F35" s="204">
        <f>IF('Open Int.'!E35=0,0,'Open Int.'!H35/'Open Int.'!E35)</f>
        <v>0</v>
      </c>
      <c r="G35" s="161">
        <v>0</v>
      </c>
      <c r="H35" s="177">
        <f t="shared" si="0"/>
        <v>0</v>
      </c>
      <c r="I35" s="198">
        <f>IF(Volume!D35=0,0,Volume!F35/Volume!D35)</f>
        <v>0</v>
      </c>
      <c r="J35" s="188">
        <v>0</v>
      </c>
      <c r="K35" s="177">
        <f t="shared" si="1"/>
        <v>0</v>
      </c>
      <c r="L35" s="61"/>
      <c r="M35" s="7"/>
      <c r="N35" s="60"/>
      <c r="O35" s="4"/>
      <c r="P35" s="4"/>
      <c r="Q35" s="4"/>
      <c r="R35" s="4"/>
      <c r="S35" s="4"/>
      <c r="T35" s="4"/>
      <c r="U35" s="62"/>
      <c r="V35" s="4"/>
      <c r="W35" s="4"/>
      <c r="X35" s="4"/>
      <c r="Y35" s="4"/>
      <c r="Z35" s="4"/>
      <c r="AA35" s="3"/>
      <c r="AB35" s="80"/>
      <c r="AC35" s="79"/>
    </row>
    <row r="36" spans="1:27" s="8" customFormat="1" ht="15">
      <c r="A36" s="189" t="s">
        <v>237</v>
      </c>
      <c r="B36" s="201">
        <f>'Open Int.'!E36</f>
        <v>110400</v>
      </c>
      <c r="C36" s="202">
        <f>'Open Int.'!F36</f>
        <v>0</v>
      </c>
      <c r="D36" s="203">
        <f>'Open Int.'!H36</f>
        <v>19200</v>
      </c>
      <c r="E36" s="359">
        <f>'Open Int.'!I36</f>
        <v>0</v>
      </c>
      <c r="F36" s="204">
        <f>IF('Open Int.'!E36=0,0,'Open Int.'!H36/'Open Int.'!E36)</f>
        <v>0.17391304347826086</v>
      </c>
      <c r="G36" s="161">
        <v>0.17391304347826086</v>
      </c>
      <c r="H36" s="177">
        <f t="shared" si="0"/>
        <v>0</v>
      </c>
      <c r="I36" s="198">
        <f>IF(Volume!D36=0,0,Volume!F36/Volume!D36)</f>
        <v>0</v>
      </c>
      <c r="J36" s="188">
        <v>0.125</v>
      </c>
      <c r="K36" s="177">
        <f t="shared" si="1"/>
        <v>-1</v>
      </c>
      <c r="L36" s="61"/>
      <c r="M36" s="7"/>
      <c r="N36" s="60"/>
      <c r="O36" s="4"/>
      <c r="P36" s="4"/>
      <c r="Q36" s="4"/>
      <c r="R36" s="4"/>
      <c r="S36" s="4"/>
      <c r="T36" s="4"/>
      <c r="U36" s="62"/>
      <c r="V36" s="4"/>
      <c r="W36" s="4"/>
      <c r="X36" s="4"/>
      <c r="Y36" s="4"/>
      <c r="Z36" s="4"/>
      <c r="AA36" s="3"/>
    </row>
    <row r="37" spans="1:27" s="8" customFormat="1" ht="15">
      <c r="A37" s="189" t="s">
        <v>179</v>
      </c>
      <c r="B37" s="201">
        <f>'Open Int.'!E37</f>
        <v>824900</v>
      </c>
      <c r="C37" s="202">
        <f>'Open Int.'!F37</f>
        <v>237300</v>
      </c>
      <c r="D37" s="203">
        <f>'Open Int.'!H37</f>
        <v>16950</v>
      </c>
      <c r="E37" s="359">
        <f>'Open Int.'!I37</f>
        <v>5650</v>
      </c>
      <c r="F37" s="204">
        <f>IF('Open Int.'!E37=0,0,'Open Int.'!H37/'Open Int.'!E37)</f>
        <v>0.02054794520547945</v>
      </c>
      <c r="G37" s="161">
        <v>0.019230769230769232</v>
      </c>
      <c r="H37" s="177">
        <f t="shared" si="0"/>
        <v>0.06849315068493139</v>
      </c>
      <c r="I37" s="198">
        <f>IF(Volume!D37=0,0,Volume!F37/Volume!D37)</f>
        <v>0.006172839506172839</v>
      </c>
      <c r="J37" s="188">
        <v>0</v>
      </c>
      <c r="K37" s="177">
        <f t="shared" si="1"/>
        <v>0</v>
      </c>
      <c r="L37" s="61"/>
      <c r="M37" s="7"/>
      <c r="N37" s="60"/>
      <c r="O37" s="4"/>
      <c r="P37" s="4"/>
      <c r="Q37" s="4"/>
      <c r="R37" s="4"/>
      <c r="S37" s="4"/>
      <c r="T37" s="4"/>
      <c r="U37" s="62"/>
      <c r="V37" s="4"/>
      <c r="W37" s="4"/>
      <c r="X37" s="4"/>
      <c r="Y37" s="4"/>
      <c r="Z37" s="4"/>
      <c r="AA37" s="3"/>
    </row>
    <row r="38" spans="1:27" s="8" customFormat="1" ht="15">
      <c r="A38" s="189" t="s">
        <v>180</v>
      </c>
      <c r="B38" s="201">
        <f>'Open Int.'!E38</f>
        <v>1300</v>
      </c>
      <c r="C38" s="202">
        <f>'Open Int.'!F38</f>
        <v>1300</v>
      </c>
      <c r="D38" s="203">
        <f>'Open Int.'!H38</f>
        <v>45500</v>
      </c>
      <c r="E38" s="359">
        <f>'Open Int.'!I38</f>
        <v>45500</v>
      </c>
      <c r="F38" s="204">
        <f>IF('Open Int.'!E38=0,0,'Open Int.'!H38/'Open Int.'!E38)</f>
        <v>35</v>
      </c>
      <c r="G38" s="161">
        <v>0</v>
      </c>
      <c r="H38" s="177">
        <f t="shared" si="0"/>
        <v>0</v>
      </c>
      <c r="I38" s="198">
        <f>IF(Volume!D38=0,0,Volume!F38/Volume!D38)</f>
        <v>35</v>
      </c>
      <c r="J38" s="188">
        <v>0</v>
      </c>
      <c r="K38" s="177">
        <f t="shared" si="1"/>
        <v>0</v>
      </c>
      <c r="L38" s="61"/>
      <c r="M38" s="7"/>
      <c r="N38" s="60"/>
      <c r="O38" s="4"/>
      <c r="P38" s="4"/>
      <c r="Q38" s="4"/>
      <c r="R38" s="4"/>
      <c r="S38" s="4"/>
      <c r="T38" s="4"/>
      <c r="U38" s="62"/>
      <c r="V38" s="4"/>
      <c r="W38" s="4"/>
      <c r="X38" s="4"/>
      <c r="Y38" s="4"/>
      <c r="Z38" s="4"/>
      <c r="AA38" s="3"/>
    </row>
    <row r="39" spans="1:29" s="59" customFormat="1" ht="15">
      <c r="A39" s="189" t="s">
        <v>103</v>
      </c>
      <c r="B39" s="201">
        <f>'Open Int.'!E39</f>
        <v>159000</v>
      </c>
      <c r="C39" s="202">
        <f>'Open Int.'!F39</f>
        <v>12000</v>
      </c>
      <c r="D39" s="203">
        <f>'Open Int.'!H39</f>
        <v>19500</v>
      </c>
      <c r="E39" s="359">
        <f>'Open Int.'!I39</f>
        <v>4500</v>
      </c>
      <c r="F39" s="204">
        <f>IF('Open Int.'!E39=0,0,'Open Int.'!H39/'Open Int.'!E39)</f>
        <v>0.12264150943396226</v>
      </c>
      <c r="G39" s="161">
        <v>0.10204081632653061</v>
      </c>
      <c r="H39" s="177">
        <f t="shared" si="0"/>
        <v>0.20188679245283017</v>
      </c>
      <c r="I39" s="198">
        <f>IF(Volume!D39=0,0,Volume!F39/Volume!D39)</f>
        <v>0.16666666666666666</v>
      </c>
      <c r="J39" s="188">
        <v>0.10526315789473684</v>
      </c>
      <c r="K39" s="177">
        <f t="shared" si="1"/>
        <v>0.5833333333333334</v>
      </c>
      <c r="L39" s="61"/>
      <c r="M39" s="7"/>
      <c r="N39" s="60"/>
      <c r="O39" s="4"/>
      <c r="P39" s="4"/>
      <c r="Q39" s="4"/>
      <c r="R39" s="4"/>
      <c r="S39" s="4"/>
      <c r="T39" s="4"/>
      <c r="U39" s="62"/>
      <c r="V39" s="4"/>
      <c r="W39" s="4"/>
      <c r="X39" s="4"/>
      <c r="Y39" s="4"/>
      <c r="Z39" s="4"/>
      <c r="AA39" s="3"/>
      <c r="AB39" s="80"/>
      <c r="AC39" s="79"/>
    </row>
    <row r="40" spans="1:29" s="59" customFormat="1" ht="15">
      <c r="A40" s="189" t="s">
        <v>356</v>
      </c>
      <c r="B40" s="201">
        <f>'Open Int.'!E40</f>
        <v>211200</v>
      </c>
      <c r="C40" s="202">
        <f>'Open Int.'!F40</f>
        <v>40200</v>
      </c>
      <c r="D40" s="203">
        <f>'Open Int.'!H40</f>
        <v>27600</v>
      </c>
      <c r="E40" s="359">
        <f>'Open Int.'!I40</f>
        <v>600</v>
      </c>
      <c r="F40" s="204">
        <f>IF('Open Int.'!E40=0,0,'Open Int.'!H40/'Open Int.'!E40)</f>
        <v>0.13068181818181818</v>
      </c>
      <c r="G40" s="161">
        <v>0.15789473684210525</v>
      </c>
      <c r="H40" s="177">
        <f t="shared" si="0"/>
        <v>-0.17234848484848483</v>
      </c>
      <c r="I40" s="198">
        <f>IF(Volume!D40=0,0,Volume!F40/Volume!D40)</f>
        <v>0.01935483870967742</v>
      </c>
      <c r="J40" s="188">
        <v>0.9545454545454546</v>
      </c>
      <c r="K40" s="177">
        <f t="shared" si="1"/>
        <v>-0.9797235023041474</v>
      </c>
      <c r="L40" s="61"/>
      <c r="M40" s="7"/>
      <c r="N40" s="60"/>
      <c r="O40" s="4"/>
      <c r="P40" s="4"/>
      <c r="Q40" s="4"/>
      <c r="R40" s="4"/>
      <c r="S40" s="4"/>
      <c r="T40" s="4"/>
      <c r="U40" s="62"/>
      <c r="V40" s="4"/>
      <c r="W40" s="4"/>
      <c r="X40" s="4"/>
      <c r="Y40" s="4"/>
      <c r="Z40" s="4"/>
      <c r="AA40" s="3"/>
      <c r="AB40" s="80"/>
      <c r="AC40" s="79"/>
    </row>
    <row r="41" spans="1:27" s="8" customFormat="1" ht="15">
      <c r="A41" s="189" t="s">
        <v>238</v>
      </c>
      <c r="B41" s="201">
        <f>'Open Int.'!E41</f>
        <v>2700</v>
      </c>
      <c r="C41" s="202">
        <f>'Open Int.'!F41</f>
        <v>2100</v>
      </c>
      <c r="D41" s="203">
        <f>'Open Int.'!H41</f>
        <v>0</v>
      </c>
      <c r="E41" s="359">
        <f>'Open Int.'!I41</f>
        <v>0</v>
      </c>
      <c r="F41" s="204">
        <f>IF('Open Int.'!E41=0,0,'Open Int.'!H41/'Open Int.'!E41)</f>
        <v>0</v>
      </c>
      <c r="G41" s="161">
        <v>0</v>
      </c>
      <c r="H41" s="177">
        <f t="shared" si="0"/>
        <v>0</v>
      </c>
      <c r="I41" s="198">
        <f>IF(Volume!D41=0,0,Volume!F41/Volume!D41)</f>
        <v>0</v>
      </c>
      <c r="J41" s="188">
        <v>0</v>
      </c>
      <c r="K41" s="177">
        <f t="shared" si="1"/>
        <v>0</v>
      </c>
      <c r="L41" s="61"/>
      <c r="M41" s="7"/>
      <c r="N41" s="60"/>
      <c r="O41" s="4"/>
      <c r="P41" s="4"/>
      <c r="Q41" s="4"/>
      <c r="R41" s="4"/>
      <c r="S41" s="4"/>
      <c r="T41" s="4"/>
      <c r="U41" s="62"/>
      <c r="V41" s="4"/>
      <c r="W41" s="4"/>
      <c r="X41" s="4"/>
      <c r="Y41" s="4"/>
      <c r="Z41" s="4"/>
      <c r="AA41" s="3"/>
    </row>
    <row r="42" spans="1:27" s="8" customFormat="1" ht="15">
      <c r="A42" s="189" t="s">
        <v>250</v>
      </c>
      <c r="B42" s="201">
        <f>'Open Int.'!E42</f>
        <v>567000</v>
      </c>
      <c r="C42" s="202">
        <f>'Open Int.'!F42</f>
        <v>108000</v>
      </c>
      <c r="D42" s="203">
        <f>'Open Int.'!H42</f>
        <v>112000</v>
      </c>
      <c r="E42" s="359">
        <f>'Open Int.'!I42</f>
        <v>29000</v>
      </c>
      <c r="F42" s="204">
        <f>IF('Open Int.'!E42=0,0,'Open Int.'!H42/'Open Int.'!E42)</f>
        <v>0.19753086419753085</v>
      </c>
      <c r="G42" s="161">
        <v>0.18082788671023964</v>
      </c>
      <c r="H42" s="177">
        <f t="shared" si="0"/>
        <v>0.09236947791164661</v>
      </c>
      <c r="I42" s="198">
        <f>IF(Volume!D42=0,0,Volume!F42/Volume!D42)</f>
        <v>0.08797127468581688</v>
      </c>
      <c r="J42" s="188">
        <v>0.08768656716417911</v>
      </c>
      <c r="K42" s="177">
        <f t="shared" si="1"/>
        <v>0.003246877268039247</v>
      </c>
      <c r="L42" s="61"/>
      <c r="M42" s="7"/>
      <c r="N42" s="60"/>
      <c r="O42" s="4"/>
      <c r="P42" s="4"/>
      <c r="Q42" s="4"/>
      <c r="R42" s="4"/>
      <c r="S42" s="4"/>
      <c r="T42" s="4"/>
      <c r="U42" s="62"/>
      <c r="V42" s="4"/>
      <c r="W42" s="4"/>
      <c r="X42" s="4"/>
      <c r="Y42" s="4"/>
      <c r="Z42" s="4"/>
      <c r="AA42" s="3"/>
    </row>
    <row r="43" spans="1:27" s="8" customFormat="1" ht="15">
      <c r="A43" s="189" t="s">
        <v>181</v>
      </c>
      <c r="B43" s="201">
        <f>'Open Int.'!E43</f>
        <v>221250</v>
      </c>
      <c r="C43" s="202">
        <f>'Open Int.'!F43</f>
        <v>64900</v>
      </c>
      <c r="D43" s="203">
        <f>'Open Int.'!H43</f>
        <v>8850</v>
      </c>
      <c r="E43" s="359">
        <f>'Open Int.'!I43</f>
        <v>5900</v>
      </c>
      <c r="F43" s="204">
        <f>IF('Open Int.'!E43=0,0,'Open Int.'!H43/'Open Int.'!E43)</f>
        <v>0.04</v>
      </c>
      <c r="G43" s="161">
        <v>0.018867924528301886</v>
      </c>
      <c r="H43" s="177">
        <f t="shared" si="0"/>
        <v>1.12</v>
      </c>
      <c r="I43" s="198">
        <f>IF(Volume!D43=0,0,Volume!F43/Volume!D43)</f>
        <v>0.03225806451612903</v>
      </c>
      <c r="J43" s="188">
        <v>0.023809523809523808</v>
      </c>
      <c r="K43" s="177">
        <f t="shared" si="1"/>
        <v>0.3548387096774194</v>
      </c>
      <c r="L43" s="61"/>
      <c r="M43" s="7"/>
      <c r="N43" s="60"/>
      <c r="O43" s="4"/>
      <c r="P43" s="4"/>
      <c r="Q43" s="4"/>
      <c r="R43" s="4"/>
      <c r="S43" s="4"/>
      <c r="T43" s="4"/>
      <c r="U43" s="62"/>
      <c r="V43" s="4"/>
      <c r="W43" s="4"/>
      <c r="X43" s="4"/>
      <c r="Y43" s="4"/>
      <c r="Z43" s="4"/>
      <c r="AA43" s="3"/>
    </row>
    <row r="44" spans="1:29" s="59" customFormat="1" ht="15">
      <c r="A44" s="189" t="s">
        <v>239</v>
      </c>
      <c r="B44" s="201">
        <f>'Open Int.'!E44</f>
        <v>700</v>
      </c>
      <c r="C44" s="202">
        <f>'Open Int.'!F44</f>
        <v>0</v>
      </c>
      <c r="D44" s="203">
        <f>'Open Int.'!H44</f>
        <v>0</v>
      </c>
      <c r="E44" s="359">
        <f>'Open Int.'!I44</f>
        <v>0</v>
      </c>
      <c r="F44" s="204">
        <f>IF('Open Int.'!E44=0,0,'Open Int.'!H44/'Open Int.'!E44)</f>
        <v>0</v>
      </c>
      <c r="G44" s="161">
        <v>0</v>
      </c>
      <c r="H44" s="177">
        <f t="shared" si="0"/>
        <v>0</v>
      </c>
      <c r="I44" s="198">
        <f>IF(Volume!D44=0,0,Volume!F44/Volume!D44)</f>
        <v>0</v>
      </c>
      <c r="J44" s="188">
        <v>0</v>
      </c>
      <c r="K44" s="177">
        <f t="shared" si="1"/>
        <v>0</v>
      </c>
      <c r="L44" s="61"/>
      <c r="M44" s="7"/>
      <c r="N44" s="60"/>
      <c r="O44" s="4"/>
      <c r="P44" s="4"/>
      <c r="Q44" s="4"/>
      <c r="R44" s="4"/>
      <c r="S44" s="4"/>
      <c r="T44" s="4"/>
      <c r="U44" s="62"/>
      <c r="V44" s="4"/>
      <c r="W44" s="4"/>
      <c r="X44" s="4"/>
      <c r="Y44" s="4"/>
      <c r="Z44" s="4"/>
      <c r="AA44" s="3"/>
      <c r="AB44" s="80"/>
      <c r="AC44" s="79"/>
    </row>
    <row r="45" spans="1:29" s="59" customFormat="1" ht="15">
      <c r="A45" s="189" t="s">
        <v>211</v>
      </c>
      <c r="B45" s="201">
        <f>'Open Int.'!E45</f>
        <v>1010380</v>
      </c>
      <c r="C45" s="202">
        <f>'Open Int.'!F45</f>
        <v>259812</v>
      </c>
      <c r="D45" s="203">
        <f>'Open Int.'!H45</f>
        <v>214448</v>
      </c>
      <c r="E45" s="359">
        <f>'Open Int.'!I45</f>
        <v>109286</v>
      </c>
      <c r="F45" s="204">
        <f>IF('Open Int.'!E45=0,0,'Open Int.'!H45/'Open Int.'!E45)</f>
        <v>0.21224489795918366</v>
      </c>
      <c r="G45" s="161">
        <v>0.1401098901098901</v>
      </c>
      <c r="H45" s="177">
        <f t="shared" si="0"/>
        <v>0.5148459383753501</v>
      </c>
      <c r="I45" s="198">
        <f>IF(Volume!D45=0,0,Volume!F45/Volume!D45)</f>
        <v>0.2845528455284553</v>
      </c>
      <c r="J45" s="188">
        <v>0.1414141414141414</v>
      </c>
      <c r="K45" s="177">
        <f t="shared" si="1"/>
        <v>1.0121951219512195</v>
      </c>
      <c r="L45" s="61"/>
      <c r="M45" s="7"/>
      <c r="N45" s="60"/>
      <c r="O45" s="4"/>
      <c r="P45" s="4"/>
      <c r="Q45" s="4"/>
      <c r="R45" s="4"/>
      <c r="S45" s="4"/>
      <c r="T45" s="4"/>
      <c r="U45" s="62"/>
      <c r="V45" s="4"/>
      <c r="W45" s="4"/>
      <c r="X45" s="4"/>
      <c r="Y45" s="4"/>
      <c r="Z45" s="4"/>
      <c r="AA45" s="3"/>
      <c r="AB45" s="80"/>
      <c r="AC45" s="79"/>
    </row>
    <row r="46" spans="1:29" s="59" customFormat="1" ht="15">
      <c r="A46" s="189" t="s">
        <v>213</v>
      </c>
      <c r="B46" s="201">
        <f>'Open Int.'!E46</f>
        <v>0</v>
      </c>
      <c r="C46" s="202">
        <f>'Open Int.'!F46</f>
        <v>0</v>
      </c>
      <c r="D46" s="203">
        <f>'Open Int.'!H46</f>
        <v>0</v>
      </c>
      <c r="E46" s="359">
        <f>'Open Int.'!I46</f>
        <v>0</v>
      </c>
      <c r="F46" s="204">
        <f>IF('Open Int.'!E46=0,0,'Open Int.'!H46/'Open Int.'!E46)</f>
        <v>0</v>
      </c>
      <c r="G46" s="161">
        <v>0</v>
      </c>
      <c r="H46" s="177">
        <f t="shared" si="0"/>
        <v>0</v>
      </c>
      <c r="I46" s="198">
        <f>IF(Volume!D46=0,0,Volume!F46/Volume!D46)</f>
        <v>0</v>
      </c>
      <c r="J46" s="188">
        <v>0</v>
      </c>
      <c r="K46" s="177">
        <f t="shared" si="1"/>
        <v>0</v>
      </c>
      <c r="L46" s="61"/>
      <c r="M46" s="7"/>
      <c r="N46" s="60"/>
      <c r="O46" s="4"/>
      <c r="P46" s="4"/>
      <c r="Q46" s="4"/>
      <c r="R46" s="4"/>
      <c r="S46" s="4"/>
      <c r="T46" s="4"/>
      <c r="U46" s="62"/>
      <c r="V46" s="4"/>
      <c r="W46" s="4"/>
      <c r="X46" s="4"/>
      <c r="Y46" s="4"/>
      <c r="Z46" s="4"/>
      <c r="AA46" s="3"/>
      <c r="AB46" s="80"/>
      <c r="AC46" s="79"/>
    </row>
    <row r="47" spans="1:29" s="59" customFormat="1" ht="15">
      <c r="A47" s="189" t="s">
        <v>4</v>
      </c>
      <c r="B47" s="201">
        <f>'Open Int.'!E47</f>
        <v>0</v>
      </c>
      <c r="C47" s="202">
        <f>'Open Int.'!F47</f>
        <v>0</v>
      </c>
      <c r="D47" s="203">
        <f>'Open Int.'!H47</f>
        <v>0</v>
      </c>
      <c r="E47" s="359">
        <f>'Open Int.'!I47</f>
        <v>0</v>
      </c>
      <c r="F47" s="204">
        <f>IF('Open Int.'!E47=0,0,'Open Int.'!H47/'Open Int.'!E47)</f>
        <v>0</v>
      </c>
      <c r="G47" s="161">
        <v>0</v>
      </c>
      <c r="H47" s="177">
        <f t="shared" si="0"/>
        <v>0</v>
      </c>
      <c r="I47" s="198">
        <f>IF(Volume!D47=0,0,Volume!F47/Volume!D47)</f>
        <v>0</v>
      </c>
      <c r="J47" s="188">
        <v>0</v>
      </c>
      <c r="K47" s="177">
        <f t="shared" si="1"/>
        <v>0</v>
      </c>
      <c r="L47" s="61"/>
      <c r="M47" s="7"/>
      <c r="N47" s="60"/>
      <c r="O47" s="4"/>
      <c r="P47" s="4"/>
      <c r="Q47" s="4"/>
      <c r="R47" s="4"/>
      <c r="S47" s="4"/>
      <c r="T47" s="4"/>
      <c r="U47" s="62"/>
      <c r="V47" s="4"/>
      <c r="W47" s="4"/>
      <c r="X47" s="4"/>
      <c r="Y47" s="4"/>
      <c r="Z47" s="4"/>
      <c r="AA47" s="3"/>
      <c r="AB47" s="80"/>
      <c r="AC47" s="79"/>
    </row>
    <row r="48" spans="1:29" s="59" customFormat="1" ht="15">
      <c r="A48" s="189" t="s">
        <v>93</v>
      </c>
      <c r="B48" s="201">
        <f>'Open Int.'!E48</f>
        <v>0</v>
      </c>
      <c r="C48" s="202">
        <f>'Open Int.'!F48</f>
        <v>0</v>
      </c>
      <c r="D48" s="203">
        <f>'Open Int.'!H48</f>
        <v>0</v>
      </c>
      <c r="E48" s="359">
        <f>'Open Int.'!I48</f>
        <v>0</v>
      </c>
      <c r="F48" s="204">
        <f>IF('Open Int.'!E48=0,0,'Open Int.'!H48/'Open Int.'!E48)</f>
        <v>0</v>
      </c>
      <c r="G48" s="161">
        <v>0</v>
      </c>
      <c r="H48" s="177">
        <f t="shared" si="0"/>
        <v>0</v>
      </c>
      <c r="I48" s="198">
        <f>IF(Volume!D48=0,0,Volume!F48/Volume!D48)</f>
        <v>0</v>
      </c>
      <c r="J48" s="188">
        <v>0</v>
      </c>
      <c r="K48" s="177">
        <f t="shared" si="1"/>
        <v>0</v>
      </c>
      <c r="L48" s="61"/>
      <c r="M48" s="7"/>
      <c r="N48" s="60"/>
      <c r="O48" s="4"/>
      <c r="P48" s="4"/>
      <c r="Q48" s="4"/>
      <c r="R48" s="4"/>
      <c r="S48" s="4"/>
      <c r="T48" s="4"/>
      <c r="U48" s="62"/>
      <c r="V48" s="4"/>
      <c r="W48" s="4"/>
      <c r="X48" s="4"/>
      <c r="Y48" s="4"/>
      <c r="Z48" s="4"/>
      <c r="AA48" s="3"/>
      <c r="AB48" s="80"/>
      <c r="AC48" s="79"/>
    </row>
    <row r="49" spans="1:29" s="59" customFormat="1" ht="15">
      <c r="A49" s="189" t="s">
        <v>212</v>
      </c>
      <c r="B49" s="201">
        <f>'Open Int.'!E49</f>
        <v>4400</v>
      </c>
      <c r="C49" s="202">
        <f>'Open Int.'!F49</f>
        <v>400</v>
      </c>
      <c r="D49" s="203">
        <f>'Open Int.'!H49</f>
        <v>0</v>
      </c>
      <c r="E49" s="359">
        <f>'Open Int.'!I49</f>
        <v>0</v>
      </c>
      <c r="F49" s="204">
        <f>IF('Open Int.'!E49=0,0,'Open Int.'!H49/'Open Int.'!E49)</f>
        <v>0</v>
      </c>
      <c r="G49" s="161">
        <v>0</v>
      </c>
      <c r="H49" s="177">
        <f t="shared" si="0"/>
        <v>0</v>
      </c>
      <c r="I49" s="198">
        <f>IF(Volume!D49=0,0,Volume!F49/Volume!D49)</f>
        <v>0</v>
      </c>
      <c r="J49" s="188">
        <v>0</v>
      </c>
      <c r="K49" s="177">
        <f t="shared" si="1"/>
        <v>0</v>
      </c>
      <c r="L49" s="61"/>
      <c r="M49" s="7"/>
      <c r="N49" s="60"/>
      <c r="O49" s="4"/>
      <c r="P49" s="4"/>
      <c r="Q49" s="4"/>
      <c r="R49" s="4"/>
      <c r="S49" s="4"/>
      <c r="T49" s="4"/>
      <c r="U49" s="62"/>
      <c r="V49" s="4"/>
      <c r="W49" s="4"/>
      <c r="X49" s="4"/>
      <c r="Y49" s="4"/>
      <c r="Z49" s="4"/>
      <c r="AA49" s="3"/>
      <c r="AB49" s="80"/>
      <c r="AC49" s="79"/>
    </row>
    <row r="50" spans="1:29" s="59" customFormat="1" ht="15">
      <c r="A50" s="189" t="s">
        <v>5</v>
      </c>
      <c r="B50" s="201">
        <f>'Open Int.'!E50</f>
        <v>2425995</v>
      </c>
      <c r="C50" s="202">
        <f>'Open Int.'!F50</f>
        <v>253605</v>
      </c>
      <c r="D50" s="203">
        <f>'Open Int.'!H50</f>
        <v>298265</v>
      </c>
      <c r="E50" s="359">
        <f>'Open Int.'!I50</f>
        <v>33495</v>
      </c>
      <c r="F50" s="204">
        <f>IF('Open Int.'!E50=0,0,'Open Int.'!H50/'Open Int.'!E50)</f>
        <v>0.12294543063773833</v>
      </c>
      <c r="G50" s="161">
        <v>0.12187958883994127</v>
      </c>
      <c r="H50" s="177">
        <f t="shared" si="0"/>
        <v>0.008745039328913247</v>
      </c>
      <c r="I50" s="198">
        <f>IF(Volume!D50=0,0,Volume!F50/Volume!D50)</f>
        <v>0.11839323467230443</v>
      </c>
      <c r="J50" s="188">
        <v>0.12606837606837606</v>
      </c>
      <c r="K50" s="177">
        <f t="shared" si="1"/>
        <v>-0.06088078259934785</v>
      </c>
      <c r="L50" s="61"/>
      <c r="M50" s="7"/>
      <c r="N50" s="60"/>
      <c r="O50" s="4"/>
      <c r="P50" s="4"/>
      <c r="Q50" s="4"/>
      <c r="R50" s="4"/>
      <c r="S50" s="4"/>
      <c r="T50" s="4"/>
      <c r="U50" s="62"/>
      <c r="V50" s="4"/>
      <c r="W50" s="4"/>
      <c r="X50" s="4"/>
      <c r="Y50" s="4"/>
      <c r="Z50" s="4"/>
      <c r="AA50" s="3"/>
      <c r="AB50" s="80"/>
      <c r="AC50" s="79"/>
    </row>
    <row r="51" spans="1:29" s="59" customFormat="1" ht="15">
      <c r="A51" s="189" t="s">
        <v>214</v>
      </c>
      <c r="B51" s="201">
        <f>'Open Int.'!E51</f>
        <v>752000</v>
      </c>
      <c r="C51" s="202">
        <f>'Open Int.'!F51</f>
        <v>103000</v>
      </c>
      <c r="D51" s="203">
        <f>'Open Int.'!H51</f>
        <v>163000</v>
      </c>
      <c r="E51" s="359">
        <f>'Open Int.'!I51</f>
        <v>35000</v>
      </c>
      <c r="F51" s="204">
        <f>IF('Open Int.'!E51=0,0,'Open Int.'!H51/'Open Int.'!E51)</f>
        <v>0.21675531914893617</v>
      </c>
      <c r="G51" s="161">
        <v>0.19722650231124808</v>
      </c>
      <c r="H51" s="177">
        <f t="shared" si="0"/>
        <v>0.09901720412234039</v>
      </c>
      <c r="I51" s="198">
        <f>IF(Volume!D51=0,0,Volume!F51/Volume!D51)</f>
        <v>0.17832167832167833</v>
      </c>
      <c r="J51" s="188">
        <v>0.1683673469387755</v>
      </c>
      <c r="K51" s="177">
        <f t="shared" si="1"/>
        <v>0.05912269548633197</v>
      </c>
      <c r="L51" s="61"/>
      <c r="M51" s="7"/>
      <c r="N51" s="60"/>
      <c r="O51" s="4"/>
      <c r="P51" s="4"/>
      <c r="Q51" s="4"/>
      <c r="R51" s="4"/>
      <c r="S51" s="4"/>
      <c r="T51" s="4"/>
      <c r="U51" s="62"/>
      <c r="V51" s="4"/>
      <c r="W51" s="4"/>
      <c r="X51" s="4"/>
      <c r="Y51" s="4"/>
      <c r="Z51" s="4"/>
      <c r="AA51" s="3"/>
      <c r="AB51" s="80"/>
      <c r="AC51" s="79"/>
    </row>
    <row r="52" spans="1:29" s="59" customFormat="1" ht="15">
      <c r="A52" s="189" t="s">
        <v>215</v>
      </c>
      <c r="B52" s="201">
        <f>'Open Int.'!E52</f>
        <v>180700</v>
      </c>
      <c r="C52" s="202">
        <f>'Open Int.'!F52</f>
        <v>11700</v>
      </c>
      <c r="D52" s="203">
        <f>'Open Int.'!H52</f>
        <v>19500</v>
      </c>
      <c r="E52" s="359">
        <f>'Open Int.'!I52</f>
        <v>1300</v>
      </c>
      <c r="F52" s="204">
        <f>IF('Open Int.'!E52=0,0,'Open Int.'!H52/'Open Int.'!E52)</f>
        <v>0.1079136690647482</v>
      </c>
      <c r="G52" s="161">
        <v>0.1076923076923077</v>
      </c>
      <c r="H52" s="177">
        <f t="shared" si="0"/>
        <v>0.002055498458376056</v>
      </c>
      <c r="I52" s="198">
        <f>IF(Volume!D52=0,0,Volume!F52/Volume!D52)</f>
        <v>0.05263157894736842</v>
      </c>
      <c r="J52" s="188">
        <v>0.014705882352941176</v>
      </c>
      <c r="K52" s="177">
        <f t="shared" si="1"/>
        <v>2.578947368421052</v>
      </c>
      <c r="L52" s="61"/>
      <c r="M52" s="7"/>
      <c r="N52" s="60"/>
      <c r="O52" s="4"/>
      <c r="P52" s="4"/>
      <c r="Q52" s="4"/>
      <c r="R52" s="4"/>
      <c r="S52" s="4"/>
      <c r="T52" s="4"/>
      <c r="U52" s="62"/>
      <c r="V52" s="4"/>
      <c r="W52" s="4"/>
      <c r="X52" s="4"/>
      <c r="Y52" s="4"/>
      <c r="Z52" s="4"/>
      <c r="AA52" s="3"/>
      <c r="AB52" s="80"/>
      <c r="AC52" s="79"/>
    </row>
    <row r="53" spans="1:29" s="59" customFormat="1" ht="15">
      <c r="A53" s="189" t="s">
        <v>57</v>
      </c>
      <c r="B53" s="201">
        <f>'Open Int.'!E53</f>
        <v>2400</v>
      </c>
      <c r="C53" s="202">
        <f>'Open Int.'!F53</f>
        <v>2100</v>
      </c>
      <c r="D53" s="203">
        <f>'Open Int.'!H53</f>
        <v>0</v>
      </c>
      <c r="E53" s="359">
        <f>'Open Int.'!I53</f>
        <v>0</v>
      </c>
      <c r="F53" s="204">
        <f>IF('Open Int.'!E53=0,0,'Open Int.'!H53/'Open Int.'!E53)</f>
        <v>0</v>
      </c>
      <c r="G53" s="161">
        <v>0</v>
      </c>
      <c r="H53" s="177">
        <f t="shared" si="0"/>
        <v>0</v>
      </c>
      <c r="I53" s="198">
        <f>IF(Volume!D53=0,0,Volume!F53/Volume!D53)</f>
        <v>0</v>
      </c>
      <c r="J53" s="188">
        <v>0</v>
      </c>
      <c r="K53" s="177">
        <f t="shared" si="1"/>
        <v>0</v>
      </c>
      <c r="L53" s="61"/>
      <c r="M53" s="7"/>
      <c r="N53" s="60"/>
      <c r="O53" s="4"/>
      <c r="P53" s="4"/>
      <c r="Q53" s="4"/>
      <c r="R53" s="4"/>
      <c r="S53" s="4"/>
      <c r="T53" s="4"/>
      <c r="U53" s="62"/>
      <c r="V53" s="4"/>
      <c r="W53" s="4"/>
      <c r="X53" s="4"/>
      <c r="Y53" s="4"/>
      <c r="Z53" s="4"/>
      <c r="AA53" s="3"/>
      <c r="AB53" s="80"/>
      <c r="AC53" s="79"/>
    </row>
    <row r="54" spans="1:29" s="59" customFormat="1" ht="15">
      <c r="A54" s="189" t="s">
        <v>216</v>
      </c>
      <c r="B54" s="201">
        <f>'Open Int.'!E54</f>
        <v>588000</v>
      </c>
      <c r="C54" s="202">
        <f>'Open Int.'!F54</f>
        <v>187600</v>
      </c>
      <c r="D54" s="203">
        <f>'Open Int.'!H54</f>
        <v>49700</v>
      </c>
      <c r="E54" s="359">
        <f>'Open Int.'!I54</f>
        <v>17500</v>
      </c>
      <c r="F54" s="204">
        <f>IF('Open Int.'!E54=0,0,'Open Int.'!H54/'Open Int.'!E54)</f>
        <v>0.08452380952380953</v>
      </c>
      <c r="G54" s="161">
        <v>0.08041958041958042</v>
      </c>
      <c r="H54" s="177">
        <f t="shared" si="0"/>
        <v>0.05103519668737071</v>
      </c>
      <c r="I54" s="198">
        <f>IF(Volume!D54=0,0,Volume!F54/Volume!D54)</f>
        <v>0.08525345622119816</v>
      </c>
      <c r="J54" s="188">
        <v>0.06172839506172839</v>
      </c>
      <c r="K54" s="177">
        <f t="shared" si="1"/>
        <v>0.3811059907834103</v>
      </c>
      <c r="L54" s="61"/>
      <c r="M54" s="7"/>
      <c r="N54" s="60"/>
      <c r="O54" s="4"/>
      <c r="P54" s="4"/>
      <c r="Q54" s="4"/>
      <c r="R54" s="4"/>
      <c r="S54" s="4"/>
      <c r="T54" s="4"/>
      <c r="U54" s="62"/>
      <c r="V54" s="4"/>
      <c r="W54" s="4"/>
      <c r="X54" s="4"/>
      <c r="Y54" s="4"/>
      <c r="Z54" s="4"/>
      <c r="AA54" s="3"/>
      <c r="AB54" s="80"/>
      <c r="AC54" s="79"/>
    </row>
    <row r="55" spans="1:27" s="8" customFormat="1" ht="15">
      <c r="A55" s="189" t="s">
        <v>156</v>
      </c>
      <c r="B55" s="201">
        <f>'Open Int.'!E55</f>
        <v>2318400</v>
      </c>
      <c r="C55" s="202">
        <f>'Open Int.'!F55</f>
        <v>580800</v>
      </c>
      <c r="D55" s="203">
        <f>'Open Int.'!H55</f>
        <v>422400</v>
      </c>
      <c r="E55" s="359">
        <f>'Open Int.'!I55</f>
        <v>172800</v>
      </c>
      <c r="F55" s="204">
        <f>IF('Open Int.'!E55=0,0,'Open Int.'!H55/'Open Int.'!E55)</f>
        <v>0.18219461697722567</v>
      </c>
      <c r="G55" s="161">
        <v>0.143646408839779</v>
      </c>
      <c r="H55" s="177">
        <f t="shared" si="0"/>
        <v>0.2683548335722249</v>
      </c>
      <c r="I55" s="198">
        <f>IF(Volume!D55=0,0,Volume!F55/Volume!D55)</f>
        <v>0.21654501216545013</v>
      </c>
      <c r="J55" s="188">
        <v>0.11010830324909747</v>
      </c>
      <c r="K55" s="177">
        <f t="shared" si="1"/>
        <v>0.9666547006501538</v>
      </c>
      <c r="L55" s="61"/>
      <c r="M55" s="7"/>
      <c r="N55" s="60"/>
      <c r="O55" s="4"/>
      <c r="P55" s="4"/>
      <c r="Q55" s="4"/>
      <c r="R55" s="4"/>
      <c r="S55" s="4"/>
      <c r="T55" s="4"/>
      <c r="U55" s="62"/>
      <c r="V55" s="4"/>
      <c r="W55" s="4"/>
      <c r="X55" s="4"/>
      <c r="Y55" s="4"/>
      <c r="Z55" s="4"/>
      <c r="AA55" s="3"/>
    </row>
    <row r="56" spans="1:27" s="8" customFormat="1" ht="15">
      <c r="A56" s="189" t="s">
        <v>200</v>
      </c>
      <c r="B56" s="201">
        <f>'Open Int.'!E56</f>
        <v>1888000</v>
      </c>
      <c r="C56" s="202">
        <f>'Open Int.'!F56</f>
        <v>336300</v>
      </c>
      <c r="D56" s="203">
        <f>'Open Int.'!H56</f>
        <v>224200</v>
      </c>
      <c r="E56" s="359">
        <f>'Open Int.'!I56</f>
        <v>53100</v>
      </c>
      <c r="F56" s="204">
        <f>IF('Open Int.'!E56=0,0,'Open Int.'!H56/'Open Int.'!E56)</f>
        <v>0.11875</v>
      </c>
      <c r="G56" s="161">
        <v>0.11026615969581749</v>
      </c>
      <c r="H56" s="177">
        <f t="shared" si="0"/>
        <v>0.07693965517241376</v>
      </c>
      <c r="I56" s="198">
        <f>IF(Volume!D56=0,0,Volume!F56/Volume!D56)</f>
        <v>0.11811023622047244</v>
      </c>
      <c r="J56" s="188">
        <v>0.11274509803921569</v>
      </c>
      <c r="K56" s="177">
        <f t="shared" si="1"/>
        <v>0.047586442998972925</v>
      </c>
      <c r="L56" s="61"/>
      <c r="M56" s="7"/>
      <c r="N56" s="60"/>
      <c r="O56" s="4"/>
      <c r="P56" s="4"/>
      <c r="Q56" s="4"/>
      <c r="R56" s="4"/>
      <c r="S56" s="4"/>
      <c r="T56" s="4"/>
      <c r="U56" s="62"/>
      <c r="V56" s="4"/>
      <c r="W56" s="4"/>
      <c r="X56" s="4"/>
      <c r="Y56" s="4"/>
      <c r="Z56" s="4"/>
      <c r="AA56" s="3"/>
    </row>
    <row r="57" spans="1:27" s="8" customFormat="1" ht="15">
      <c r="A57" s="189" t="s">
        <v>191</v>
      </c>
      <c r="B57" s="201">
        <f>'Open Int.'!E57</f>
        <v>8568000</v>
      </c>
      <c r="C57" s="202">
        <f>'Open Int.'!F57</f>
        <v>1575000</v>
      </c>
      <c r="D57" s="203">
        <f>'Open Int.'!H57</f>
        <v>2331000</v>
      </c>
      <c r="E57" s="359">
        <f>'Open Int.'!I57</f>
        <v>252000</v>
      </c>
      <c r="F57" s="204">
        <f>IF('Open Int.'!E57=0,0,'Open Int.'!H57/'Open Int.'!E57)</f>
        <v>0.27205882352941174</v>
      </c>
      <c r="G57" s="161">
        <v>0.2972972972972973</v>
      </c>
      <c r="H57" s="177">
        <f t="shared" si="0"/>
        <v>-0.08489304812834238</v>
      </c>
      <c r="I57" s="198">
        <f>IF(Volume!D57=0,0,Volume!F57/Volume!D57)</f>
        <v>0.14634146341463414</v>
      </c>
      <c r="J57" s="188">
        <v>0.1016949152542373</v>
      </c>
      <c r="K57" s="177">
        <f t="shared" si="1"/>
        <v>0.4390243902439023</v>
      </c>
      <c r="L57" s="61"/>
      <c r="M57" s="7"/>
      <c r="N57" s="60"/>
      <c r="O57" s="4"/>
      <c r="P57" s="4"/>
      <c r="Q57" s="4"/>
      <c r="R57" s="4"/>
      <c r="S57" s="4"/>
      <c r="T57" s="4"/>
      <c r="U57" s="62"/>
      <c r="V57" s="4"/>
      <c r="W57" s="4"/>
      <c r="X57" s="4"/>
      <c r="Y57" s="4"/>
      <c r="Z57" s="4"/>
      <c r="AA57" s="3"/>
    </row>
    <row r="58" spans="1:27" s="8" customFormat="1" ht="15">
      <c r="A58" s="189" t="s">
        <v>157</v>
      </c>
      <c r="B58" s="201">
        <f>'Open Int.'!E58</f>
        <v>525000</v>
      </c>
      <c r="C58" s="202">
        <f>'Open Int.'!F58</f>
        <v>91000</v>
      </c>
      <c r="D58" s="203">
        <f>'Open Int.'!H58</f>
        <v>47250</v>
      </c>
      <c r="E58" s="359">
        <f>'Open Int.'!I58</f>
        <v>1750</v>
      </c>
      <c r="F58" s="204">
        <f>IF('Open Int.'!E58=0,0,'Open Int.'!H58/'Open Int.'!E58)</f>
        <v>0.09</v>
      </c>
      <c r="G58" s="161">
        <v>0.10483870967741936</v>
      </c>
      <c r="H58" s="177">
        <f t="shared" si="0"/>
        <v>-0.1415384615384616</v>
      </c>
      <c r="I58" s="198">
        <f>IF(Volume!D58=0,0,Volume!F58/Volume!D58)</f>
        <v>0.03614457831325301</v>
      </c>
      <c r="J58" s="188">
        <v>0.019083969465648856</v>
      </c>
      <c r="K58" s="177">
        <f t="shared" si="1"/>
        <v>0.8939759036144577</v>
      </c>
      <c r="L58" s="61"/>
      <c r="M58" s="7"/>
      <c r="N58" s="60"/>
      <c r="O58" s="4"/>
      <c r="P58" s="4"/>
      <c r="Q58" s="4"/>
      <c r="R58" s="4"/>
      <c r="S58" s="4"/>
      <c r="T58" s="4"/>
      <c r="U58" s="62"/>
      <c r="V58" s="4"/>
      <c r="W58" s="4"/>
      <c r="X58" s="4"/>
      <c r="Y58" s="4"/>
      <c r="Z58" s="4"/>
      <c r="AA58" s="3"/>
    </row>
    <row r="59" spans="1:27" s="8" customFormat="1" ht="15">
      <c r="A59" s="189" t="s">
        <v>192</v>
      </c>
      <c r="B59" s="201">
        <f>'Open Int.'!E59</f>
        <v>1273100</v>
      </c>
      <c r="C59" s="202">
        <f>'Open Int.'!F59</f>
        <v>187050</v>
      </c>
      <c r="D59" s="203">
        <f>'Open Int.'!H59</f>
        <v>211700</v>
      </c>
      <c r="E59" s="359">
        <f>'Open Int.'!I59</f>
        <v>29000</v>
      </c>
      <c r="F59" s="204">
        <f>IF('Open Int.'!E59=0,0,'Open Int.'!H59/'Open Int.'!E59)</f>
        <v>0.1662870159453303</v>
      </c>
      <c r="G59" s="161">
        <v>0.16822429906542055</v>
      </c>
      <c r="H59" s="177">
        <f t="shared" si="0"/>
        <v>-0.011516071880536518</v>
      </c>
      <c r="I59" s="198">
        <f>IF(Volume!D59=0,0,Volume!F59/Volume!D59)</f>
        <v>0.06741573033707865</v>
      </c>
      <c r="J59" s="188">
        <v>0.07427055702917772</v>
      </c>
      <c r="K59" s="177">
        <f t="shared" si="1"/>
        <v>-0.09229534510433386</v>
      </c>
      <c r="L59" s="61"/>
      <c r="M59" s="7"/>
      <c r="N59" s="60"/>
      <c r="O59" s="4"/>
      <c r="P59" s="4"/>
      <c r="Q59" s="4"/>
      <c r="R59" s="4"/>
      <c r="S59" s="4"/>
      <c r="T59" s="4"/>
      <c r="U59" s="62"/>
      <c r="V59" s="4"/>
      <c r="W59" s="4"/>
      <c r="X59" s="4"/>
      <c r="Y59" s="4"/>
      <c r="Z59" s="4"/>
      <c r="AA59" s="3"/>
    </row>
    <row r="60" spans="1:27" s="8" customFormat="1" ht="15">
      <c r="A60" s="189" t="s">
        <v>182</v>
      </c>
      <c r="B60" s="201">
        <f>'Open Int.'!E60</f>
        <v>462000</v>
      </c>
      <c r="C60" s="202">
        <f>'Open Int.'!F60</f>
        <v>238700</v>
      </c>
      <c r="D60" s="203">
        <f>'Open Int.'!H60</f>
        <v>7700</v>
      </c>
      <c r="E60" s="359">
        <f>'Open Int.'!I60</f>
        <v>7700</v>
      </c>
      <c r="F60" s="204">
        <f>IF('Open Int.'!E60=0,0,'Open Int.'!H60/'Open Int.'!E60)</f>
        <v>0.016666666666666666</v>
      </c>
      <c r="G60" s="161">
        <v>0</v>
      </c>
      <c r="H60" s="177">
        <f t="shared" si="0"/>
        <v>0</v>
      </c>
      <c r="I60" s="198">
        <f>IF(Volume!D60=0,0,Volume!F60/Volume!D60)</f>
        <v>0.016666666666666666</v>
      </c>
      <c r="J60" s="188">
        <v>0</v>
      </c>
      <c r="K60" s="177">
        <f t="shared" si="1"/>
        <v>0</v>
      </c>
      <c r="L60" s="61"/>
      <c r="M60" s="7"/>
      <c r="N60" s="60"/>
      <c r="O60" s="4"/>
      <c r="P60" s="4"/>
      <c r="Q60" s="4"/>
      <c r="R60" s="4"/>
      <c r="S60" s="4"/>
      <c r="T60" s="4"/>
      <c r="U60" s="62"/>
      <c r="V60" s="4"/>
      <c r="W60" s="4"/>
      <c r="X60" s="4"/>
      <c r="Y60" s="4"/>
      <c r="Z60" s="4"/>
      <c r="AA60" s="3"/>
    </row>
    <row r="61" spans="1:29" s="59" customFormat="1" ht="15">
      <c r="A61" s="189" t="s">
        <v>217</v>
      </c>
      <c r="B61" s="201">
        <f>'Open Int.'!E61</f>
        <v>188000</v>
      </c>
      <c r="C61" s="202">
        <f>'Open Int.'!F61</f>
        <v>10600</v>
      </c>
      <c r="D61" s="203">
        <f>'Open Int.'!H61</f>
        <v>40000</v>
      </c>
      <c r="E61" s="359">
        <f>'Open Int.'!I61</f>
        <v>6600</v>
      </c>
      <c r="F61" s="204">
        <f>IF('Open Int.'!E61=0,0,'Open Int.'!H61/'Open Int.'!E61)</f>
        <v>0.2127659574468085</v>
      </c>
      <c r="G61" s="161">
        <v>0.1882750845546787</v>
      </c>
      <c r="H61" s="177">
        <f t="shared" si="0"/>
        <v>0.13008026500191103</v>
      </c>
      <c r="I61" s="198">
        <f>IF(Volume!D61=0,0,Volume!F61/Volume!D61)</f>
        <v>0.18251928020565553</v>
      </c>
      <c r="J61" s="188">
        <v>0.1504424778761062</v>
      </c>
      <c r="K61" s="177">
        <f t="shared" si="1"/>
        <v>0.2132163919552396</v>
      </c>
      <c r="L61" s="61"/>
      <c r="M61" s="7"/>
      <c r="N61" s="60"/>
      <c r="O61" s="4"/>
      <c r="P61" s="4"/>
      <c r="Q61" s="4"/>
      <c r="R61" s="4"/>
      <c r="S61" s="4"/>
      <c r="T61" s="4"/>
      <c r="U61" s="62"/>
      <c r="V61" s="4"/>
      <c r="W61" s="4"/>
      <c r="X61" s="4"/>
      <c r="Y61" s="4"/>
      <c r="Z61" s="4"/>
      <c r="AA61" s="3"/>
      <c r="AB61" s="80"/>
      <c r="AC61" s="79"/>
    </row>
    <row r="62" spans="1:27" s="8" customFormat="1" ht="15">
      <c r="A62" s="189" t="s">
        <v>158</v>
      </c>
      <c r="B62" s="201">
        <f>'Open Int.'!E62</f>
        <v>5900</v>
      </c>
      <c r="C62" s="202">
        <f>'Open Int.'!F62</f>
        <v>5900</v>
      </c>
      <c r="D62" s="203">
        <f>'Open Int.'!H62</f>
        <v>0</v>
      </c>
      <c r="E62" s="359">
        <f>'Open Int.'!I62</f>
        <v>0</v>
      </c>
      <c r="F62" s="204">
        <f>IF('Open Int.'!E62=0,0,'Open Int.'!H62/'Open Int.'!E62)</f>
        <v>0</v>
      </c>
      <c r="G62" s="161">
        <v>0</v>
      </c>
      <c r="H62" s="177">
        <f t="shared" si="0"/>
        <v>0</v>
      </c>
      <c r="I62" s="198">
        <f>IF(Volume!D62=0,0,Volume!F62/Volume!D62)</f>
        <v>0</v>
      </c>
      <c r="J62" s="188">
        <v>0</v>
      </c>
      <c r="K62" s="177">
        <f t="shared" si="1"/>
        <v>0</v>
      </c>
      <c r="L62" s="61"/>
      <c r="M62" s="7"/>
      <c r="N62" s="60"/>
      <c r="O62" s="4"/>
      <c r="P62" s="4"/>
      <c r="Q62" s="4"/>
      <c r="R62" s="4"/>
      <c r="S62" s="4"/>
      <c r="T62" s="4"/>
      <c r="U62" s="62"/>
      <c r="V62" s="4"/>
      <c r="W62" s="4"/>
      <c r="X62" s="4"/>
      <c r="Y62" s="4"/>
      <c r="Z62" s="4"/>
      <c r="AA62" s="3"/>
    </row>
    <row r="63" spans="1:29" s="59" customFormat="1" ht="15">
      <c r="A63" s="189" t="s">
        <v>104</v>
      </c>
      <c r="B63" s="201">
        <f>'Open Int.'!E63</f>
        <v>1800</v>
      </c>
      <c r="C63" s="202">
        <f>'Open Int.'!F63</f>
        <v>0</v>
      </c>
      <c r="D63" s="203">
        <f>'Open Int.'!H63</f>
        <v>0</v>
      </c>
      <c r="E63" s="359">
        <f>'Open Int.'!I63</f>
        <v>0</v>
      </c>
      <c r="F63" s="204">
        <f>IF('Open Int.'!E63=0,0,'Open Int.'!H63/'Open Int.'!E63)</f>
        <v>0</v>
      </c>
      <c r="G63" s="161">
        <v>0</v>
      </c>
      <c r="H63" s="177">
        <f t="shared" si="0"/>
        <v>0</v>
      </c>
      <c r="I63" s="198">
        <f>IF(Volume!D63=0,0,Volume!F63/Volume!D63)</f>
        <v>0</v>
      </c>
      <c r="J63" s="188">
        <v>0</v>
      </c>
      <c r="K63" s="177">
        <f t="shared" si="1"/>
        <v>0</v>
      </c>
      <c r="L63" s="61"/>
      <c r="M63" s="7"/>
      <c r="N63" s="60"/>
      <c r="O63" s="4"/>
      <c r="P63" s="4"/>
      <c r="Q63" s="4"/>
      <c r="R63" s="4"/>
      <c r="S63" s="4"/>
      <c r="T63" s="4"/>
      <c r="U63" s="62"/>
      <c r="V63" s="4"/>
      <c r="W63" s="4"/>
      <c r="X63" s="4"/>
      <c r="Y63" s="4"/>
      <c r="Z63" s="4"/>
      <c r="AA63" s="3"/>
      <c r="AB63" s="80"/>
      <c r="AC63" s="79"/>
    </row>
    <row r="64" spans="1:29" s="59" customFormat="1" ht="15">
      <c r="A64" s="189" t="s">
        <v>48</v>
      </c>
      <c r="B64" s="201">
        <f>'Open Int.'!E64</f>
        <v>409200</v>
      </c>
      <c r="C64" s="202">
        <f>'Open Int.'!F64</f>
        <v>113300</v>
      </c>
      <c r="D64" s="203">
        <f>'Open Int.'!H64</f>
        <v>46200</v>
      </c>
      <c r="E64" s="359">
        <f>'Open Int.'!I64</f>
        <v>12100</v>
      </c>
      <c r="F64" s="204">
        <f>IF('Open Int.'!E64=0,0,'Open Int.'!H64/'Open Int.'!E64)</f>
        <v>0.11290322580645161</v>
      </c>
      <c r="G64" s="161">
        <v>0.11524163568773234</v>
      </c>
      <c r="H64" s="177">
        <f t="shared" si="0"/>
        <v>-0.020291363163371483</v>
      </c>
      <c r="I64" s="198">
        <f>IF(Volume!D64=0,0,Volume!F64/Volume!D64)</f>
        <v>0.07246376811594203</v>
      </c>
      <c r="J64" s="188">
        <v>0.14035087719298245</v>
      </c>
      <c r="K64" s="177">
        <f t="shared" si="1"/>
        <v>-0.48369565217391297</v>
      </c>
      <c r="L64" s="61"/>
      <c r="M64" s="7"/>
      <c r="N64" s="60"/>
      <c r="O64" s="4"/>
      <c r="P64" s="4"/>
      <c r="Q64" s="4"/>
      <c r="R64" s="4"/>
      <c r="S64" s="4"/>
      <c r="T64" s="4"/>
      <c r="U64" s="62"/>
      <c r="V64" s="4"/>
      <c r="W64" s="4"/>
      <c r="X64" s="4"/>
      <c r="Y64" s="4"/>
      <c r="Z64" s="4"/>
      <c r="AA64" s="3"/>
      <c r="AB64" s="80"/>
      <c r="AC64" s="79"/>
    </row>
    <row r="65" spans="1:29" s="59" customFormat="1" ht="15">
      <c r="A65" s="189" t="s">
        <v>6</v>
      </c>
      <c r="B65" s="201">
        <f>'Open Int.'!E65</f>
        <v>1460250</v>
      </c>
      <c r="C65" s="202">
        <f>'Open Int.'!F65</f>
        <v>121500</v>
      </c>
      <c r="D65" s="203">
        <f>'Open Int.'!H65</f>
        <v>232875</v>
      </c>
      <c r="E65" s="359">
        <f>'Open Int.'!I65</f>
        <v>61875</v>
      </c>
      <c r="F65" s="204">
        <f>IF('Open Int.'!E65=0,0,'Open Int.'!H65/'Open Int.'!E65)</f>
        <v>0.15947611710323575</v>
      </c>
      <c r="G65" s="161">
        <v>0.12773109243697478</v>
      </c>
      <c r="H65" s="177">
        <f t="shared" si="0"/>
        <v>0.24853012732138527</v>
      </c>
      <c r="I65" s="198">
        <f>IF(Volume!D65=0,0,Volume!F65/Volume!D65)</f>
        <v>0.15057915057915058</v>
      </c>
      <c r="J65" s="188">
        <v>0.10946408209806158</v>
      </c>
      <c r="K65" s="177">
        <f t="shared" si="1"/>
        <v>0.37560328185328185</v>
      </c>
      <c r="L65" s="61"/>
      <c r="M65" s="7"/>
      <c r="N65" s="60"/>
      <c r="O65" s="4"/>
      <c r="P65" s="4"/>
      <c r="Q65" s="4"/>
      <c r="R65" s="4"/>
      <c r="S65" s="4"/>
      <c r="T65" s="4"/>
      <c r="U65" s="62"/>
      <c r="V65" s="4"/>
      <c r="W65" s="4"/>
      <c r="X65" s="4"/>
      <c r="Y65" s="4"/>
      <c r="Z65" s="4"/>
      <c r="AA65" s="3"/>
      <c r="AB65" s="80"/>
      <c r="AC65" s="79"/>
    </row>
    <row r="66" spans="1:27" s="8" customFormat="1" ht="15">
      <c r="A66" s="189" t="s">
        <v>193</v>
      </c>
      <c r="B66" s="201">
        <f>'Open Int.'!E66</f>
        <v>353000</v>
      </c>
      <c r="C66" s="202">
        <f>'Open Int.'!F66</f>
        <v>112000</v>
      </c>
      <c r="D66" s="203">
        <f>'Open Int.'!H66</f>
        <v>24000</v>
      </c>
      <c r="E66" s="359">
        <f>'Open Int.'!I66</f>
        <v>7000</v>
      </c>
      <c r="F66" s="204">
        <f>IF('Open Int.'!E66=0,0,'Open Int.'!H66/'Open Int.'!E66)</f>
        <v>0.0679886685552408</v>
      </c>
      <c r="G66" s="161">
        <v>0.07053941908713693</v>
      </c>
      <c r="H66" s="177">
        <f t="shared" si="0"/>
        <v>-0.036160639893351006</v>
      </c>
      <c r="I66" s="198">
        <f>IF(Volume!D66=0,0,Volume!F66/Volume!D66)</f>
        <v>0.032388663967611336</v>
      </c>
      <c r="J66" s="188">
        <v>0.10588235294117647</v>
      </c>
      <c r="K66" s="177">
        <f t="shared" si="1"/>
        <v>-0.6941070625281152</v>
      </c>
      <c r="L66" s="61"/>
      <c r="M66" s="7"/>
      <c r="N66" s="60"/>
      <c r="O66" s="4"/>
      <c r="P66" s="4"/>
      <c r="Q66" s="4"/>
      <c r="R66" s="4"/>
      <c r="S66" s="4"/>
      <c r="T66" s="4"/>
      <c r="U66" s="62"/>
      <c r="V66" s="4"/>
      <c r="W66" s="4"/>
      <c r="X66" s="4"/>
      <c r="Y66" s="4"/>
      <c r="Z66" s="4"/>
      <c r="AA66" s="3"/>
    </row>
    <row r="67" spans="1:27" s="8" customFormat="1" ht="15">
      <c r="A67" s="189" t="s">
        <v>183</v>
      </c>
      <c r="B67" s="201">
        <f>'Open Int.'!E67</f>
        <v>0</v>
      </c>
      <c r="C67" s="202">
        <f>'Open Int.'!F67</f>
        <v>0</v>
      </c>
      <c r="D67" s="203">
        <f>'Open Int.'!H67</f>
        <v>0</v>
      </c>
      <c r="E67" s="359">
        <f>'Open Int.'!I67</f>
        <v>0</v>
      </c>
      <c r="F67" s="204">
        <f>IF('Open Int.'!E67=0,0,'Open Int.'!H67/'Open Int.'!E67)</f>
        <v>0</v>
      </c>
      <c r="G67" s="161">
        <v>0</v>
      </c>
      <c r="H67" s="177">
        <f t="shared" si="0"/>
        <v>0</v>
      </c>
      <c r="I67" s="198">
        <f>IF(Volume!D67=0,0,Volume!F67/Volume!D67)</f>
        <v>0</v>
      </c>
      <c r="J67" s="188">
        <v>0</v>
      </c>
      <c r="K67" s="177">
        <f t="shared" si="1"/>
        <v>0</v>
      </c>
      <c r="L67" s="61"/>
      <c r="M67" s="7"/>
      <c r="N67" s="60"/>
      <c r="O67" s="4"/>
      <c r="P67" s="4"/>
      <c r="Q67" s="4"/>
      <c r="R67" s="4"/>
      <c r="S67" s="4"/>
      <c r="T67" s="4"/>
      <c r="U67" s="62"/>
      <c r="V67" s="4"/>
      <c r="W67" s="4"/>
      <c r="X67" s="4"/>
      <c r="Y67" s="4"/>
      <c r="Z67" s="4"/>
      <c r="AA67" s="3"/>
    </row>
    <row r="68" spans="1:29" s="59" customFormat="1" ht="15">
      <c r="A68" s="189" t="s">
        <v>147</v>
      </c>
      <c r="B68" s="201">
        <f>'Open Int.'!E68</f>
        <v>31600</v>
      </c>
      <c r="C68" s="202">
        <f>'Open Int.'!F68</f>
        <v>9600</v>
      </c>
      <c r="D68" s="203">
        <f>'Open Int.'!H68</f>
        <v>3200</v>
      </c>
      <c r="E68" s="359">
        <f>'Open Int.'!I68</f>
        <v>2400</v>
      </c>
      <c r="F68" s="204">
        <f>IF('Open Int.'!E68=0,0,'Open Int.'!H68/'Open Int.'!E68)</f>
        <v>0.10126582278481013</v>
      </c>
      <c r="G68" s="161">
        <v>0.03636363636363636</v>
      </c>
      <c r="H68" s="177">
        <f t="shared" si="0"/>
        <v>1.7848101265822787</v>
      </c>
      <c r="I68" s="198">
        <f>IF(Volume!D68=0,0,Volume!F68/Volume!D68)</f>
        <v>0.08571428571428572</v>
      </c>
      <c r="J68" s="188">
        <v>0</v>
      </c>
      <c r="K68" s="177">
        <f t="shared" si="1"/>
        <v>0</v>
      </c>
      <c r="L68" s="61"/>
      <c r="M68" s="7"/>
      <c r="N68" s="60"/>
      <c r="O68" s="4"/>
      <c r="P68" s="4"/>
      <c r="Q68" s="4"/>
      <c r="R68" s="4"/>
      <c r="S68" s="4"/>
      <c r="T68" s="4"/>
      <c r="U68" s="62"/>
      <c r="V68" s="4"/>
      <c r="W68" s="4"/>
      <c r="X68" s="4"/>
      <c r="Y68" s="4"/>
      <c r="Z68" s="4"/>
      <c r="AA68" s="3"/>
      <c r="AB68" s="80"/>
      <c r="AC68" s="79"/>
    </row>
    <row r="69" spans="1:27" s="8" customFormat="1" ht="15">
      <c r="A69" s="189" t="s">
        <v>159</v>
      </c>
      <c r="B69" s="201">
        <f>'Open Int.'!E69</f>
        <v>0</v>
      </c>
      <c r="C69" s="202">
        <f>'Open Int.'!F69</f>
        <v>0</v>
      </c>
      <c r="D69" s="203">
        <f>'Open Int.'!H69</f>
        <v>0</v>
      </c>
      <c r="E69" s="359">
        <f>'Open Int.'!I69</f>
        <v>0</v>
      </c>
      <c r="F69" s="204">
        <f>IF('Open Int.'!E69=0,0,'Open Int.'!H69/'Open Int.'!E69)</f>
        <v>0</v>
      </c>
      <c r="G69" s="161">
        <v>0</v>
      </c>
      <c r="H69" s="177">
        <f aca="true" t="shared" si="2" ref="H69:H129">IF(G69=0,0,(F69-G69)/G69)</f>
        <v>0</v>
      </c>
      <c r="I69" s="198">
        <f>IF(Volume!D69=0,0,Volume!F69/Volume!D69)</f>
        <v>0</v>
      </c>
      <c r="J69" s="188">
        <v>0</v>
      </c>
      <c r="K69" s="177">
        <f aca="true" t="shared" si="3" ref="K69:K129">IF(J69=0,0,(I69-J69)/J69)</f>
        <v>0</v>
      </c>
      <c r="L69" s="61"/>
      <c r="M69" s="7"/>
      <c r="N69" s="60"/>
      <c r="O69" s="4"/>
      <c r="P69" s="4"/>
      <c r="Q69" s="4"/>
      <c r="R69" s="4"/>
      <c r="S69" s="4"/>
      <c r="T69" s="4"/>
      <c r="U69" s="62"/>
      <c r="V69" s="4"/>
      <c r="W69" s="4"/>
      <c r="X69" s="4"/>
      <c r="Y69" s="4"/>
      <c r="Z69" s="4"/>
      <c r="AA69" s="3"/>
    </row>
    <row r="70" spans="1:29" s="59" customFormat="1" ht="15">
      <c r="A70" s="189" t="s">
        <v>148</v>
      </c>
      <c r="B70" s="201">
        <f>'Open Int.'!E70</f>
        <v>1650000</v>
      </c>
      <c r="C70" s="202">
        <f>'Open Int.'!F70</f>
        <v>125000</v>
      </c>
      <c r="D70" s="203">
        <f>'Open Int.'!H70</f>
        <v>200000</v>
      </c>
      <c r="E70" s="359">
        <f>'Open Int.'!I70</f>
        <v>25000</v>
      </c>
      <c r="F70" s="204">
        <f>IF('Open Int.'!E70=0,0,'Open Int.'!H70/'Open Int.'!E70)</f>
        <v>0.12121212121212122</v>
      </c>
      <c r="G70" s="161">
        <v>0.11475409836065574</v>
      </c>
      <c r="H70" s="177">
        <f t="shared" si="2"/>
        <v>0.05627705627705629</v>
      </c>
      <c r="I70" s="198">
        <f>IF(Volume!D70=0,0,Volume!F70/Volume!D70)</f>
        <v>0.1</v>
      </c>
      <c r="J70" s="188">
        <v>0.20689655172413793</v>
      </c>
      <c r="K70" s="177">
        <f t="shared" si="3"/>
        <v>-0.5166666666666666</v>
      </c>
      <c r="L70" s="61"/>
      <c r="M70" s="7"/>
      <c r="N70" s="60"/>
      <c r="O70" s="4"/>
      <c r="P70" s="4"/>
      <c r="Q70" s="4"/>
      <c r="R70" s="4"/>
      <c r="S70" s="4"/>
      <c r="T70" s="4"/>
      <c r="U70" s="62"/>
      <c r="V70" s="4"/>
      <c r="W70" s="4"/>
      <c r="X70" s="4"/>
      <c r="Y70" s="4"/>
      <c r="Z70" s="4"/>
      <c r="AA70" s="3"/>
      <c r="AB70" s="80"/>
      <c r="AC70" s="79"/>
    </row>
    <row r="71" spans="1:27" s="8" customFormat="1" ht="15">
      <c r="A71" s="189" t="s">
        <v>184</v>
      </c>
      <c r="B71" s="201">
        <f>'Open Int.'!E71</f>
        <v>36000</v>
      </c>
      <c r="C71" s="202">
        <f>'Open Int.'!F71</f>
        <v>36000</v>
      </c>
      <c r="D71" s="203">
        <f>'Open Int.'!H71</f>
        <v>0</v>
      </c>
      <c r="E71" s="359">
        <f>'Open Int.'!I71</f>
        <v>0</v>
      </c>
      <c r="F71" s="204">
        <f>IF('Open Int.'!E71=0,0,'Open Int.'!H71/'Open Int.'!E71)</f>
        <v>0</v>
      </c>
      <c r="G71" s="161">
        <v>0</v>
      </c>
      <c r="H71" s="177">
        <f t="shared" si="2"/>
        <v>0</v>
      </c>
      <c r="I71" s="198">
        <f>IF(Volume!D71=0,0,Volume!F71/Volume!D71)</f>
        <v>0</v>
      </c>
      <c r="J71" s="188">
        <v>0</v>
      </c>
      <c r="K71" s="177">
        <f t="shared" si="3"/>
        <v>0</v>
      </c>
      <c r="L71" s="61"/>
      <c r="M71" s="7"/>
      <c r="N71" s="60"/>
      <c r="O71" s="4"/>
      <c r="P71" s="4"/>
      <c r="Q71" s="4"/>
      <c r="R71" s="4"/>
      <c r="S71" s="4"/>
      <c r="T71" s="4"/>
      <c r="U71" s="62"/>
      <c r="V71" s="4"/>
      <c r="W71" s="4"/>
      <c r="X71" s="4"/>
      <c r="Y71" s="4"/>
      <c r="Z71" s="4"/>
      <c r="AA71" s="3"/>
    </row>
    <row r="72" spans="1:27" s="8" customFormat="1" ht="15">
      <c r="A72" s="189" t="s">
        <v>194</v>
      </c>
      <c r="B72" s="201">
        <f>'Open Int.'!E72</f>
        <v>155000</v>
      </c>
      <c r="C72" s="202">
        <f>'Open Int.'!F72</f>
        <v>30000</v>
      </c>
      <c r="D72" s="203">
        <f>'Open Int.'!H72</f>
        <v>0</v>
      </c>
      <c r="E72" s="359">
        <f>'Open Int.'!I72</f>
        <v>0</v>
      </c>
      <c r="F72" s="204">
        <f>IF('Open Int.'!E72=0,0,'Open Int.'!H72/'Open Int.'!E72)</f>
        <v>0</v>
      </c>
      <c r="G72" s="161">
        <v>0</v>
      </c>
      <c r="H72" s="177">
        <f t="shared" si="2"/>
        <v>0</v>
      </c>
      <c r="I72" s="198">
        <f>IF(Volume!D72=0,0,Volume!F72/Volume!D72)</f>
        <v>0</v>
      </c>
      <c r="J72" s="188">
        <v>0</v>
      </c>
      <c r="K72" s="177">
        <f t="shared" si="3"/>
        <v>0</v>
      </c>
      <c r="L72" s="61"/>
      <c r="M72" s="7"/>
      <c r="N72" s="60"/>
      <c r="O72" s="4"/>
      <c r="P72" s="4"/>
      <c r="Q72" s="4"/>
      <c r="R72" s="4"/>
      <c r="S72" s="4"/>
      <c r="T72" s="4"/>
      <c r="U72" s="62"/>
      <c r="V72" s="4"/>
      <c r="W72" s="4"/>
      <c r="X72" s="4"/>
      <c r="Y72" s="4"/>
      <c r="Z72" s="4"/>
      <c r="AA72" s="3"/>
    </row>
    <row r="73" spans="1:27" s="8" customFormat="1" ht="15">
      <c r="A73" s="189" t="s">
        <v>160</v>
      </c>
      <c r="B73" s="201">
        <f>'Open Int.'!E73</f>
        <v>15300</v>
      </c>
      <c r="C73" s="202">
        <f>'Open Int.'!F73</f>
        <v>0</v>
      </c>
      <c r="D73" s="203">
        <f>'Open Int.'!H73</f>
        <v>0</v>
      </c>
      <c r="E73" s="359">
        <f>'Open Int.'!I73</f>
        <v>0</v>
      </c>
      <c r="F73" s="204">
        <f>IF('Open Int.'!E73=0,0,'Open Int.'!H73/'Open Int.'!E73)</f>
        <v>0</v>
      </c>
      <c r="G73" s="161">
        <v>0</v>
      </c>
      <c r="H73" s="177">
        <f t="shared" si="2"/>
        <v>0</v>
      </c>
      <c r="I73" s="198">
        <f>IF(Volume!D73=0,0,Volume!F73/Volume!D73)</f>
        <v>0</v>
      </c>
      <c r="J73" s="188">
        <v>0</v>
      </c>
      <c r="K73" s="177">
        <f t="shared" si="3"/>
        <v>0</v>
      </c>
      <c r="L73" s="61"/>
      <c r="M73" s="7"/>
      <c r="N73" s="60"/>
      <c r="O73" s="4"/>
      <c r="P73" s="4"/>
      <c r="Q73" s="4"/>
      <c r="R73" s="4"/>
      <c r="S73" s="4"/>
      <c r="T73" s="4"/>
      <c r="U73" s="62"/>
      <c r="V73" s="4"/>
      <c r="W73" s="4"/>
      <c r="X73" s="4"/>
      <c r="Y73" s="4"/>
      <c r="Z73" s="4"/>
      <c r="AA73" s="3"/>
    </row>
    <row r="74" spans="1:27" s="8" customFormat="1" ht="15">
      <c r="A74" s="189" t="s">
        <v>357</v>
      </c>
      <c r="B74" s="201">
        <f>'Open Int.'!E74</f>
        <v>718250</v>
      </c>
      <c r="C74" s="202">
        <f>'Open Int.'!F74</f>
        <v>91800</v>
      </c>
      <c r="D74" s="203">
        <f>'Open Int.'!H74</f>
        <v>49300</v>
      </c>
      <c r="E74" s="359">
        <f>'Open Int.'!I74</f>
        <v>13600</v>
      </c>
      <c r="F74" s="204">
        <f>IF('Open Int.'!E74=0,0,'Open Int.'!H74/'Open Int.'!E74)</f>
        <v>0.06863905325443787</v>
      </c>
      <c r="G74" s="161">
        <v>0.05698778833107191</v>
      </c>
      <c r="H74" s="177">
        <f t="shared" si="2"/>
        <v>0.2044519582981121</v>
      </c>
      <c r="I74" s="198">
        <f>IF(Volume!D74=0,0,Volume!F74/Volume!D74)</f>
        <v>0.0547945205479452</v>
      </c>
      <c r="J74" s="188">
        <v>0.037383177570093455</v>
      </c>
      <c r="K74" s="177">
        <f t="shared" si="3"/>
        <v>0.4657534246575343</v>
      </c>
      <c r="L74" s="61"/>
      <c r="M74" s="7"/>
      <c r="N74" s="60"/>
      <c r="O74" s="4"/>
      <c r="P74" s="4"/>
      <c r="Q74" s="4"/>
      <c r="R74" s="4"/>
      <c r="S74" s="4"/>
      <c r="T74" s="4"/>
      <c r="U74" s="62"/>
      <c r="V74" s="4"/>
      <c r="W74" s="4"/>
      <c r="X74" s="4"/>
      <c r="Y74" s="4"/>
      <c r="Z74" s="4"/>
      <c r="AA74" s="3"/>
    </row>
    <row r="75" spans="1:27" s="8" customFormat="1" ht="15">
      <c r="A75" s="189" t="s">
        <v>226</v>
      </c>
      <c r="B75" s="201">
        <f>'Open Int.'!E75</f>
        <v>44800</v>
      </c>
      <c r="C75" s="202">
        <f>'Open Int.'!F75</f>
        <v>5400</v>
      </c>
      <c r="D75" s="203">
        <f>'Open Int.'!H75</f>
        <v>6000</v>
      </c>
      <c r="E75" s="359">
        <f>'Open Int.'!I75</f>
        <v>200</v>
      </c>
      <c r="F75" s="204">
        <f>IF('Open Int.'!E75=0,0,'Open Int.'!H75/'Open Int.'!E75)</f>
        <v>0.13392857142857142</v>
      </c>
      <c r="G75" s="161">
        <v>0.14720812182741116</v>
      </c>
      <c r="H75" s="177">
        <f t="shared" si="2"/>
        <v>-0.09020935960591134</v>
      </c>
      <c r="I75" s="198">
        <f>IF(Volume!D75=0,0,Volume!F75/Volume!D75)</f>
        <v>0.04326923076923077</v>
      </c>
      <c r="J75" s="188">
        <v>0.09016393442622951</v>
      </c>
      <c r="K75" s="177">
        <f t="shared" si="3"/>
        <v>-0.5201048951048951</v>
      </c>
      <c r="L75" s="61"/>
      <c r="M75" s="7"/>
      <c r="N75" s="60"/>
      <c r="O75" s="4"/>
      <c r="P75" s="4"/>
      <c r="Q75" s="4"/>
      <c r="R75" s="4"/>
      <c r="S75" s="4"/>
      <c r="T75" s="4"/>
      <c r="U75" s="62"/>
      <c r="V75" s="4"/>
      <c r="W75" s="4"/>
      <c r="X75" s="4"/>
      <c r="Y75" s="4"/>
      <c r="Z75" s="4"/>
      <c r="AA75" s="3"/>
    </row>
    <row r="76" spans="1:29" s="59" customFormat="1" ht="15">
      <c r="A76" s="189" t="s">
        <v>7</v>
      </c>
      <c r="B76" s="201">
        <f>'Open Int.'!E76</f>
        <v>20150</v>
      </c>
      <c r="C76" s="202">
        <f>'Open Int.'!F76</f>
        <v>2600</v>
      </c>
      <c r="D76" s="203">
        <f>'Open Int.'!H76</f>
        <v>3900</v>
      </c>
      <c r="E76" s="359">
        <f>'Open Int.'!I76</f>
        <v>2600</v>
      </c>
      <c r="F76" s="204">
        <f>IF('Open Int.'!E76=0,0,'Open Int.'!H76/'Open Int.'!E76)</f>
        <v>0.1935483870967742</v>
      </c>
      <c r="G76" s="161">
        <v>0.07407407407407407</v>
      </c>
      <c r="H76" s="177">
        <f t="shared" si="2"/>
        <v>1.6129032258064517</v>
      </c>
      <c r="I76" s="198">
        <f>IF(Volume!D76=0,0,Volume!F76/Volume!D76)</f>
        <v>0.7142857142857143</v>
      </c>
      <c r="J76" s="188">
        <v>0.02040816326530612</v>
      </c>
      <c r="K76" s="177">
        <f t="shared" si="3"/>
        <v>34</v>
      </c>
      <c r="L76" s="61"/>
      <c r="M76" s="7"/>
      <c r="N76" s="60"/>
      <c r="O76" s="4"/>
      <c r="P76" s="4"/>
      <c r="Q76" s="4"/>
      <c r="R76" s="4"/>
      <c r="S76" s="4"/>
      <c r="T76" s="4"/>
      <c r="U76" s="62"/>
      <c r="V76" s="4"/>
      <c r="W76" s="4"/>
      <c r="X76" s="4"/>
      <c r="Y76" s="4"/>
      <c r="Z76" s="4"/>
      <c r="AA76" s="3"/>
      <c r="AB76" s="80"/>
      <c r="AC76" s="79"/>
    </row>
    <row r="77" spans="1:27" s="8" customFormat="1" ht="15">
      <c r="A77" s="189" t="s">
        <v>185</v>
      </c>
      <c r="B77" s="201">
        <f>'Open Int.'!E77</f>
        <v>0</v>
      </c>
      <c r="C77" s="202">
        <f>'Open Int.'!F77</f>
        <v>0</v>
      </c>
      <c r="D77" s="203">
        <f>'Open Int.'!H77</f>
        <v>0</v>
      </c>
      <c r="E77" s="359">
        <f>'Open Int.'!I77</f>
        <v>0</v>
      </c>
      <c r="F77" s="204">
        <f>IF('Open Int.'!E77=0,0,'Open Int.'!H77/'Open Int.'!E77)</f>
        <v>0</v>
      </c>
      <c r="G77" s="161">
        <v>0</v>
      </c>
      <c r="H77" s="177">
        <f t="shared" si="2"/>
        <v>0</v>
      </c>
      <c r="I77" s="198">
        <f>IF(Volume!D77=0,0,Volume!F77/Volume!D77)</f>
        <v>0</v>
      </c>
      <c r="J77" s="188">
        <v>0</v>
      </c>
      <c r="K77" s="177">
        <f t="shared" si="3"/>
        <v>0</v>
      </c>
      <c r="L77" s="61"/>
      <c r="M77" s="7"/>
      <c r="N77" s="60"/>
      <c r="O77" s="4"/>
      <c r="P77" s="4"/>
      <c r="Q77" s="4"/>
      <c r="R77" s="4"/>
      <c r="S77" s="4"/>
      <c r="T77" s="4"/>
      <c r="U77" s="62"/>
      <c r="V77" s="4"/>
      <c r="W77" s="4"/>
      <c r="X77" s="4"/>
      <c r="Y77" s="4"/>
      <c r="Z77" s="4"/>
      <c r="AA77" s="3"/>
    </row>
    <row r="78" spans="1:27" s="8" customFormat="1" ht="15">
      <c r="A78" s="189" t="s">
        <v>240</v>
      </c>
      <c r="B78" s="201">
        <f>'Open Int.'!E78</f>
        <v>65200</v>
      </c>
      <c r="C78" s="202">
        <f>'Open Int.'!F78</f>
        <v>4000</v>
      </c>
      <c r="D78" s="203">
        <f>'Open Int.'!H78</f>
        <v>11600</v>
      </c>
      <c r="E78" s="359">
        <f>'Open Int.'!I78</f>
        <v>800</v>
      </c>
      <c r="F78" s="204">
        <f>IF('Open Int.'!E78=0,0,'Open Int.'!H78/'Open Int.'!E78)</f>
        <v>0.17791411042944785</v>
      </c>
      <c r="G78" s="161">
        <v>0.17647058823529413</v>
      </c>
      <c r="H78" s="177">
        <f t="shared" si="2"/>
        <v>0.008179959100204432</v>
      </c>
      <c r="I78" s="198">
        <f>IF(Volume!D78=0,0,Volume!F78/Volume!D78)</f>
        <v>0.12</v>
      </c>
      <c r="J78" s="188">
        <v>0.025974025974025976</v>
      </c>
      <c r="K78" s="177">
        <f t="shared" si="3"/>
        <v>3.619999999999999</v>
      </c>
      <c r="L78" s="61"/>
      <c r="M78" s="7"/>
      <c r="N78" s="60"/>
      <c r="O78" s="4"/>
      <c r="P78" s="4"/>
      <c r="Q78" s="4"/>
      <c r="R78" s="4"/>
      <c r="S78" s="4"/>
      <c r="T78" s="4"/>
      <c r="U78" s="62"/>
      <c r="V78" s="4"/>
      <c r="W78" s="4"/>
      <c r="X78" s="4"/>
      <c r="Y78" s="4"/>
      <c r="Z78" s="4"/>
      <c r="AA78" s="3"/>
    </row>
    <row r="79" spans="1:29" s="59" customFormat="1" ht="15">
      <c r="A79" s="189" t="s">
        <v>223</v>
      </c>
      <c r="B79" s="201">
        <f>'Open Int.'!E79</f>
        <v>902500</v>
      </c>
      <c r="C79" s="202">
        <f>'Open Int.'!F79</f>
        <v>-133750</v>
      </c>
      <c r="D79" s="203">
        <f>'Open Int.'!H79</f>
        <v>766250</v>
      </c>
      <c r="E79" s="359">
        <f>'Open Int.'!I79</f>
        <v>16250</v>
      </c>
      <c r="F79" s="204">
        <f>IF('Open Int.'!E79=0,0,'Open Int.'!H79/'Open Int.'!E79)</f>
        <v>0.8490304709141274</v>
      </c>
      <c r="G79" s="161">
        <v>0.7237635705669482</v>
      </c>
      <c r="H79" s="177">
        <f t="shared" si="2"/>
        <v>0.17307710064635265</v>
      </c>
      <c r="I79" s="198">
        <f>IF(Volume!D79=0,0,Volume!F79/Volume!D79)</f>
        <v>0.1791767554479419</v>
      </c>
      <c r="J79" s="188">
        <v>0.35076252723311546</v>
      </c>
      <c r="K79" s="177">
        <f t="shared" si="3"/>
        <v>-0.4891793121080414</v>
      </c>
      <c r="L79" s="61"/>
      <c r="M79" s="7"/>
      <c r="N79" s="60"/>
      <c r="O79" s="4"/>
      <c r="P79" s="4"/>
      <c r="Q79" s="4"/>
      <c r="R79" s="4"/>
      <c r="S79" s="4"/>
      <c r="T79" s="4"/>
      <c r="U79" s="62"/>
      <c r="V79" s="4"/>
      <c r="W79" s="4"/>
      <c r="X79" s="4"/>
      <c r="Y79" s="4"/>
      <c r="Z79" s="4"/>
      <c r="AA79" s="3"/>
      <c r="AB79" s="80"/>
      <c r="AC79" s="79"/>
    </row>
    <row r="80" spans="1:27" s="8" customFormat="1" ht="15">
      <c r="A80" s="189" t="s">
        <v>186</v>
      </c>
      <c r="B80" s="201">
        <f>'Open Int.'!E80</f>
        <v>38400</v>
      </c>
      <c r="C80" s="202">
        <f>'Open Int.'!F80</f>
        <v>1600</v>
      </c>
      <c r="D80" s="203">
        <f>'Open Int.'!H80</f>
        <v>8000</v>
      </c>
      <c r="E80" s="359">
        <f>'Open Int.'!I80</f>
        <v>0</v>
      </c>
      <c r="F80" s="204">
        <f>IF('Open Int.'!E80=0,0,'Open Int.'!H80/'Open Int.'!E80)</f>
        <v>0.20833333333333334</v>
      </c>
      <c r="G80" s="161">
        <v>0.21739130434782608</v>
      </c>
      <c r="H80" s="177">
        <f t="shared" si="2"/>
        <v>-0.041666666666666595</v>
      </c>
      <c r="I80" s="198">
        <f>IF(Volume!D80=0,0,Volume!F80/Volume!D80)</f>
        <v>0</v>
      </c>
      <c r="J80" s="188">
        <v>0</v>
      </c>
      <c r="K80" s="177">
        <f t="shared" si="3"/>
        <v>0</v>
      </c>
      <c r="L80" s="61"/>
      <c r="M80" s="7"/>
      <c r="N80" s="60"/>
      <c r="O80" s="4"/>
      <c r="P80" s="4"/>
      <c r="Q80" s="4"/>
      <c r="R80" s="4"/>
      <c r="S80" s="4"/>
      <c r="T80" s="4"/>
      <c r="U80" s="62"/>
      <c r="V80" s="4"/>
      <c r="W80" s="4"/>
      <c r="X80" s="4"/>
      <c r="Y80" s="4"/>
      <c r="Z80" s="4"/>
      <c r="AA80" s="3"/>
    </row>
    <row r="81" spans="1:27" s="8" customFormat="1" ht="15">
      <c r="A81" s="189" t="s">
        <v>161</v>
      </c>
      <c r="B81" s="201">
        <f>'Open Int.'!E81</f>
        <v>204700</v>
      </c>
      <c r="C81" s="202">
        <f>'Open Int.'!F81</f>
        <v>89000</v>
      </c>
      <c r="D81" s="203">
        <f>'Open Int.'!H81</f>
        <v>0</v>
      </c>
      <c r="E81" s="359">
        <f>'Open Int.'!I81</f>
        <v>0</v>
      </c>
      <c r="F81" s="204">
        <f>IF('Open Int.'!E81=0,0,'Open Int.'!H81/'Open Int.'!E81)</f>
        <v>0</v>
      </c>
      <c r="G81" s="161">
        <v>0</v>
      </c>
      <c r="H81" s="177">
        <f t="shared" si="2"/>
        <v>0</v>
      </c>
      <c r="I81" s="198">
        <f>IF(Volume!D81=0,0,Volume!F81/Volume!D81)</f>
        <v>0</v>
      </c>
      <c r="J81" s="188">
        <v>0</v>
      </c>
      <c r="K81" s="177">
        <f t="shared" si="3"/>
        <v>0</v>
      </c>
      <c r="L81" s="61"/>
      <c r="M81" s="7"/>
      <c r="N81" s="60"/>
      <c r="O81" s="4"/>
      <c r="P81" s="4"/>
      <c r="Q81" s="4"/>
      <c r="R81" s="4"/>
      <c r="S81" s="4"/>
      <c r="T81" s="4"/>
      <c r="U81" s="62"/>
      <c r="V81" s="4"/>
      <c r="W81" s="4"/>
      <c r="X81" s="4"/>
      <c r="Y81" s="4"/>
      <c r="Z81" s="4"/>
      <c r="AA81" s="3"/>
    </row>
    <row r="82" spans="1:29" s="59" customFormat="1" ht="15">
      <c r="A82" s="189" t="s">
        <v>8</v>
      </c>
      <c r="B82" s="201">
        <f>'Open Int.'!E82</f>
        <v>2129600</v>
      </c>
      <c r="C82" s="202">
        <f>'Open Int.'!F82</f>
        <v>102400</v>
      </c>
      <c r="D82" s="203">
        <f>'Open Int.'!H82</f>
        <v>192000</v>
      </c>
      <c r="E82" s="359">
        <f>'Open Int.'!I82</f>
        <v>30400</v>
      </c>
      <c r="F82" s="204">
        <f>IF('Open Int.'!E82=0,0,'Open Int.'!H82/'Open Int.'!E82)</f>
        <v>0.09015777610818933</v>
      </c>
      <c r="G82" s="161">
        <v>0.07971586424625099</v>
      </c>
      <c r="H82" s="177">
        <f t="shared" si="2"/>
        <v>0.13098913197104825</v>
      </c>
      <c r="I82" s="198">
        <f>IF(Volume!D82=0,0,Volume!F82/Volume!D82)</f>
        <v>0.09041095890410959</v>
      </c>
      <c r="J82" s="188">
        <v>0.07692307692307693</v>
      </c>
      <c r="K82" s="177">
        <f t="shared" si="3"/>
        <v>0.17534246575342463</v>
      </c>
      <c r="L82" s="61"/>
      <c r="M82" s="7"/>
      <c r="N82" s="60"/>
      <c r="O82" s="4"/>
      <c r="P82" s="4"/>
      <c r="Q82" s="4"/>
      <c r="R82" s="4"/>
      <c r="S82" s="4"/>
      <c r="T82" s="4"/>
      <c r="U82" s="62"/>
      <c r="V82" s="4"/>
      <c r="W82" s="4"/>
      <c r="X82" s="4"/>
      <c r="Y82" s="4"/>
      <c r="Z82" s="4"/>
      <c r="AA82" s="3"/>
      <c r="AB82" s="80"/>
      <c r="AC82" s="79"/>
    </row>
    <row r="83" spans="1:27" s="8" customFormat="1" ht="15">
      <c r="A83" s="189" t="s">
        <v>195</v>
      </c>
      <c r="B83" s="201">
        <f>'Open Int.'!E83</f>
        <v>4480000</v>
      </c>
      <c r="C83" s="202">
        <f>'Open Int.'!F83</f>
        <v>1960000</v>
      </c>
      <c r="D83" s="203">
        <f>'Open Int.'!H83</f>
        <v>448000</v>
      </c>
      <c r="E83" s="359">
        <f>'Open Int.'!I83</f>
        <v>112000</v>
      </c>
      <c r="F83" s="204">
        <f>IF('Open Int.'!E83=0,0,'Open Int.'!H83/'Open Int.'!E83)</f>
        <v>0.1</v>
      </c>
      <c r="G83" s="161">
        <v>0.13333333333333333</v>
      </c>
      <c r="H83" s="177">
        <f t="shared" si="2"/>
        <v>-0.24999999999999994</v>
      </c>
      <c r="I83" s="198">
        <f>IF(Volume!D83=0,0,Volume!F83/Volume!D83)</f>
        <v>0.07377049180327869</v>
      </c>
      <c r="J83" s="188">
        <v>0.42857142857142855</v>
      </c>
      <c r="K83" s="177">
        <f t="shared" si="3"/>
        <v>-0.8278688524590163</v>
      </c>
      <c r="L83" s="61"/>
      <c r="M83" s="7"/>
      <c r="N83" s="60"/>
      <c r="O83" s="4"/>
      <c r="P83" s="4"/>
      <c r="Q83" s="4"/>
      <c r="R83" s="4"/>
      <c r="S83" s="4"/>
      <c r="T83" s="4"/>
      <c r="U83" s="62"/>
      <c r="V83" s="4"/>
      <c r="W83" s="4"/>
      <c r="X83" s="4"/>
      <c r="Y83" s="4"/>
      <c r="Z83" s="4"/>
      <c r="AA83" s="3"/>
    </row>
    <row r="84" spans="1:29" s="59" customFormat="1" ht="15">
      <c r="A84" s="189" t="s">
        <v>218</v>
      </c>
      <c r="B84" s="201">
        <f>'Open Int.'!E84</f>
        <v>49450</v>
      </c>
      <c r="C84" s="202">
        <f>'Open Int.'!F84</f>
        <v>11500</v>
      </c>
      <c r="D84" s="203">
        <f>'Open Int.'!H84</f>
        <v>1150</v>
      </c>
      <c r="E84" s="359">
        <f>'Open Int.'!I84</f>
        <v>0</v>
      </c>
      <c r="F84" s="204">
        <f>IF('Open Int.'!E84=0,0,'Open Int.'!H84/'Open Int.'!E84)</f>
        <v>0.023255813953488372</v>
      </c>
      <c r="G84" s="161">
        <v>0.030303030303030304</v>
      </c>
      <c r="H84" s="177">
        <f t="shared" si="2"/>
        <v>-0.23255813953488375</v>
      </c>
      <c r="I84" s="198">
        <f>IF(Volume!D84=0,0,Volume!F84/Volume!D84)</f>
        <v>0</v>
      </c>
      <c r="J84" s="188">
        <v>0</v>
      </c>
      <c r="K84" s="177">
        <f t="shared" si="3"/>
        <v>0</v>
      </c>
      <c r="L84" s="61"/>
      <c r="M84" s="7"/>
      <c r="N84" s="60"/>
      <c r="O84" s="4"/>
      <c r="P84" s="4"/>
      <c r="Q84" s="4"/>
      <c r="R84" s="4"/>
      <c r="S84" s="4"/>
      <c r="T84" s="4"/>
      <c r="U84" s="62"/>
      <c r="V84" s="4"/>
      <c r="W84" s="4"/>
      <c r="X84" s="4"/>
      <c r="Y84" s="4"/>
      <c r="Z84" s="4"/>
      <c r="AA84" s="3"/>
      <c r="AB84" s="80"/>
      <c r="AC84" s="79"/>
    </row>
    <row r="85" spans="1:27" s="8" customFormat="1" ht="15">
      <c r="A85" s="189" t="s">
        <v>187</v>
      </c>
      <c r="B85" s="201">
        <f>'Open Int.'!E85</f>
        <v>6600</v>
      </c>
      <c r="C85" s="202">
        <f>'Open Int.'!F85</f>
        <v>4400</v>
      </c>
      <c r="D85" s="203">
        <f>'Open Int.'!H85</f>
        <v>0</v>
      </c>
      <c r="E85" s="359">
        <f>'Open Int.'!I85</f>
        <v>0</v>
      </c>
      <c r="F85" s="204">
        <f>IF('Open Int.'!E85=0,0,'Open Int.'!H85/'Open Int.'!E85)</f>
        <v>0</v>
      </c>
      <c r="G85" s="161">
        <v>0</v>
      </c>
      <c r="H85" s="177">
        <f t="shared" si="2"/>
        <v>0</v>
      </c>
      <c r="I85" s="198">
        <f>IF(Volume!D85=0,0,Volume!F85/Volume!D85)</f>
        <v>0</v>
      </c>
      <c r="J85" s="188">
        <v>0</v>
      </c>
      <c r="K85" s="177">
        <f t="shared" si="3"/>
        <v>0</v>
      </c>
      <c r="L85" s="61"/>
      <c r="M85" s="7"/>
      <c r="N85" s="60"/>
      <c r="O85" s="4"/>
      <c r="P85" s="4"/>
      <c r="Q85" s="4"/>
      <c r="R85" s="4"/>
      <c r="S85" s="4"/>
      <c r="T85" s="4"/>
      <c r="U85" s="62"/>
      <c r="V85" s="4"/>
      <c r="W85" s="4"/>
      <c r="X85" s="4"/>
      <c r="Y85" s="4"/>
      <c r="Z85" s="4"/>
      <c r="AA85" s="3"/>
    </row>
    <row r="86" spans="1:27" s="8" customFormat="1" ht="15">
      <c r="A86" s="189" t="s">
        <v>162</v>
      </c>
      <c r="B86" s="201">
        <f>'Open Int.'!E86</f>
        <v>118000</v>
      </c>
      <c r="C86" s="202">
        <f>'Open Int.'!F86</f>
        <v>17700</v>
      </c>
      <c r="D86" s="203">
        <f>'Open Int.'!H86</f>
        <v>0</v>
      </c>
      <c r="E86" s="359">
        <f>'Open Int.'!I86</f>
        <v>0</v>
      </c>
      <c r="F86" s="204">
        <f>IF('Open Int.'!E86=0,0,'Open Int.'!H86/'Open Int.'!E86)</f>
        <v>0</v>
      </c>
      <c r="G86" s="161">
        <v>0</v>
      </c>
      <c r="H86" s="177">
        <f t="shared" si="2"/>
        <v>0</v>
      </c>
      <c r="I86" s="198">
        <f>IF(Volume!D86=0,0,Volume!F86/Volume!D86)</f>
        <v>0</v>
      </c>
      <c r="J86" s="188">
        <v>0</v>
      </c>
      <c r="K86" s="177">
        <f t="shared" si="3"/>
        <v>0</v>
      </c>
      <c r="L86" s="61"/>
      <c r="M86" s="7"/>
      <c r="N86" s="60"/>
      <c r="O86" s="4"/>
      <c r="P86" s="4"/>
      <c r="Q86" s="4"/>
      <c r="R86" s="4"/>
      <c r="S86" s="4"/>
      <c r="T86" s="4"/>
      <c r="U86" s="62"/>
      <c r="V86" s="4"/>
      <c r="W86" s="4"/>
      <c r="X86" s="4"/>
      <c r="Y86" s="4"/>
      <c r="Z86" s="4"/>
      <c r="AA86" s="3"/>
    </row>
    <row r="87" spans="1:27" s="8" customFormat="1" ht="15">
      <c r="A87" s="189" t="s">
        <v>163</v>
      </c>
      <c r="B87" s="201">
        <f>'Open Int.'!E87</f>
        <v>0</v>
      </c>
      <c r="C87" s="202">
        <f>'Open Int.'!F87</f>
        <v>0</v>
      </c>
      <c r="D87" s="203">
        <f>'Open Int.'!H87</f>
        <v>0</v>
      </c>
      <c r="E87" s="359">
        <f>'Open Int.'!I87</f>
        <v>0</v>
      </c>
      <c r="F87" s="204">
        <f>IF('Open Int.'!E87=0,0,'Open Int.'!H87/'Open Int.'!E87)</f>
        <v>0</v>
      </c>
      <c r="G87" s="161">
        <v>0</v>
      </c>
      <c r="H87" s="177">
        <f t="shared" si="2"/>
        <v>0</v>
      </c>
      <c r="I87" s="198">
        <f>IF(Volume!D87=0,0,Volume!F87/Volume!D87)</f>
        <v>0</v>
      </c>
      <c r="J87" s="188">
        <v>0</v>
      </c>
      <c r="K87" s="177">
        <f t="shared" si="3"/>
        <v>0</v>
      </c>
      <c r="L87" s="61"/>
      <c r="M87" s="7"/>
      <c r="N87" s="60"/>
      <c r="O87" s="4"/>
      <c r="P87" s="4"/>
      <c r="Q87" s="4"/>
      <c r="R87" s="4"/>
      <c r="S87" s="4"/>
      <c r="T87" s="4"/>
      <c r="U87" s="62"/>
      <c r="V87" s="4"/>
      <c r="W87" s="4"/>
      <c r="X87" s="4"/>
      <c r="Y87" s="4"/>
      <c r="Z87" s="4"/>
      <c r="AA87" s="3"/>
    </row>
    <row r="88" spans="1:29" s="59" customFormat="1" ht="15">
      <c r="A88" s="189" t="s">
        <v>137</v>
      </c>
      <c r="B88" s="201">
        <f>'Open Int.'!E88</f>
        <v>4446000</v>
      </c>
      <c r="C88" s="202">
        <f>'Open Int.'!F88</f>
        <v>529750</v>
      </c>
      <c r="D88" s="203">
        <f>'Open Int.'!H88</f>
        <v>555750</v>
      </c>
      <c r="E88" s="359">
        <f>'Open Int.'!I88</f>
        <v>110500</v>
      </c>
      <c r="F88" s="204">
        <f>IF('Open Int.'!E88=0,0,'Open Int.'!H88/'Open Int.'!E88)</f>
        <v>0.125</v>
      </c>
      <c r="G88" s="161">
        <v>0.11369294605809128</v>
      </c>
      <c r="H88" s="177">
        <f t="shared" si="2"/>
        <v>0.09945255474452556</v>
      </c>
      <c r="I88" s="198">
        <f>IF(Volume!D88=0,0,Volume!F88/Volume!D88)</f>
        <v>0.12471131639722864</v>
      </c>
      <c r="J88" s="188">
        <v>0.07708119218910586</v>
      </c>
      <c r="K88" s="177">
        <f t="shared" si="3"/>
        <v>0.6179214780600462</v>
      </c>
      <c r="L88" s="61"/>
      <c r="M88" s="7"/>
      <c r="N88" s="60"/>
      <c r="O88" s="4"/>
      <c r="P88" s="4"/>
      <c r="Q88" s="4"/>
      <c r="R88" s="4"/>
      <c r="S88" s="4"/>
      <c r="T88" s="4"/>
      <c r="U88" s="62"/>
      <c r="V88" s="4"/>
      <c r="W88" s="4"/>
      <c r="X88" s="4"/>
      <c r="Y88" s="4"/>
      <c r="Z88" s="4"/>
      <c r="AA88" s="3"/>
      <c r="AB88" s="80"/>
      <c r="AC88" s="79"/>
    </row>
    <row r="89" spans="1:29" s="59" customFormat="1" ht="15">
      <c r="A89" s="189" t="s">
        <v>50</v>
      </c>
      <c r="B89" s="201">
        <f>'Open Int.'!E89</f>
        <v>194400</v>
      </c>
      <c r="C89" s="202">
        <f>'Open Int.'!F89</f>
        <v>44550</v>
      </c>
      <c r="D89" s="203">
        <f>'Open Int.'!H89</f>
        <v>13950</v>
      </c>
      <c r="E89" s="359">
        <f>'Open Int.'!I89</f>
        <v>1350</v>
      </c>
      <c r="F89" s="204">
        <f>IF('Open Int.'!E89=0,0,'Open Int.'!H89/'Open Int.'!E89)</f>
        <v>0.07175925925925926</v>
      </c>
      <c r="G89" s="161">
        <v>0.08408408408408409</v>
      </c>
      <c r="H89" s="177">
        <f t="shared" si="2"/>
        <v>-0.14657738095238101</v>
      </c>
      <c r="I89" s="198">
        <f>IF(Volume!D89=0,0,Volume!F89/Volume!D89)</f>
        <v>0.02247191011235955</v>
      </c>
      <c r="J89" s="188">
        <v>0.11504424778761062</v>
      </c>
      <c r="K89" s="177">
        <f t="shared" si="3"/>
        <v>-0.8046672428694901</v>
      </c>
      <c r="L89" s="61"/>
      <c r="M89" s="7"/>
      <c r="N89" s="60"/>
      <c r="O89" s="4"/>
      <c r="P89" s="4"/>
      <c r="Q89" s="4"/>
      <c r="R89" s="4"/>
      <c r="S89" s="4"/>
      <c r="T89" s="4"/>
      <c r="U89" s="62"/>
      <c r="V89" s="4"/>
      <c r="W89" s="4"/>
      <c r="X89" s="4"/>
      <c r="Y89" s="4"/>
      <c r="Z89" s="4"/>
      <c r="AA89" s="3"/>
      <c r="AB89" s="80"/>
      <c r="AC89" s="79"/>
    </row>
    <row r="90" spans="1:27" s="8" customFormat="1" ht="15">
      <c r="A90" s="189" t="s">
        <v>188</v>
      </c>
      <c r="B90" s="201">
        <f>'Open Int.'!E90</f>
        <v>108150</v>
      </c>
      <c r="C90" s="202">
        <f>'Open Int.'!F90</f>
        <v>3150</v>
      </c>
      <c r="D90" s="203">
        <f>'Open Int.'!H90</f>
        <v>0</v>
      </c>
      <c r="E90" s="359">
        <f>'Open Int.'!I90</f>
        <v>0</v>
      </c>
      <c r="F90" s="204">
        <f>IF('Open Int.'!E90=0,0,'Open Int.'!H90/'Open Int.'!E90)</f>
        <v>0</v>
      </c>
      <c r="G90" s="161">
        <v>0</v>
      </c>
      <c r="H90" s="177">
        <f t="shared" si="2"/>
        <v>0</v>
      </c>
      <c r="I90" s="198">
        <f>IF(Volume!D90=0,0,Volume!F90/Volume!D90)</f>
        <v>0</v>
      </c>
      <c r="J90" s="188">
        <v>0</v>
      </c>
      <c r="K90" s="177">
        <f t="shared" si="3"/>
        <v>0</v>
      </c>
      <c r="L90" s="61"/>
      <c r="M90" s="7"/>
      <c r="N90" s="60"/>
      <c r="O90" s="4"/>
      <c r="P90" s="4"/>
      <c r="Q90" s="4"/>
      <c r="R90" s="4"/>
      <c r="S90" s="4"/>
      <c r="T90" s="4"/>
      <c r="U90" s="62"/>
      <c r="V90" s="4"/>
      <c r="W90" s="4"/>
      <c r="X90" s="4"/>
      <c r="Y90" s="4"/>
      <c r="Z90" s="4"/>
      <c r="AA90" s="3"/>
    </row>
    <row r="91" spans="1:29" s="59" customFormat="1" ht="15">
      <c r="A91" s="189" t="s">
        <v>94</v>
      </c>
      <c r="B91" s="201">
        <f>'Open Int.'!E91</f>
        <v>3600</v>
      </c>
      <c r="C91" s="202">
        <f>'Open Int.'!F91</f>
        <v>1200</v>
      </c>
      <c r="D91" s="203">
        <f>'Open Int.'!H91</f>
        <v>0</v>
      </c>
      <c r="E91" s="359">
        <f>'Open Int.'!I91</f>
        <v>0</v>
      </c>
      <c r="F91" s="204">
        <f>IF('Open Int.'!E91=0,0,'Open Int.'!H91/'Open Int.'!E91)</f>
        <v>0</v>
      </c>
      <c r="G91" s="161">
        <v>0</v>
      </c>
      <c r="H91" s="177">
        <f t="shared" si="2"/>
        <v>0</v>
      </c>
      <c r="I91" s="198">
        <f>IF(Volume!D91=0,0,Volume!F91/Volume!D91)</f>
        <v>0</v>
      </c>
      <c r="J91" s="188">
        <v>0</v>
      </c>
      <c r="K91" s="177">
        <f t="shared" si="3"/>
        <v>0</v>
      </c>
      <c r="L91" s="61"/>
      <c r="M91" s="7"/>
      <c r="N91" s="60"/>
      <c r="O91" s="4"/>
      <c r="P91" s="4"/>
      <c r="Q91" s="4"/>
      <c r="R91" s="4"/>
      <c r="S91" s="4"/>
      <c r="T91" s="4"/>
      <c r="U91" s="62"/>
      <c r="V91" s="4"/>
      <c r="W91" s="4"/>
      <c r="X91" s="4"/>
      <c r="Y91" s="4"/>
      <c r="Z91" s="4"/>
      <c r="AA91" s="3"/>
      <c r="AB91" s="80"/>
      <c r="AC91" s="79"/>
    </row>
    <row r="92" spans="1:29" s="59" customFormat="1" ht="15">
      <c r="A92" s="189" t="s">
        <v>360</v>
      </c>
      <c r="B92" s="201">
        <f>'Open Int.'!E92</f>
        <v>333200</v>
      </c>
      <c r="C92" s="202">
        <f>'Open Int.'!F92</f>
        <v>-5600</v>
      </c>
      <c r="D92" s="203">
        <f>'Open Int.'!H92</f>
        <v>6300</v>
      </c>
      <c r="E92" s="359">
        <f>'Open Int.'!I92</f>
        <v>0</v>
      </c>
      <c r="F92" s="204">
        <f>IF('Open Int.'!E92=0,0,'Open Int.'!H92/'Open Int.'!E92)</f>
        <v>0.018907563025210083</v>
      </c>
      <c r="G92" s="161">
        <v>0.01859504132231405</v>
      </c>
      <c r="H92" s="177">
        <f t="shared" si="2"/>
        <v>0.016806722689075536</v>
      </c>
      <c r="I92" s="198">
        <f>IF(Volume!D92=0,0,Volume!F92/Volume!D92)</f>
        <v>0</v>
      </c>
      <c r="J92" s="188">
        <v>0.09090909090909091</v>
      </c>
      <c r="K92" s="177">
        <f t="shared" si="3"/>
        <v>-1</v>
      </c>
      <c r="L92" s="61"/>
      <c r="M92" s="7"/>
      <c r="N92" s="60"/>
      <c r="O92" s="4"/>
      <c r="P92" s="4"/>
      <c r="Q92" s="4"/>
      <c r="R92" s="4"/>
      <c r="S92" s="4"/>
      <c r="T92" s="4"/>
      <c r="U92" s="62"/>
      <c r="V92" s="4"/>
      <c r="W92" s="4"/>
      <c r="X92" s="4"/>
      <c r="Y92" s="4"/>
      <c r="Z92" s="4"/>
      <c r="AA92" s="3"/>
      <c r="AB92" s="80"/>
      <c r="AC92" s="79"/>
    </row>
    <row r="93" spans="1:27" s="8" customFormat="1" ht="15">
      <c r="A93" s="189" t="s">
        <v>241</v>
      </c>
      <c r="B93" s="201">
        <f>'Open Int.'!E93</f>
        <v>0</v>
      </c>
      <c r="C93" s="202">
        <f>'Open Int.'!F93</f>
        <v>0</v>
      </c>
      <c r="D93" s="203">
        <f>'Open Int.'!H93</f>
        <v>0</v>
      </c>
      <c r="E93" s="359">
        <f>'Open Int.'!I93</f>
        <v>0</v>
      </c>
      <c r="F93" s="204">
        <f>IF('Open Int.'!E93=0,0,'Open Int.'!H93/'Open Int.'!E93)</f>
        <v>0</v>
      </c>
      <c r="G93" s="161">
        <v>0</v>
      </c>
      <c r="H93" s="177">
        <f t="shared" si="2"/>
        <v>0</v>
      </c>
      <c r="I93" s="198">
        <f>IF(Volume!D93=0,0,Volume!F93/Volume!D93)</f>
        <v>0</v>
      </c>
      <c r="J93" s="188">
        <v>0</v>
      </c>
      <c r="K93" s="177">
        <f t="shared" si="3"/>
        <v>0</v>
      </c>
      <c r="L93" s="61"/>
      <c r="M93" s="7"/>
      <c r="N93" s="60"/>
      <c r="O93" s="4"/>
      <c r="P93" s="4"/>
      <c r="Q93" s="4"/>
      <c r="R93" s="4"/>
      <c r="S93" s="4"/>
      <c r="T93" s="4"/>
      <c r="U93" s="62"/>
      <c r="V93" s="4"/>
      <c r="W93" s="4"/>
      <c r="X93" s="4"/>
      <c r="Y93" s="4"/>
      <c r="Z93" s="4"/>
      <c r="AA93" s="3"/>
    </row>
    <row r="94" spans="1:29" s="59" customFormat="1" ht="15">
      <c r="A94" s="189" t="s">
        <v>95</v>
      </c>
      <c r="B94" s="201">
        <f>'Open Int.'!E94</f>
        <v>55200</v>
      </c>
      <c r="C94" s="202">
        <f>'Open Int.'!F94</f>
        <v>2400</v>
      </c>
      <c r="D94" s="203">
        <f>'Open Int.'!H94</f>
        <v>2400</v>
      </c>
      <c r="E94" s="359">
        <f>'Open Int.'!I94</f>
        <v>0</v>
      </c>
      <c r="F94" s="204">
        <f>IF('Open Int.'!E94=0,0,'Open Int.'!H94/'Open Int.'!E94)</f>
        <v>0.043478260869565216</v>
      </c>
      <c r="G94" s="161">
        <v>0.045454545454545456</v>
      </c>
      <c r="H94" s="177">
        <f t="shared" si="2"/>
        <v>-0.04347826086956527</v>
      </c>
      <c r="I94" s="198">
        <f>IF(Volume!D94=0,0,Volume!F94/Volume!D94)</f>
        <v>0</v>
      </c>
      <c r="J94" s="188">
        <v>0.047619047619047616</v>
      </c>
      <c r="K94" s="177">
        <f t="shared" si="3"/>
        <v>-1</v>
      </c>
      <c r="L94" s="61"/>
      <c r="M94" s="7"/>
      <c r="N94" s="60"/>
      <c r="O94" s="4"/>
      <c r="P94" s="4"/>
      <c r="Q94" s="4"/>
      <c r="R94" s="4"/>
      <c r="S94" s="4"/>
      <c r="T94" s="4"/>
      <c r="U94" s="62"/>
      <c r="V94" s="4"/>
      <c r="W94" s="4"/>
      <c r="X94" s="4"/>
      <c r="Y94" s="4"/>
      <c r="Z94" s="4"/>
      <c r="AA94" s="3"/>
      <c r="AB94" s="80"/>
      <c r="AC94" s="79"/>
    </row>
    <row r="95" spans="1:29" s="59" customFormat="1" ht="15">
      <c r="A95" s="189" t="s">
        <v>242</v>
      </c>
      <c r="B95" s="201">
        <f>'Open Int.'!E95</f>
        <v>400400</v>
      </c>
      <c r="C95" s="202">
        <f>'Open Int.'!F95</f>
        <v>154000</v>
      </c>
      <c r="D95" s="203">
        <f>'Open Int.'!H95</f>
        <v>33600</v>
      </c>
      <c r="E95" s="359">
        <f>'Open Int.'!I95</f>
        <v>19600</v>
      </c>
      <c r="F95" s="204">
        <f>IF('Open Int.'!E95=0,0,'Open Int.'!H95/'Open Int.'!E95)</f>
        <v>0.08391608391608392</v>
      </c>
      <c r="G95" s="161">
        <v>0.056818181818181816</v>
      </c>
      <c r="H95" s="177">
        <f t="shared" si="2"/>
        <v>0.476923076923077</v>
      </c>
      <c r="I95" s="198">
        <f>IF(Volume!D95=0,0,Volume!F95/Volume!D95)</f>
        <v>0.08148148148148149</v>
      </c>
      <c r="J95" s="188">
        <v>0</v>
      </c>
      <c r="K95" s="177">
        <f t="shared" si="3"/>
        <v>0</v>
      </c>
      <c r="L95" s="61"/>
      <c r="M95" s="7"/>
      <c r="N95" s="60"/>
      <c r="O95" s="4"/>
      <c r="P95" s="4"/>
      <c r="Q95" s="4"/>
      <c r="R95" s="4"/>
      <c r="S95" s="4"/>
      <c r="T95" s="4"/>
      <c r="U95" s="62"/>
      <c r="V95" s="4"/>
      <c r="W95" s="4"/>
      <c r="X95" s="4"/>
      <c r="Y95" s="4"/>
      <c r="Z95" s="4"/>
      <c r="AA95" s="3"/>
      <c r="AB95" s="80"/>
      <c r="AC95" s="79"/>
    </row>
    <row r="96" spans="1:29" s="59" customFormat="1" ht="15">
      <c r="A96" s="189" t="s">
        <v>243</v>
      </c>
      <c r="B96" s="201">
        <f>'Open Int.'!E96</f>
        <v>10200</v>
      </c>
      <c r="C96" s="202">
        <f>'Open Int.'!F96</f>
        <v>3300</v>
      </c>
      <c r="D96" s="203">
        <f>'Open Int.'!H96</f>
        <v>3000</v>
      </c>
      <c r="E96" s="359">
        <f>'Open Int.'!I96</f>
        <v>900</v>
      </c>
      <c r="F96" s="204">
        <f>IF('Open Int.'!E96=0,0,'Open Int.'!H96/'Open Int.'!E96)</f>
        <v>0.29411764705882354</v>
      </c>
      <c r="G96" s="161">
        <v>0.30434782608695654</v>
      </c>
      <c r="H96" s="177">
        <f t="shared" si="2"/>
        <v>-0.03361344537815129</v>
      </c>
      <c r="I96" s="198">
        <f>IF(Volume!D96=0,0,Volume!F96/Volume!D96)</f>
        <v>0.5</v>
      </c>
      <c r="J96" s="188">
        <v>0.5</v>
      </c>
      <c r="K96" s="177">
        <f t="shared" si="3"/>
        <v>0</v>
      </c>
      <c r="L96" s="61"/>
      <c r="M96" s="7"/>
      <c r="N96" s="60"/>
      <c r="O96" s="4"/>
      <c r="P96" s="4"/>
      <c r="Q96" s="4"/>
      <c r="R96" s="4"/>
      <c r="S96" s="4"/>
      <c r="T96" s="4"/>
      <c r="U96" s="62"/>
      <c r="V96" s="4"/>
      <c r="W96" s="4"/>
      <c r="X96" s="4"/>
      <c r="Y96" s="4"/>
      <c r="Z96" s="4"/>
      <c r="AA96" s="3"/>
      <c r="AB96" s="80"/>
      <c r="AC96" s="79"/>
    </row>
    <row r="97" spans="1:29" s="59" customFormat="1" ht="15">
      <c r="A97" s="189" t="s">
        <v>244</v>
      </c>
      <c r="B97" s="201">
        <f>'Open Int.'!E97</f>
        <v>379200</v>
      </c>
      <c r="C97" s="202">
        <f>'Open Int.'!F97</f>
        <v>47200</v>
      </c>
      <c r="D97" s="203">
        <f>'Open Int.'!H97</f>
        <v>46400</v>
      </c>
      <c r="E97" s="359">
        <f>'Open Int.'!I97</f>
        <v>1600</v>
      </c>
      <c r="F97" s="204">
        <f>IF('Open Int.'!E97=0,0,'Open Int.'!H97/'Open Int.'!E97)</f>
        <v>0.12236286919831224</v>
      </c>
      <c r="G97" s="161">
        <v>0.13493975903614458</v>
      </c>
      <c r="H97" s="177">
        <f t="shared" si="2"/>
        <v>-0.09320373719107894</v>
      </c>
      <c r="I97" s="198">
        <f>IF(Volume!D97=0,0,Volume!F97/Volume!D97)</f>
        <v>0.07207207207207207</v>
      </c>
      <c r="J97" s="188">
        <v>0.09770114942528736</v>
      </c>
      <c r="K97" s="177">
        <f t="shared" si="3"/>
        <v>-0.2623211446740859</v>
      </c>
      <c r="L97" s="61"/>
      <c r="M97" s="7"/>
      <c r="N97" s="60"/>
      <c r="O97" s="4"/>
      <c r="P97" s="4"/>
      <c r="Q97" s="4"/>
      <c r="R97" s="4"/>
      <c r="S97" s="4"/>
      <c r="T97" s="4"/>
      <c r="U97" s="62"/>
      <c r="V97" s="4"/>
      <c r="W97" s="4"/>
      <c r="X97" s="4"/>
      <c r="Y97" s="4"/>
      <c r="Z97" s="4"/>
      <c r="AA97" s="3"/>
      <c r="AB97" s="80"/>
      <c r="AC97" s="79"/>
    </row>
    <row r="98" spans="1:29" s="59" customFormat="1" ht="15">
      <c r="A98" s="189" t="s">
        <v>251</v>
      </c>
      <c r="B98" s="201">
        <f>'Open Int.'!E98</f>
        <v>592900</v>
      </c>
      <c r="C98" s="202">
        <f>'Open Int.'!F98</f>
        <v>79100</v>
      </c>
      <c r="D98" s="203">
        <f>'Open Int.'!H98</f>
        <v>119700</v>
      </c>
      <c r="E98" s="359">
        <f>'Open Int.'!I98</f>
        <v>58800</v>
      </c>
      <c r="F98" s="204">
        <f>IF('Open Int.'!E98=0,0,'Open Int.'!H98/'Open Int.'!E98)</f>
        <v>0.20188902007083825</v>
      </c>
      <c r="G98" s="161">
        <v>0.11852861035422343</v>
      </c>
      <c r="H98" s="177">
        <f t="shared" si="2"/>
        <v>0.7032935716321296</v>
      </c>
      <c r="I98" s="198">
        <f>IF(Volume!D98=0,0,Volume!F98/Volume!D98)</f>
        <v>0.14381270903010032</v>
      </c>
      <c r="J98" s="188">
        <v>0.08900523560209424</v>
      </c>
      <c r="K98" s="177">
        <f t="shared" si="3"/>
        <v>0.6157780838087743</v>
      </c>
      <c r="L98" s="61"/>
      <c r="M98" s="7"/>
      <c r="N98" s="60"/>
      <c r="O98" s="4"/>
      <c r="P98" s="4"/>
      <c r="Q98" s="4"/>
      <c r="R98" s="4"/>
      <c r="S98" s="4"/>
      <c r="T98" s="4"/>
      <c r="U98" s="62"/>
      <c r="V98" s="4"/>
      <c r="W98" s="4"/>
      <c r="X98" s="4"/>
      <c r="Y98" s="4"/>
      <c r="Z98" s="4"/>
      <c r="AA98" s="3"/>
      <c r="AB98" s="80"/>
      <c r="AC98" s="79"/>
    </row>
    <row r="99" spans="1:29" s="59" customFormat="1" ht="15">
      <c r="A99" s="189" t="s">
        <v>113</v>
      </c>
      <c r="B99" s="201">
        <f>'Open Int.'!E99</f>
        <v>86350</v>
      </c>
      <c r="C99" s="202">
        <f>'Open Int.'!F99</f>
        <v>8800</v>
      </c>
      <c r="D99" s="203">
        <f>'Open Int.'!H99</f>
        <v>5500</v>
      </c>
      <c r="E99" s="359">
        <f>'Open Int.'!I99</f>
        <v>1650</v>
      </c>
      <c r="F99" s="204">
        <f>IF('Open Int.'!E99=0,0,'Open Int.'!H99/'Open Int.'!E99)</f>
        <v>0.06369426751592357</v>
      </c>
      <c r="G99" s="161">
        <v>0.04964539007092199</v>
      </c>
      <c r="H99" s="177">
        <f t="shared" si="2"/>
        <v>0.28298453139217467</v>
      </c>
      <c r="I99" s="198">
        <f>IF(Volume!D99=0,0,Volume!F99/Volume!D99)</f>
        <v>0.0958904109589041</v>
      </c>
      <c r="J99" s="188">
        <v>0.019736842105263157</v>
      </c>
      <c r="K99" s="177">
        <f t="shared" si="3"/>
        <v>3.8584474885844746</v>
      </c>
      <c r="L99" s="61"/>
      <c r="M99" s="7"/>
      <c r="N99" s="60"/>
      <c r="O99" s="4"/>
      <c r="P99" s="4"/>
      <c r="Q99" s="4"/>
      <c r="R99" s="4"/>
      <c r="S99" s="4"/>
      <c r="T99" s="4"/>
      <c r="U99" s="62"/>
      <c r="V99" s="4"/>
      <c r="W99" s="4"/>
      <c r="X99" s="4"/>
      <c r="Y99" s="4"/>
      <c r="Z99" s="4"/>
      <c r="AA99" s="3"/>
      <c r="AB99" s="80"/>
      <c r="AC99" s="79"/>
    </row>
    <row r="100" spans="1:27" s="8" customFormat="1" ht="15">
      <c r="A100" s="189" t="s">
        <v>164</v>
      </c>
      <c r="B100" s="201">
        <f>'Open Int.'!E100</f>
        <v>179300</v>
      </c>
      <c r="C100" s="202">
        <f>'Open Int.'!F100</f>
        <v>13750</v>
      </c>
      <c r="D100" s="203">
        <f>'Open Int.'!H100</f>
        <v>25850</v>
      </c>
      <c r="E100" s="359">
        <f>'Open Int.'!I100</f>
        <v>12100</v>
      </c>
      <c r="F100" s="204">
        <f>IF('Open Int.'!E100=0,0,'Open Int.'!H100/'Open Int.'!E100)</f>
        <v>0.1441717791411043</v>
      </c>
      <c r="G100" s="161">
        <v>0.08305647840531562</v>
      </c>
      <c r="H100" s="177">
        <f t="shared" si="2"/>
        <v>0.7358282208588957</v>
      </c>
      <c r="I100" s="198">
        <f>IF(Volume!D100=0,0,Volume!F100/Volume!D100)</f>
        <v>0.15675675675675677</v>
      </c>
      <c r="J100" s="188">
        <v>0.07368421052631578</v>
      </c>
      <c r="K100" s="177">
        <f t="shared" si="3"/>
        <v>1.1274131274131278</v>
      </c>
      <c r="L100" s="61"/>
      <c r="M100" s="7"/>
      <c r="N100" s="60"/>
      <c r="O100" s="4"/>
      <c r="P100" s="4"/>
      <c r="Q100" s="4"/>
      <c r="R100" s="4"/>
      <c r="S100" s="4"/>
      <c r="T100" s="4"/>
      <c r="U100" s="62"/>
      <c r="V100" s="4"/>
      <c r="W100" s="4"/>
      <c r="X100" s="4"/>
      <c r="Y100" s="4"/>
      <c r="Z100" s="4"/>
      <c r="AA100" s="3"/>
    </row>
    <row r="101" spans="1:29" s="59" customFormat="1" ht="15">
      <c r="A101" s="189" t="s">
        <v>219</v>
      </c>
      <c r="B101" s="201">
        <f>'Open Int.'!E101</f>
        <v>1421100</v>
      </c>
      <c r="C101" s="202">
        <f>'Open Int.'!F101</f>
        <v>137700</v>
      </c>
      <c r="D101" s="203">
        <f>'Open Int.'!H101</f>
        <v>345300</v>
      </c>
      <c r="E101" s="359">
        <f>'Open Int.'!I101</f>
        <v>73200</v>
      </c>
      <c r="F101" s="204">
        <f>IF('Open Int.'!E101=0,0,'Open Int.'!H101/'Open Int.'!E101)</f>
        <v>0.2429807895292379</v>
      </c>
      <c r="G101" s="161">
        <v>0.21201496026180458</v>
      </c>
      <c r="H101" s="177">
        <f t="shared" si="2"/>
        <v>0.14605492569578807</v>
      </c>
      <c r="I101" s="198">
        <f>IF(Volume!D101=0,0,Volume!F101/Volume!D101)</f>
        <v>0.19415552253590887</v>
      </c>
      <c r="J101" s="188">
        <v>0.3734211971444261</v>
      </c>
      <c r="K101" s="177">
        <f t="shared" si="3"/>
        <v>-0.48006293156192636</v>
      </c>
      <c r="L101" s="61"/>
      <c r="M101" s="7"/>
      <c r="N101" s="60"/>
      <c r="O101" s="4"/>
      <c r="P101" s="4"/>
      <c r="Q101" s="4"/>
      <c r="R101" s="4"/>
      <c r="S101" s="4"/>
      <c r="T101" s="4"/>
      <c r="U101" s="62"/>
      <c r="V101" s="4"/>
      <c r="W101" s="4"/>
      <c r="X101" s="4"/>
      <c r="Y101" s="4"/>
      <c r="Z101" s="4"/>
      <c r="AA101" s="3"/>
      <c r="AB101" s="80"/>
      <c r="AC101" s="79"/>
    </row>
    <row r="102" spans="1:29" s="59" customFormat="1" ht="15">
      <c r="A102" s="189" t="s">
        <v>233</v>
      </c>
      <c r="B102" s="201">
        <f>'Open Int.'!E102</f>
        <v>2552700</v>
      </c>
      <c r="C102" s="202">
        <f>'Open Int.'!F102</f>
        <v>130650</v>
      </c>
      <c r="D102" s="203">
        <f>'Open Int.'!H102</f>
        <v>495800</v>
      </c>
      <c r="E102" s="359">
        <f>'Open Int.'!I102</f>
        <v>13400</v>
      </c>
      <c r="F102" s="204">
        <f>IF('Open Int.'!E102=0,0,'Open Int.'!H102/'Open Int.'!E102)</f>
        <v>0.1942257217847769</v>
      </c>
      <c r="G102" s="161">
        <v>0.1991701244813278</v>
      </c>
      <c r="H102" s="177">
        <f t="shared" si="2"/>
        <v>-0.02482502187226591</v>
      </c>
      <c r="I102" s="198">
        <f>IF(Volume!D102=0,0,Volume!F102/Volume!D102)</f>
        <v>0.045454545454545456</v>
      </c>
      <c r="J102" s="188">
        <v>0.12698412698412698</v>
      </c>
      <c r="K102" s="177">
        <f t="shared" si="3"/>
        <v>-0.6420454545454545</v>
      </c>
      <c r="L102" s="61"/>
      <c r="M102" s="7"/>
      <c r="N102" s="60"/>
      <c r="O102" s="4"/>
      <c r="P102" s="4"/>
      <c r="Q102" s="4"/>
      <c r="R102" s="4"/>
      <c r="S102" s="4"/>
      <c r="T102" s="4"/>
      <c r="U102" s="62"/>
      <c r="V102" s="4"/>
      <c r="W102" s="4"/>
      <c r="X102" s="4"/>
      <c r="Y102" s="4"/>
      <c r="Z102" s="4"/>
      <c r="AA102" s="3"/>
      <c r="AB102" s="80"/>
      <c r="AC102" s="79"/>
    </row>
    <row r="103" spans="1:29" s="59" customFormat="1" ht="15">
      <c r="A103" s="189" t="s">
        <v>252</v>
      </c>
      <c r="B103" s="201">
        <f>'Open Int.'!E103</f>
        <v>1382400</v>
      </c>
      <c r="C103" s="202">
        <f>'Open Int.'!F103</f>
        <v>318600</v>
      </c>
      <c r="D103" s="203">
        <f>'Open Int.'!H103</f>
        <v>207900</v>
      </c>
      <c r="E103" s="359">
        <f>'Open Int.'!I103</f>
        <v>43200</v>
      </c>
      <c r="F103" s="204">
        <f>IF('Open Int.'!E103=0,0,'Open Int.'!H103/'Open Int.'!E103)</f>
        <v>0.150390625</v>
      </c>
      <c r="G103" s="161">
        <v>0.1548223350253807</v>
      </c>
      <c r="H103" s="177">
        <f t="shared" si="2"/>
        <v>-0.028624487704917986</v>
      </c>
      <c r="I103" s="198">
        <f>IF(Volume!D103=0,0,Volume!F103/Volume!D103)</f>
        <v>0.12624584717607973</v>
      </c>
      <c r="J103" s="188">
        <v>0.11538461538461539</v>
      </c>
      <c r="K103" s="177">
        <f t="shared" si="3"/>
        <v>0.09413067552602425</v>
      </c>
      <c r="L103" s="61"/>
      <c r="M103" s="7"/>
      <c r="N103" s="60"/>
      <c r="O103" s="4"/>
      <c r="P103" s="4"/>
      <c r="Q103" s="4"/>
      <c r="R103" s="4"/>
      <c r="S103" s="4"/>
      <c r="T103" s="4"/>
      <c r="U103" s="62"/>
      <c r="V103" s="4"/>
      <c r="W103" s="4"/>
      <c r="X103" s="4"/>
      <c r="Y103" s="4"/>
      <c r="Z103" s="4"/>
      <c r="AA103" s="3"/>
      <c r="AB103" s="80"/>
      <c r="AC103" s="79"/>
    </row>
    <row r="104" spans="1:29" s="59" customFormat="1" ht="15">
      <c r="A104" s="189" t="s">
        <v>220</v>
      </c>
      <c r="B104" s="201">
        <f>'Open Int.'!E104</f>
        <v>437400</v>
      </c>
      <c r="C104" s="202">
        <f>'Open Int.'!F104</f>
        <v>52200</v>
      </c>
      <c r="D104" s="203">
        <f>'Open Int.'!H104</f>
        <v>48600</v>
      </c>
      <c r="E104" s="359">
        <f>'Open Int.'!I104</f>
        <v>30000</v>
      </c>
      <c r="F104" s="204">
        <f>IF('Open Int.'!E104=0,0,'Open Int.'!H104/'Open Int.'!E104)</f>
        <v>0.1111111111111111</v>
      </c>
      <c r="G104" s="161">
        <v>0.048286604361370715</v>
      </c>
      <c r="H104" s="177">
        <f t="shared" si="2"/>
        <v>1.301075268817204</v>
      </c>
      <c r="I104" s="198">
        <f>IF(Volume!D104=0,0,Volume!F104/Volume!D104)</f>
        <v>0.1890909090909091</v>
      </c>
      <c r="J104" s="188">
        <v>0.05591397849462366</v>
      </c>
      <c r="K104" s="177">
        <f t="shared" si="3"/>
        <v>2.381818181818182</v>
      </c>
      <c r="L104" s="61"/>
      <c r="M104" s="7"/>
      <c r="N104" s="60"/>
      <c r="O104" s="4"/>
      <c r="P104" s="4"/>
      <c r="Q104" s="4"/>
      <c r="R104" s="4"/>
      <c r="S104" s="4"/>
      <c r="T104" s="4"/>
      <c r="U104" s="62"/>
      <c r="V104" s="4"/>
      <c r="W104" s="4"/>
      <c r="X104" s="4"/>
      <c r="Y104" s="4"/>
      <c r="Z104" s="4"/>
      <c r="AA104" s="3"/>
      <c r="AB104" s="80"/>
      <c r="AC104" s="79"/>
    </row>
    <row r="105" spans="1:29" s="59" customFormat="1" ht="15">
      <c r="A105" s="189" t="s">
        <v>221</v>
      </c>
      <c r="B105" s="201">
        <f>'Open Int.'!E105</f>
        <v>686500</v>
      </c>
      <c r="C105" s="202">
        <f>'Open Int.'!F105</f>
        <v>119500</v>
      </c>
      <c r="D105" s="203">
        <f>'Open Int.'!H105</f>
        <v>219000</v>
      </c>
      <c r="E105" s="359">
        <f>'Open Int.'!I105</f>
        <v>36000</v>
      </c>
      <c r="F105" s="204">
        <f>IF('Open Int.'!E105=0,0,'Open Int.'!H105/'Open Int.'!E105)</f>
        <v>0.3190094683175528</v>
      </c>
      <c r="G105" s="161">
        <v>0.32275132275132273</v>
      </c>
      <c r="H105" s="177">
        <f t="shared" si="2"/>
        <v>-0.011593614557090511</v>
      </c>
      <c r="I105" s="198">
        <f>IF(Volume!D105=0,0,Volume!F105/Volume!D105)</f>
        <v>0.34055727554179566</v>
      </c>
      <c r="J105" s="188">
        <v>0.29821958456973297</v>
      </c>
      <c r="K105" s="177">
        <f t="shared" si="3"/>
        <v>0.14196817768741418</v>
      </c>
      <c r="L105" s="61"/>
      <c r="M105" s="7"/>
      <c r="N105" s="60"/>
      <c r="O105" s="4"/>
      <c r="P105" s="4"/>
      <c r="Q105" s="4"/>
      <c r="R105" s="4"/>
      <c r="S105" s="4"/>
      <c r="T105" s="4"/>
      <c r="U105" s="62"/>
      <c r="V105" s="4"/>
      <c r="W105" s="4"/>
      <c r="X105" s="4"/>
      <c r="Y105" s="4"/>
      <c r="Z105" s="4"/>
      <c r="AA105" s="3"/>
      <c r="AB105" s="80"/>
      <c r="AC105" s="79"/>
    </row>
    <row r="106" spans="1:27" s="8" customFormat="1" ht="15">
      <c r="A106" s="189" t="s">
        <v>51</v>
      </c>
      <c r="B106" s="201">
        <f>'Open Int.'!E106</f>
        <v>30400</v>
      </c>
      <c r="C106" s="202">
        <f>'Open Int.'!F106</f>
        <v>-1600</v>
      </c>
      <c r="D106" s="203">
        <f>'Open Int.'!H106</f>
        <v>0</v>
      </c>
      <c r="E106" s="359">
        <f>'Open Int.'!I106</f>
        <v>0</v>
      </c>
      <c r="F106" s="204">
        <f>IF('Open Int.'!E106=0,0,'Open Int.'!H106/'Open Int.'!E106)</f>
        <v>0</v>
      </c>
      <c r="G106" s="161">
        <v>0</v>
      </c>
      <c r="H106" s="177">
        <f t="shared" si="2"/>
        <v>0</v>
      </c>
      <c r="I106" s="198">
        <f>IF(Volume!D106=0,0,Volume!F106/Volume!D106)</f>
        <v>0</v>
      </c>
      <c r="J106" s="188">
        <v>0</v>
      </c>
      <c r="K106" s="177">
        <f t="shared" si="3"/>
        <v>0</v>
      </c>
      <c r="L106" s="61"/>
      <c r="M106" s="7"/>
      <c r="N106" s="60"/>
      <c r="O106" s="4"/>
      <c r="P106" s="4"/>
      <c r="Q106" s="4"/>
      <c r="R106" s="4"/>
      <c r="S106" s="4"/>
      <c r="T106" s="4"/>
      <c r="U106" s="62"/>
      <c r="V106" s="4"/>
      <c r="W106" s="4"/>
      <c r="X106" s="4"/>
      <c r="Y106" s="4"/>
      <c r="Z106" s="4"/>
      <c r="AA106" s="3"/>
    </row>
    <row r="107" spans="1:27" s="8" customFormat="1" ht="15">
      <c r="A107" s="189" t="s">
        <v>245</v>
      </c>
      <c r="B107" s="201">
        <f>'Open Int.'!E107</f>
        <v>142125</v>
      </c>
      <c r="C107" s="202">
        <f>'Open Int.'!F107</f>
        <v>9375</v>
      </c>
      <c r="D107" s="203">
        <f>'Open Int.'!H107</f>
        <v>8625</v>
      </c>
      <c r="E107" s="359">
        <f>'Open Int.'!I107</f>
        <v>1125</v>
      </c>
      <c r="F107" s="204">
        <f>IF('Open Int.'!E107=0,0,'Open Int.'!H107/'Open Int.'!E107)</f>
        <v>0.06068601583113457</v>
      </c>
      <c r="G107" s="161">
        <v>0.05649717514124294</v>
      </c>
      <c r="H107" s="177">
        <f t="shared" si="2"/>
        <v>0.07414248021108184</v>
      </c>
      <c r="I107" s="198">
        <f>IF(Volume!D107=0,0,Volume!F107/Volume!D107)</f>
        <v>0.042735042735042736</v>
      </c>
      <c r="J107" s="188">
        <v>0.013513513513513514</v>
      </c>
      <c r="K107" s="177">
        <f t="shared" si="3"/>
        <v>2.1623931623931623</v>
      </c>
      <c r="L107" s="61"/>
      <c r="M107" s="7"/>
      <c r="N107" s="60"/>
      <c r="O107" s="4"/>
      <c r="P107" s="4"/>
      <c r="Q107" s="4"/>
      <c r="R107" s="4"/>
      <c r="S107" s="4"/>
      <c r="T107" s="4"/>
      <c r="U107" s="62"/>
      <c r="V107" s="4"/>
      <c r="W107" s="4"/>
      <c r="X107" s="4"/>
      <c r="Y107" s="4"/>
      <c r="Z107" s="4"/>
      <c r="AA107" s="3"/>
    </row>
    <row r="108" spans="1:27" s="8" customFormat="1" ht="15">
      <c r="A108" s="189" t="s">
        <v>196</v>
      </c>
      <c r="B108" s="201">
        <f>'Open Int.'!E108</f>
        <v>219000</v>
      </c>
      <c r="C108" s="202">
        <f>'Open Int.'!F108</f>
        <v>52500</v>
      </c>
      <c r="D108" s="203">
        <f>'Open Int.'!H108</f>
        <v>27000</v>
      </c>
      <c r="E108" s="359">
        <f>'Open Int.'!I108</f>
        <v>4500</v>
      </c>
      <c r="F108" s="204">
        <f>IF('Open Int.'!E108=0,0,'Open Int.'!H108/'Open Int.'!E108)</f>
        <v>0.1232876712328767</v>
      </c>
      <c r="G108" s="161">
        <v>0.13513513513513514</v>
      </c>
      <c r="H108" s="177">
        <f t="shared" si="2"/>
        <v>-0.08767123287671243</v>
      </c>
      <c r="I108" s="198">
        <f>IF(Volume!D108=0,0,Volume!F108/Volume!D108)</f>
        <v>0.03529411764705882</v>
      </c>
      <c r="J108" s="188">
        <v>0.07462686567164178</v>
      </c>
      <c r="K108" s="177">
        <f t="shared" si="3"/>
        <v>-0.5270588235294117</v>
      </c>
      <c r="L108" s="61"/>
      <c r="M108" s="7"/>
      <c r="N108" s="60"/>
      <c r="O108" s="4"/>
      <c r="P108" s="4"/>
      <c r="Q108" s="4"/>
      <c r="R108" s="4"/>
      <c r="S108" s="4"/>
      <c r="T108" s="4"/>
      <c r="U108" s="62"/>
      <c r="V108" s="4"/>
      <c r="W108" s="4"/>
      <c r="X108" s="4"/>
      <c r="Y108" s="4"/>
      <c r="Z108" s="4"/>
      <c r="AA108" s="3"/>
    </row>
    <row r="109" spans="1:27" s="8" customFormat="1" ht="15">
      <c r="A109" s="189" t="s">
        <v>197</v>
      </c>
      <c r="B109" s="201">
        <f>'Open Int.'!E109</f>
        <v>0</v>
      </c>
      <c r="C109" s="202">
        <f>'Open Int.'!F109</f>
        <v>0</v>
      </c>
      <c r="D109" s="203">
        <f>'Open Int.'!H109</f>
        <v>0</v>
      </c>
      <c r="E109" s="359">
        <f>'Open Int.'!I109</f>
        <v>0</v>
      </c>
      <c r="F109" s="204">
        <f>IF('Open Int.'!E109=0,0,'Open Int.'!H109/'Open Int.'!E109)</f>
        <v>0</v>
      </c>
      <c r="G109" s="161">
        <v>0</v>
      </c>
      <c r="H109" s="177">
        <f t="shared" si="2"/>
        <v>0</v>
      </c>
      <c r="I109" s="198">
        <f>IF(Volume!D109=0,0,Volume!F109/Volume!D109)</f>
        <v>0</v>
      </c>
      <c r="J109" s="188">
        <v>0</v>
      </c>
      <c r="K109" s="177">
        <f t="shared" si="3"/>
        <v>0</v>
      </c>
      <c r="L109" s="61"/>
      <c r="M109" s="7"/>
      <c r="N109" s="60"/>
      <c r="O109" s="4"/>
      <c r="P109" s="4"/>
      <c r="Q109" s="4"/>
      <c r="R109" s="4"/>
      <c r="S109" s="4"/>
      <c r="T109" s="4"/>
      <c r="U109" s="62"/>
      <c r="V109" s="4"/>
      <c r="W109" s="4"/>
      <c r="X109" s="4"/>
      <c r="Y109" s="4"/>
      <c r="Z109" s="4"/>
      <c r="AA109" s="3"/>
    </row>
    <row r="110" spans="1:27" s="8" customFormat="1" ht="15">
      <c r="A110" s="189" t="s">
        <v>165</v>
      </c>
      <c r="B110" s="201">
        <f>'Open Int.'!E110</f>
        <v>70875</v>
      </c>
      <c r="C110" s="202">
        <f>'Open Int.'!F110</f>
        <v>15750</v>
      </c>
      <c r="D110" s="203">
        <f>'Open Int.'!H110</f>
        <v>8750</v>
      </c>
      <c r="E110" s="359">
        <f>'Open Int.'!I110</f>
        <v>1750</v>
      </c>
      <c r="F110" s="204">
        <f>IF('Open Int.'!E110=0,0,'Open Int.'!H110/'Open Int.'!E110)</f>
        <v>0.12345679012345678</v>
      </c>
      <c r="G110" s="161">
        <v>0.12698412698412698</v>
      </c>
      <c r="H110" s="177">
        <f t="shared" si="2"/>
        <v>-0.027777777777777776</v>
      </c>
      <c r="I110" s="198">
        <f>IF(Volume!D110=0,0,Volume!F110/Volume!D110)</f>
        <v>0.10344827586206896</v>
      </c>
      <c r="J110" s="188">
        <v>0.09302325581395349</v>
      </c>
      <c r="K110" s="177">
        <f t="shared" si="3"/>
        <v>0.11206896551724138</v>
      </c>
      <c r="L110" s="61"/>
      <c r="M110" s="7"/>
      <c r="N110" s="60"/>
      <c r="O110" s="4"/>
      <c r="P110" s="4"/>
      <c r="Q110" s="4"/>
      <c r="R110" s="4"/>
      <c r="S110" s="4"/>
      <c r="T110" s="4"/>
      <c r="U110" s="62"/>
      <c r="V110" s="4"/>
      <c r="W110" s="4"/>
      <c r="X110" s="4"/>
      <c r="Y110" s="4"/>
      <c r="Z110" s="4"/>
      <c r="AA110" s="3"/>
    </row>
    <row r="111" spans="1:27" s="8" customFormat="1" ht="15">
      <c r="A111" s="189" t="s">
        <v>166</v>
      </c>
      <c r="B111" s="201">
        <f>'Open Int.'!E111</f>
        <v>900</v>
      </c>
      <c r="C111" s="202">
        <f>'Open Int.'!F111</f>
        <v>0</v>
      </c>
      <c r="D111" s="203">
        <f>'Open Int.'!H111</f>
        <v>0</v>
      </c>
      <c r="E111" s="359">
        <f>'Open Int.'!I111</f>
        <v>0</v>
      </c>
      <c r="F111" s="204">
        <f>IF('Open Int.'!E111=0,0,'Open Int.'!H111/'Open Int.'!E111)</f>
        <v>0</v>
      </c>
      <c r="G111" s="161">
        <v>0</v>
      </c>
      <c r="H111" s="177">
        <f t="shared" si="2"/>
        <v>0</v>
      </c>
      <c r="I111" s="198">
        <f>IF(Volume!D111=0,0,Volume!F111/Volume!D111)</f>
        <v>0</v>
      </c>
      <c r="J111" s="188">
        <v>0</v>
      </c>
      <c r="K111" s="177">
        <f t="shared" si="3"/>
        <v>0</v>
      </c>
      <c r="L111" s="61"/>
      <c r="M111" s="7"/>
      <c r="N111" s="60"/>
      <c r="O111" s="4"/>
      <c r="P111" s="4"/>
      <c r="Q111" s="4"/>
      <c r="R111" s="4"/>
      <c r="S111" s="4"/>
      <c r="T111" s="4"/>
      <c r="U111" s="62"/>
      <c r="V111" s="4"/>
      <c r="W111" s="4"/>
      <c r="X111" s="4"/>
      <c r="Y111" s="4"/>
      <c r="Z111" s="4"/>
      <c r="AA111" s="3"/>
    </row>
    <row r="112" spans="1:27" s="8" customFormat="1" ht="15">
      <c r="A112" s="189" t="s">
        <v>231</v>
      </c>
      <c r="B112" s="201">
        <f>'Open Int.'!E112</f>
        <v>750</v>
      </c>
      <c r="C112" s="202">
        <f>'Open Int.'!F112</f>
        <v>500</v>
      </c>
      <c r="D112" s="203">
        <f>'Open Int.'!H112</f>
        <v>0</v>
      </c>
      <c r="E112" s="359">
        <f>'Open Int.'!I112</f>
        <v>0</v>
      </c>
      <c r="F112" s="204">
        <f>IF('Open Int.'!E112=0,0,'Open Int.'!H112/'Open Int.'!E112)</f>
        <v>0</v>
      </c>
      <c r="G112" s="161">
        <v>0</v>
      </c>
      <c r="H112" s="177">
        <f t="shared" si="2"/>
        <v>0</v>
      </c>
      <c r="I112" s="198">
        <f>IF(Volume!D112=0,0,Volume!F112/Volume!D112)</f>
        <v>0</v>
      </c>
      <c r="J112" s="188">
        <v>0</v>
      </c>
      <c r="K112" s="177">
        <f t="shared" si="3"/>
        <v>0</v>
      </c>
      <c r="L112" s="61"/>
      <c r="M112" s="7"/>
      <c r="N112" s="60"/>
      <c r="O112" s="4"/>
      <c r="P112" s="4"/>
      <c r="Q112" s="4"/>
      <c r="R112" s="4"/>
      <c r="S112" s="4"/>
      <c r="T112" s="4"/>
      <c r="U112" s="62"/>
      <c r="V112" s="4"/>
      <c r="W112" s="4"/>
      <c r="X112" s="4"/>
      <c r="Y112" s="4"/>
      <c r="Z112" s="4"/>
      <c r="AA112" s="3"/>
    </row>
    <row r="113" spans="1:29" s="59" customFormat="1" ht="15">
      <c r="A113" s="189" t="s">
        <v>246</v>
      </c>
      <c r="B113" s="201">
        <f>'Open Int.'!E113</f>
        <v>2200</v>
      </c>
      <c r="C113" s="202">
        <f>'Open Int.'!F113</f>
        <v>600</v>
      </c>
      <c r="D113" s="203">
        <f>'Open Int.'!H113</f>
        <v>600</v>
      </c>
      <c r="E113" s="359">
        <f>'Open Int.'!I113</f>
        <v>200</v>
      </c>
      <c r="F113" s="204">
        <f>IF('Open Int.'!E113=0,0,'Open Int.'!H113/'Open Int.'!E113)</f>
        <v>0.2727272727272727</v>
      </c>
      <c r="G113" s="161">
        <v>0.25</v>
      </c>
      <c r="H113" s="177">
        <f t="shared" si="2"/>
        <v>0.09090909090909083</v>
      </c>
      <c r="I113" s="198">
        <f>IF(Volume!D113=0,0,Volume!F113/Volume!D113)</f>
        <v>0.16666666666666666</v>
      </c>
      <c r="J113" s="188">
        <v>0.3333333333333333</v>
      </c>
      <c r="K113" s="177">
        <f t="shared" si="3"/>
        <v>-0.5</v>
      </c>
      <c r="L113" s="61"/>
      <c r="M113" s="7"/>
      <c r="N113" s="60"/>
      <c r="O113" s="4"/>
      <c r="P113" s="4"/>
      <c r="Q113" s="4"/>
      <c r="R113" s="4"/>
      <c r="S113" s="4"/>
      <c r="T113" s="4"/>
      <c r="U113" s="62"/>
      <c r="V113" s="4"/>
      <c r="W113" s="4"/>
      <c r="X113" s="4"/>
      <c r="Y113" s="4"/>
      <c r="Z113" s="4"/>
      <c r="AA113" s="3"/>
      <c r="AB113" s="80"/>
      <c r="AC113" s="79"/>
    </row>
    <row r="114" spans="1:27" s="8" customFormat="1" ht="15">
      <c r="A114" s="189" t="s">
        <v>105</v>
      </c>
      <c r="B114" s="201">
        <f>'Open Int.'!E114</f>
        <v>509200</v>
      </c>
      <c r="C114" s="202">
        <f>'Open Int.'!F114</f>
        <v>45600</v>
      </c>
      <c r="D114" s="203">
        <f>'Open Int.'!H114</f>
        <v>30400</v>
      </c>
      <c r="E114" s="359">
        <f>'Open Int.'!I114</f>
        <v>7600</v>
      </c>
      <c r="F114" s="204">
        <f>IF('Open Int.'!E114=0,0,'Open Int.'!H114/'Open Int.'!E114)</f>
        <v>0.05970149253731343</v>
      </c>
      <c r="G114" s="161">
        <v>0.04918032786885246</v>
      </c>
      <c r="H114" s="177">
        <f t="shared" si="2"/>
        <v>0.21393034825870647</v>
      </c>
      <c r="I114" s="198">
        <f>IF(Volume!D114=0,0,Volume!F114/Volume!D114)</f>
        <v>0.07142857142857142</v>
      </c>
      <c r="J114" s="188">
        <v>0.2857142857142857</v>
      </c>
      <c r="K114" s="177">
        <f t="shared" si="3"/>
        <v>-0.75</v>
      </c>
      <c r="L114" s="61"/>
      <c r="M114" s="7"/>
      <c r="N114" s="60"/>
      <c r="O114" s="4"/>
      <c r="P114" s="4"/>
      <c r="Q114" s="4"/>
      <c r="R114" s="4"/>
      <c r="S114" s="4"/>
      <c r="T114" s="4"/>
      <c r="U114" s="62"/>
      <c r="V114" s="4"/>
      <c r="W114" s="4"/>
      <c r="X114" s="4"/>
      <c r="Y114" s="4"/>
      <c r="Z114" s="4"/>
      <c r="AA114" s="3"/>
    </row>
    <row r="115" spans="1:29" s="59" customFormat="1" ht="15">
      <c r="A115" s="189" t="s">
        <v>167</v>
      </c>
      <c r="B115" s="201">
        <f>'Open Int.'!E115</f>
        <v>28350</v>
      </c>
      <c r="C115" s="202">
        <f>'Open Int.'!F115</f>
        <v>9450</v>
      </c>
      <c r="D115" s="203">
        <f>'Open Int.'!H115</f>
        <v>5400</v>
      </c>
      <c r="E115" s="359">
        <f>'Open Int.'!I115</f>
        <v>0</v>
      </c>
      <c r="F115" s="204">
        <f>IF('Open Int.'!E115=0,0,'Open Int.'!H115/'Open Int.'!E115)</f>
        <v>0.19047619047619047</v>
      </c>
      <c r="G115" s="161">
        <v>0.2857142857142857</v>
      </c>
      <c r="H115" s="177">
        <f t="shared" si="2"/>
        <v>-0.3333333333333333</v>
      </c>
      <c r="I115" s="198">
        <f>IF(Volume!D115=0,0,Volume!F115/Volume!D115)</f>
        <v>0</v>
      </c>
      <c r="J115" s="188">
        <v>0</v>
      </c>
      <c r="K115" s="177">
        <f t="shared" si="3"/>
        <v>0</v>
      </c>
      <c r="L115" s="61"/>
      <c r="M115" s="7"/>
      <c r="N115" s="60"/>
      <c r="O115" s="4"/>
      <c r="P115" s="4"/>
      <c r="Q115" s="4"/>
      <c r="R115" s="4"/>
      <c r="S115" s="4"/>
      <c r="T115" s="4"/>
      <c r="U115" s="62"/>
      <c r="V115" s="4"/>
      <c r="W115" s="4"/>
      <c r="X115" s="4"/>
      <c r="Y115" s="4"/>
      <c r="Z115" s="4"/>
      <c r="AA115" s="3"/>
      <c r="AB115" s="80"/>
      <c r="AC115" s="79"/>
    </row>
    <row r="116" spans="1:29" s="59" customFormat="1" ht="15">
      <c r="A116" s="189" t="s">
        <v>224</v>
      </c>
      <c r="B116" s="201">
        <f>'Open Int.'!E116</f>
        <v>820292</v>
      </c>
      <c r="C116" s="202">
        <f>'Open Int.'!F116</f>
        <v>164800</v>
      </c>
      <c r="D116" s="203">
        <f>'Open Int.'!H116</f>
        <v>127720</v>
      </c>
      <c r="E116" s="359">
        <f>'Open Int.'!I116</f>
        <v>13184</v>
      </c>
      <c r="F116" s="204">
        <f>IF('Open Int.'!E116=0,0,'Open Int.'!H116/'Open Int.'!E116)</f>
        <v>0.155700652938222</v>
      </c>
      <c r="G116" s="161">
        <v>0.17473287240729102</v>
      </c>
      <c r="H116" s="177">
        <f t="shared" si="2"/>
        <v>-0.10892180278880868</v>
      </c>
      <c r="I116" s="198">
        <f>IF(Volume!D116=0,0,Volume!F116/Volume!D116)</f>
        <v>0.06958762886597938</v>
      </c>
      <c r="J116" s="188">
        <v>0.1513665031534688</v>
      </c>
      <c r="K116" s="177">
        <f t="shared" si="3"/>
        <v>-0.540270618556701</v>
      </c>
      <c r="L116" s="61"/>
      <c r="M116" s="7"/>
      <c r="N116" s="60"/>
      <c r="O116" s="4"/>
      <c r="P116" s="4"/>
      <c r="Q116" s="4"/>
      <c r="R116" s="4"/>
      <c r="S116" s="4"/>
      <c r="T116" s="4"/>
      <c r="U116" s="62"/>
      <c r="V116" s="4"/>
      <c r="W116" s="4"/>
      <c r="X116" s="4"/>
      <c r="Y116" s="4"/>
      <c r="Z116" s="4"/>
      <c r="AA116" s="3"/>
      <c r="AB116" s="80"/>
      <c r="AC116" s="79"/>
    </row>
    <row r="117" spans="1:29" s="59" customFormat="1" ht="15">
      <c r="A117" s="189" t="s">
        <v>247</v>
      </c>
      <c r="B117" s="201">
        <f>'Open Int.'!E117</f>
        <v>40800</v>
      </c>
      <c r="C117" s="202">
        <f>'Open Int.'!F117</f>
        <v>15200</v>
      </c>
      <c r="D117" s="203">
        <f>'Open Int.'!H117</f>
        <v>8000</v>
      </c>
      <c r="E117" s="359">
        <f>'Open Int.'!I117</f>
        <v>8000</v>
      </c>
      <c r="F117" s="204">
        <f>IF('Open Int.'!E117=0,0,'Open Int.'!H117/'Open Int.'!E117)</f>
        <v>0.19607843137254902</v>
      </c>
      <c r="G117" s="161">
        <v>0</v>
      </c>
      <c r="H117" s="177">
        <f t="shared" si="2"/>
        <v>0</v>
      </c>
      <c r="I117" s="198">
        <f>IF(Volume!D117=0,0,Volume!F117/Volume!D117)</f>
        <v>0.45454545454545453</v>
      </c>
      <c r="J117" s="188">
        <v>0</v>
      </c>
      <c r="K117" s="177">
        <f t="shared" si="3"/>
        <v>0</v>
      </c>
      <c r="L117" s="61"/>
      <c r="M117" s="7"/>
      <c r="N117" s="60"/>
      <c r="O117" s="4"/>
      <c r="P117" s="4"/>
      <c r="Q117" s="4"/>
      <c r="R117" s="4"/>
      <c r="S117" s="4"/>
      <c r="T117" s="4"/>
      <c r="U117" s="62"/>
      <c r="V117" s="4"/>
      <c r="W117" s="4"/>
      <c r="X117" s="4"/>
      <c r="Y117" s="4"/>
      <c r="Z117" s="4"/>
      <c r="AA117" s="3"/>
      <c r="AB117" s="80"/>
      <c r="AC117" s="79"/>
    </row>
    <row r="118" spans="1:29" s="59" customFormat="1" ht="15">
      <c r="A118" s="189" t="s">
        <v>201</v>
      </c>
      <c r="B118" s="201">
        <f>'Open Int.'!E118</f>
        <v>2899125</v>
      </c>
      <c r="C118" s="202">
        <f>'Open Int.'!F118</f>
        <v>972675</v>
      </c>
      <c r="D118" s="203">
        <f>'Open Int.'!H118</f>
        <v>655425</v>
      </c>
      <c r="E118" s="359">
        <f>'Open Int.'!I118</f>
        <v>194400</v>
      </c>
      <c r="F118" s="204">
        <f>IF('Open Int.'!E118=0,0,'Open Int.'!H118/'Open Int.'!E118)</f>
        <v>0.22607683352735738</v>
      </c>
      <c r="G118" s="161">
        <v>0.23931324456902592</v>
      </c>
      <c r="H118" s="177">
        <f t="shared" si="2"/>
        <v>-0.05530998113165739</v>
      </c>
      <c r="I118" s="198">
        <f>IF(Volume!D118=0,0,Volume!F118/Volume!D118)</f>
        <v>0.16294547015886646</v>
      </c>
      <c r="J118" s="188">
        <v>0.17302052785923755</v>
      </c>
      <c r="K118" s="177">
        <f t="shared" si="3"/>
        <v>-0.05823041823434818</v>
      </c>
      <c r="L118" s="61"/>
      <c r="M118" s="7"/>
      <c r="N118" s="60"/>
      <c r="O118" s="4"/>
      <c r="P118" s="4"/>
      <c r="Q118" s="4"/>
      <c r="R118" s="4"/>
      <c r="S118" s="4"/>
      <c r="T118" s="4"/>
      <c r="U118" s="62"/>
      <c r="V118" s="4"/>
      <c r="W118" s="4"/>
      <c r="X118" s="4"/>
      <c r="Y118" s="4"/>
      <c r="Z118" s="4"/>
      <c r="AA118" s="3"/>
      <c r="AB118" s="80"/>
      <c r="AC118" s="79"/>
    </row>
    <row r="119" spans="1:29" s="59" customFormat="1" ht="15">
      <c r="A119" s="189" t="s">
        <v>222</v>
      </c>
      <c r="B119" s="201">
        <f>'Open Int.'!E119</f>
        <v>39325</v>
      </c>
      <c r="C119" s="202">
        <f>'Open Int.'!F119</f>
        <v>10725</v>
      </c>
      <c r="D119" s="203">
        <f>'Open Int.'!H119</f>
        <v>825</v>
      </c>
      <c r="E119" s="359">
        <f>'Open Int.'!I119</f>
        <v>0</v>
      </c>
      <c r="F119" s="204">
        <f>IF('Open Int.'!E119=0,0,'Open Int.'!H119/'Open Int.'!E119)</f>
        <v>0.02097902097902098</v>
      </c>
      <c r="G119" s="161">
        <v>0.028846153846153848</v>
      </c>
      <c r="H119" s="177">
        <f t="shared" si="2"/>
        <v>-0.27272727272727276</v>
      </c>
      <c r="I119" s="198">
        <f>IF(Volume!D119=0,0,Volume!F119/Volume!D119)</f>
        <v>0</v>
      </c>
      <c r="J119" s="188">
        <v>0.03125</v>
      </c>
      <c r="K119" s="177">
        <f t="shared" si="3"/>
        <v>-1</v>
      </c>
      <c r="L119" s="61"/>
      <c r="M119" s="7"/>
      <c r="N119" s="60"/>
      <c r="O119" s="4"/>
      <c r="P119" s="4"/>
      <c r="Q119" s="4"/>
      <c r="R119" s="4"/>
      <c r="S119" s="4"/>
      <c r="T119" s="4"/>
      <c r="U119" s="62"/>
      <c r="V119" s="4"/>
      <c r="W119" s="4"/>
      <c r="X119" s="4"/>
      <c r="Y119" s="4"/>
      <c r="Z119" s="4"/>
      <c r="AA119" s="3"/>
      <c r="AB119" s="80"/>
      <c r="AC119" s="79"/>
    </row>
    <row r="120" spans="1:27" s="8" customFormat="1" ht="15">
      <c r="A120" s="189" t="s">
        <v>133</v>
      </c>
      <c r="B120" s="201">
        <f>'Open Int.'!E120</f>
        <v>132000</v>
      </c>
      <c r="C120" s="202">
        <f>'Open Int.'!F120</f>
        <v>10750</v>
      </c>
      <c r="D120" s="203">
        <f>'Open Int.'!H120</f>
        <v>7750</v>
      </c>
      <c r="E120" s="359">
        <f>'Open Int.'!I120</f>
        <v>1000</v>
      </c>
      <c r="F120" s="204">
        <f>IF('Open Int.'!E120=0,0,'Open Int.'!H120/'Open Int.'!E120)</f>
        <v>0.058712121212121215</v>
      </c>
      <c r="G120" s="161">
        <v>0.05567010309278351</v>
      </c>
      <c r="H120" s="177">
        <f t="shared" si="2"/>
        <v>0.05464365881032547</v>
      </c>
      <c r="I120" s="198">
        <f>IF(Volume!D120=0,0,Volume!F120/Volume!D120)</f>
        <v>0.037383177570093455</v>
      </c>
      <c r="J120" s="188">
        <v>0.06229508196721312</v>
      </c>
      <c r="K120" s="177">
        <f t="shared" si="3"/>
        <v>-0.39990162321692085</v>
      </c>
      <c r="L120" s="61"/>
      <c r="M120" s="7"/>
      <c r="N120" s="60"/>
      <c r="O120" s="4"/>
      <c r="P120" s="4"/>
      <c r="Q120" s="4"/>
      <c r="R120" s="4"/>
      <c r="S120" s="4"/>
      <c r="T120" s="4"/>
      <c r="U120" s="62"/>
      <c r="V120" s="4"/>
      <c r="W120" s="4"/>
      <c r="X120" s="4"/>
      <c r="Y120" s="4"/>
      <c r="Z120" s="4"/>
      <c r="AA120" s="3"/>
    </row>
    <row r="121" spans="1:27" s="8" customFormat="1" ht="15">
      <c r="A121" s="189" t="s">
        <v>248</v>
      </c>
      <c r="B121" s="201">
        <f>'Open Int.'!E121</f>
        <v>13974</v>
      </c>
      <c r="C121" s="202">
        <f>'Open Int.'!F121</f>
        <v>1644</v>
      </c>
      <c r="D121" s="203">
        <f>'Open Int.'!H121</f>
        <v>1644</v>
      </c>
      <c r="E121" s="359">
        <f>'Open Int.'!I121</f>
        <v>-822</v>
      </c>
      <c r="F121" s="204">
        <f>IF('Open Int.'!E121=0,0,'Open Int.'!H121/'Open Int.'!E121)</f>
        <v>0.11764705882352941</v>
      </c>
      <c r="G121" s="161">
        <v>0.2</v>
      </c>
      <c r="H121" s="177">
        <f t="shared" si="2"/>
        <v>-0.411764705882353</v>
      </c>
      <c r="I121" s="198">
        <f>IF(Volume!D121=0,0,Volume!F121/Volume!D121)</f>
        <v>0.1875</v>
      </c>
      <c r="J121" s="188">
        <v>0.19444444444444445</v>
      </c>
      <c r="K121" s="177">
        <f t="shared" si="3"/>
        <v>-0.035714285714285726</v>
      </c>
      <c r="L121" s="61"/>
      <c r="M121" s="7"/>
      <c r="N121" s="60"/>
      <c r="O121" s="4"/>
      <c r="P121" s="4"/>
      <c r="Q121" s="4"/>
      <c r="R121" s="4"/>
      <c r="S121" s="4"/>
      <c r="T121" s="4"/>
      <c r="U121" s="62"/>
      <c r="V121" s="4"/>
      <c r="W121" s="4"/>
      <c r="X121" s="4"/>
      <c r="Y121" s="4"/>
      <c r="Z121" s="4"/>
      <c r="AA121" s="3"/>
    </row>
    <row r="122" spans="1:29" s="59" customFormat="1" ht="13.5" customHeight="1">
      <c r="A122" s="189" t="s">
        <v>189</v>
      </c>
      <c r="B122" s="201">
        <f>'Open Int.'!E122</f>
        <v>203550</v>
      </c>
      <c r="C122" s="202">
        <f>'Open Int.'!F122</f>
        <v>35400</v>
      </c>
      <c r="D122" s="203">
        <f>'Open Int.'!H122</f>
        <v>8850</v>
      </c>
      <c r="E122" s="359">
        <f>'Open Int.'!I122</f>
        <v>0</v>
      </c>
      <c r="F122" s="204">
        <f>IF('Open Int.'!E122=0,0,'Open Int.'!H122/'Open Int.'!E122)</f>
        <v>0.043478260869565216</v>
      </c>
      <c r="G122" s="161">
        <v>0.05263157894736842</v>
      </c>
      <c r="H122" s="177">
        <f t="shared" si="2"/>
        <v>-0.17391304347826084</v>
      </c>
      <c r="I122" s="198">
        <f>IF(Volume!D122=0,0,Volume!F122/Volume!D122)</f>
        <v>0</v>
      </c>
      <c r="J122" s="188">
        <v>0.037037037037037035</v>
      </c>
      <c r="K122" s="177">
        <f t="shared" si="3"/>
        <v>-1</v>
      </c>
      <c r="L122" s="61"/>
      <c r="M122" s="7"/>
      <c r="N122" s="60"/>
      <c r="O122" s="4"/>
      <c r="P122" s="4"/>
      <c r="Q122" s="4"/>
      <c r="R122" s="4"/>
      <c r="S122" s="4"/>
      <c r="T122" s="4"/>
      <c r="U122" s="62"/>
      <c r="V122" s="4"/>
      <c r="W122" s="4"/>
      <c r="X122" s="4"/>
      <c r="Y122" s="4"/>
      <c r="Z122" s="4"/>
      <c r="AA122" s="3"/>
      <c r="AB122" s="80"/>
      <c r="AC122" s="79"/>
    </row>
    <row r="123" spans="1:27" s="8" customFormat="1" ht="15">
      <c r="A123" s="189" t="s">
        <v>96</v>
      </c>
      <c r="B123" s="201">
        <f>'Open Int.'!E123</f>
        <v>54600</v>
      </c>
      <c r="C123" s="202">
        <f>'Open Int.'!F123</f>
        <v>0</v>
      </c>
      <c r="D123" s="203">
        <f>'Open Int.'!H123</f>
        <v>0</v>
      </c>
      <c r="E123" s="359">
        <f>'Open Int.'!I123</f>
        <v>0</v>
      </c>
      <c r="F123" s="204">
        <f>IF('Open Int.'!E123=0,0,'Open Int.'!H123/'Open Int.'!E123)</f>
        <v>0</v>
      </c>
      <c r="G123" s="161">
        <v>0</v>
      </c>
      <c r="H123" s="177">
        <f t="shared" si="2"/>
        <v>0</v>
      </c>
      <c r="I123" s="198">
        <f>IF(Volume!D123=0,0,Volume!F123/Volume!D123)</f>
        <v>0</v>
      </c>
      <c r="J123" s="188">
        <v>0</v>
      </c>
      <c r="K123" s="177">
        <f t="shared" si="3"/>
        <v>0</v>
      </c>
      <c r="L123" s="61"/>
      <c r="M123" s="7"/>
      <c r="N123" s="60"/>
      <c r="O123" s="4"/>
      <c r="P123" s="4"/>
      <c r="Q123" s="4"/>
      <c r="R123" s="4"/>
      <c r="S123" s="4"/>
      <c r="T123" s="4"/>
      <c r="U123" s="62"/>
      <c r="V123" s="4"/>
      <c r="W123" s="4"/>
      <c r="X123" s="4"/>
      <c r="Y123" s="4"/>
      <c r="Z123" s="4"/>
      <c r="AA123" s="3"/>
    </row>
    <row r="124" spans="1:27" s="8" customFormat="1" ht="15">
      <c r="A124" s="189" t="s">
        <v>168</v>
      </c>
      <c r="B124" s="201">
        <f>'Open Int.'!E124</f>
        <v>0</v>
      </c>
      <c r="C124" s="202">
        <f>'Open Int.'!F124</f>
        <v>0</v>
      </c>
      <c r="D124" s="203">
        <f>'Open Int.'!H124</f>
        <v>0</v>
      </c>
      <c r="E124" s="359">
        <f>'Open Int.'!I124</f>
        <v>0</v>
      </c>
      <c r="F124" s="204">
        <f>IF('Open Int.'!E124=0,0,'Open Int.'!H124/'Open Int.'!E124)</f>
        <v>0</v>
      </c>
      <c r="G124" s="161">
        <v>0</v>
      </c>
      <c r="H124" s="177">
        <f t="shared" si="2"/>
        <v>0</v>
      </c>
      <c r="I124" s="198">
        <f>IF(Volume!D124=0,0,Volume!F124/Volume!D124)</f>
        <v>0</v>
      </c>
      <c r="J124" s="188">
        <v>0</v>
      </c>
      <c r="K124" s="177">
        <f t="shared" si="3"/>
        <v>0</v>
      </c>
      <c r="L124" s="61"/>
      <c r="M124" s="7"/>
      <c r="N124" s="60"/>
      <c r="O124" s="4"/>
      <c r="P124" s="4"/>
      <c r="Q124" s="4"/>
      <c r="R124" s="4"/>
      <c r="S124" s="4"/>
      <c r="T124" s="4"/>
      <c r="U124" s="62"/>
      <c r="V124" s="4"/>
      <c r="W124" s="4"/>
      <c r="X124" s="4"/>
      <c r="Y124" s="4"/>
      <c r="Z124" s="4"/>
      <c r="AA124" s="3"/>
    </row>
    <row r="125" spans="1:27" s="8" customFormat="1" ht="15">
      <c r="A125" s="189" t="s">
        <v>169</v>
      </c>
      <c r="B125" s="201">
        <f>'Open Int.'!E125</f>
        <v>131100</v>
      </c>
      <c r="C125" s="202">
        <f>'Open Int.'!F125</f>
        <v>34500</v>
      </c>
      <c r="D125" s="203">
        <f>'Open Int.'!H125</f>
        <v>0</v>
      </c>
      <c r="E125" s="359">
        <f>'Open Int.'!I125</f>
        <v>0</v>
      </c>
      <c r="F125" s="204">
        <f>IF('Open Int.'!E125=0,0,'Open Int.'!H125/'Open Int.'!E125)</f>
        <v>0</v>
      </c>
      <c r="G125" s="161">
        <v>0</v>
      </c>
      <c r="H125" s="177">
        <f t="shared" si="2"/>
        <v>0</v>
      </c>
      <c r="I125" s="198">
        <f>IF(Volume!D125=0,0,Volume!F125/Volume!D125)</f>
        <v>0</v>
      </c>
      <c r="J125" s="188">
        <v>0</v>
      </c>
      <c r="K125" s="177">
        <f t="shared" si="3"/>
        <v>0</v>
      </c>
      <c r="L125" s="61"/>
      <c r="M125" s="7"/>
      <c r="N125" s="60"/>
      <c r="O125" s="4"/>
      <c r="P125" s="4"/>
      <c r="Q125" s="4"/>
      <c r="R125" s="4"/>
      <c r="S125" s="4"/>
      <c r="T125" s="4"/>
      <c r="U125" s="62"/>
      <c r="V125" s="4"/>
      <c r="W125" s="4"/>
      <c r="X125" s="4"/>
      <c r="Y125" s="4"/>
      <c r="Z125" s="4"/>
      <c r="AA125" s="3"/>
    </row>
    <row r="126" spans="1:29" s="59" customFormat="1" ht="14.25" customHeight="1">
      <c r="A126" s="189" t="s">
        <v>170</v>
      </c>
      <c r="B126" s="201">
        <f>'Open Int.'!E126</f>
        <v>37275</v>
      </c>
      <c r="C126" s="202">
        <f>'Open Int.'!F126</f>
        <v>2625</v>
      </c>
      <c r="D126" s="203">
        <f>'Open Int.'!H126</f>
        <v>1050</v>
      </c>
      <c r="E126" s="359">
        <f>'Open Int.'!I126</f>
        <v>0</v>
      </c>
      <c r="F126" s="204">
        <f>IF('Open Int.'!E126=0,0,'Open Int.'!H126/'Open Int.'!E126)</f>
        <v>0.028169014084507043</v>
      </c>
      <c r="G126" s="161">
        <v>0.030303030303030304</v>
      </c>
      <c r="H126" s="177">
        <f t="shared" si="2"/>
        <v>-0.07042253521126761</v>
      </c>
      <c r="I126" s="198">
        <f>IF(Volume!D126=0,0,Volume!F126/Volume!D126)</f>
        <v>0</v>
      </c>
      <c r="J126" s="188">
        <v>0</v>
      </c>
      <c r="K126" s="177">
        <f t="shared" si="3"/>
        <v>0</v>
      </c>
      <c r="L126" s="61"/>
      <c r="M126" s="7"/>
      <c r="N126" s="60"/>
      <c r="O126" s="4"/>
      <c r="P126" s="4"/>
      <c r="Q126" s="4"/>
      <c r="R126" s="4"/>
      <c r="S126" s="4"/>
      <c r="T126" s="4"/>
      <c r="U126" s="62"/>
      <c r="V126" s="4"/>
      <c r="W126" s="4"/>
      <c r="X126" s="4"/>
      <c r="Y126" s="4"/>
      <c r="Z126" s="4"/>
      <c r="AA126" s="3"/>
      <c r="AB126" s="80"/>
      <c r="AC126" s="79"/>
    </row>
    <row r="127" spans="1:27" s="8" customFormat="1" ht="15">
      <c r="A127" s="189" t="s">
        <v>52</v>
      </c>
      <c r="B127" s="201">
        <f>'Open Int.'!E127</f>
        <v>26400</v>
      </c>
      <c r="C127" s="202">
        <f>'Open Int.'!F127</f>
        <v>2400</v>
      </c>
      <c r="D127" s="203">
        <f>'Open Int.'!H127</f>
        <v>600</v>
      </c>
      <c r="E127" s="359">
        <f>'Open Int.'!I127</f>
        <v>0</v>
      </c>
      <c r="F127" s="204">
        <f>IF('Open Int.'!E127=0,0,'Open Int.'!H127/'Open Int.'!E127)</f>
        <v>0.022727272727272728</v>
      </c>
      <c r="G127" s="161">
        <v>0.025</v>
      </c>
      <c r="H127" s="177">
        <f t="shared" si="2"/>
        <v>-0.09090909090909094</v>
      </c>
      <c r="I127" s="198">
        <f>IF(Volume!D127=0,0,Volume!F127/Volume!D127)</f>
        <v>0</v>
      </c>
      <c r="J127" s="188">
        <v>0</v>
      </c>
      <c r="K127" s="177">
        <f t="shared" si="3"/>
        <v>0</v>
      </c>
      <c r="L127" s="61"/>
      <c r="M127" s="7"/>
      <c r="N127" s="60"/>
      <c r="O127" s="4"/>
      <c r="P127" s="4"/>
      <c r="Q127" s="4"/>
      <c r="R127" s="4"/>
      <c r="S127" s="4"/>
      <c r="T127" s="4"/>
      <c r="U127" s="62"/>
      <c r="V127" s="4"/>
      <c r="W127" s="4"/>
      <c r="X127" s="4"/>
      <c r="Y127" s="4"/>
      <c r="Z127" s="4"/>
      <c r="AA127" s="3"/>
    </row>
    <row r="128" spans="1:28" s="3" customFormat="1" ht="15" customHeight="1">
      <c r="A128" s="189" t="s">
        <v>171</v>
      </c>
      <c r="B128" s="201">
        <f>'Open Int.'!E128</f>
        <v>1800</v>
      </c>
      <c r="C128" s="202">
        <f>'Open Int.'!F128</f>
        <v>600</v>
      </c>
      <c r="D128" s="203">
        <f>'Open Int.'!H128</f>
        <v>0</v>
      </c>
      <c r="E128" s="359">
        <f>'Open Int.'!I128</f>
        <v>0</v>
      </c>
      <c r="F128" s="204">
        <f>IF('Open Int.'!E128=0,0,'Open Int.'!H128/'Open Int.'!E128)</f>
        <v>0</v>
      </c>
      <c r="G128" s="161">
        <v>0</v>
      </c>
      <c r="H128" s="177">
        <f t="shared" si="2"/>
        <v>0</v>
      </c>
      <c r="I128" s="198">
        <f>IF(Volume!D128=0,0,Volume!F128/Volume!D128)</f>
        <v>0</v>
      </c>
      <c r="J128" s="188">
        <v>0</v>
      </c>
      <c r="K128" s="177">
        <f t="shared" si="3"/>
        <v>0</v>
      </c>
      <c r="L128" s="61"/>
      <c r="M128" s="7"/>
      <c r="N128" s="60"/>
      <c r="O128" s="4"/>
      <c r="P128" s="4"/>
      <c r="Q128" s="4"/>
      <c r="R128" s="4"/>
      <c r="S128" s="4"/>
      <c r="T128" s="4"/>
      <c r="U128" s="62"/>
      <c r="V128" s="4"/>
      <c r="W128" s="4"/>
      <c r="X128" s="4"/>
      <c r="Y128" s="4"/>
      <c r="Z128" s="4"/>
      <c r="AB128" s="77"/>
    </row>
    <row r="129" spans="1:28" s="3" customFormat="1" ht="15" customHeight="1">
      <c r="A129" s="189" t="s">
        <v>227</v>
      </c>
      <c r="B129" s="201">
        <f>'Open Int.'!E129</f>
        <v>1226400</v>
      </c>
      <c r="C129" s="202">
        <f>'Open Int.'!F129</f>
        <v>443100</v>
      </c>
      <c r="D129" s="203">
        <f>'Open Int.'!H129</f>
        <v>203700</v>
      </c>
      <c r="E129" s="359">
        <f>'Open Int.'!I129</f>
        <v>53900</v>
      </c>
      <c r="F129" s="204">
        <f>IF('Open Int.'!E129=0,0,'Open Int.'!H129/'Open Int.'!E129)</f>
        <v>0.1660958904109589</v>
      </c>
      <c r="G129" s="161">
        <v>0.19124218051831993</v>
      </c>
      <c r="H129" s="177">
        <f t="shared" si="2"/>
        <v>-0.13148924593521957</v>
      </c>
      <c r="I129" s="198">
        <f>IF(Volume!D129=0,0,Volume!F129/Volume!D129)</f>
        <v>0.14061054579093432</v>
      </c>
      <c r="J129" s="188">
        <v>0.1942215088282504</v>
      </c>
      <c r="K129" s="177">
        <f t="shared" si="3"/>
        <v>-0.27602999977064396</v>
      </c>
      <c r="L129" s="61"/>
      <c r="M129" s="7"/>
      <c r="N129" s="60"/>
      <c r="O129" s="4"/>
      <c r="P129" s="4"/>
      <c r="Q129" s="4"/>
      <c r="R129" s="4"/>
      <c r="S129" s="4"/>
      <c r="T129" s="4"/>
      <c r="U129" s="62"/>
      <c r="V129" s="4"/>
      <c r="W129" s="4"/>
      <c r="X129" s="4"/>
      <c r="Y129" s="4"/>
      <c r="Z129" s="4"/>
      <c r="AB129" s="77"/>
    </row>
    <row r="130" spans="1:28" s="3" customFormat="1" ht="15" customHeight="1" hidden="1">
      <c r="A130" s="73"/>
      <c r="B130" s="146">
        <f>SUM(B4:B129)</f>
        <v>74796341</v>
      </c>
      <c r="C130" s="147">
        <f>SUM(C4:C129)</f>
        <v>12988236</v>
      </c>
      <c r="D130" s="148"/>
      <c r="E130" s="149"/>
      <c r="F130" s="61"/>
      <c r="G130" s="7"/>
      <c r="H130" s="60"/>
      <c r="I130" s="7"/>
      <c r="J130" s="7"/>
      <c r="K130" s="60"/>
      <c r="L130" s="61"/>
      <c r="M130" s="7"/>
      <c r="N130" s="60"/>
      <c r="O130" s="4"/>
      <c r="P130" s="4"/>
      <c r="Q130" s="4"/>
      <c r="R130" s="4"/>
      <c r="S130" s="4"/>
      <c r="T130" s="4"/>
      <c r="U130" s="62"/>
      <c r="V130" s="4"/>
      <c r="W130" s="4"/>
      <c r="X130" s="4"/>
      <c r="Y130" s="4"/>
      <c r="Z130" s="4"/>
      <c r="AB130" s="77"/>
    </row>
    <row r="131" spans="2:28" s="3" customFormat="1" ht="15" customHeight="1">
      <c r="B131" s="6"/>
      <c r="C131" s="6"/>
      <c r="D131" s="149"/>
      <c r="E131" s="149"/>
      <c r="F131" s="61"/>
      <c r="G131" s="7"/>
      <c r="H131" s="60"/>
      <c r="I131" s="7"/>
      <c r="J131" s="7"/>
      <c r="K131" s="60"/>
      <c r="L131" s="61"/>
      <c r="M131" s="7"/>
      <c r="N131" s="60"/>
      <c r="O131" s="4"/>
      <c r="P131" s="4"/>
      <c r="Q131" s="4"/>
      <c r="R131" s="4"/>
      <c r="S131" s="4"/>
      <c r="T131" s="4"/>
      <c r="U131" s="62"/>
      <c r="V131" s="4"/>
      <c r="W131" s="4"/>
      <c r="X131" s="4"/>
      <c r="Y131" s="4"/>
      <c r="Z131" s="4"/>
      <c r="AB131" s="2"/>
    </row>
    <row r="132" spans="1:5" ht="12.75">
      <c r="A132" s="3"/>
      <c r="B132" s="6"/>
      <c r="C132" s="6"/>
      <c r="D132" s="149"/>
      <c r="E132" s="149"/>
    </row>
    <row r="133" spans="1:5" ht="12.75">
      <c r="A133" s="143"/>
      <c r="B133" s="150"/>
      <c r="C133" s="151"/>
      <c r="D133" s="152"/>
      <c r="E133" s="152"/>
    </row>
    <row r="134" spans="1:5" ht="12.75">
      <c r="A134" s="144"/>
      <c r="B134" s="153"/>
      <c r="C134" s="154"/>
      <c r="D134" s="154"/>
      <c r="E134" s="154"/>
    </row>
    <row r="135" spans="1:5" ht="12.75">
      <c r="A135" s="145"/>
      <c r="B135" s="155"/>
      <c r="C135" s="156"/>
      <c r="D135" s="157"/>
      <c r="E135" s="157"/>
    </row>
    <row r="136" spans="1:5" ht="12.75">
      <c r="A136" s="143"/>
      <c r="B136" s="155"/>
      <c r="C136" s="156"/>
      <c r="D136" s="157"/>
      <c r="E136" s="157"/>
    </row>
    <row r="137" spans="1:5" ht="12.75">
      <c r="A137" s="145"/>
      <c r="B137" s="155"/>
      <c r="C137" s="156"/>
      <c r="D137" s="157"/>
      <c r="E137" s="157"/>
    </row>
    <row r="138" spans="1:5" ht="12.75">
      <c r="A138" s="143"/>
      <c r="B138" s="155"/>
      <c r="C138" s="156"/>
      <c r="D138" s="157"/>
      <c r="E138" s="157"/>
    </row>
    <row r="139" spans="1:5" ht="12.75">
      <c r="A139" s="5"/>
      <c r="B139" s="158"/>
      <c r="C139" s="158"/>
      <c r="D139" s="159"/>
      <c r="E139" s="159"/>
    </row>
    <row r="140" spans="1:5" ht="12.75">
      <c r="A140" s="5"/>
      <c r="B140" s="158"/>
      <c r="C140" s="158"/>
      <c r="D140" s="159"/>
      <c r="E140" s="159"/>
    </row>
    <row r="141" spans="1:5" ht="12.75">
      <c r="A141" s="5"/>
      <c r="B141" s="158"/>
      <c r="C141" s="158"/>
      <c r="D141" s="159"/>
      <c r="E141" s="159"/>
    </row>
    <row r="172" ht="12.75">
      <c r="B172" s="127"/>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8"/>
  <sheetViews>
    <sheetView workbookViewId="0" topLeftCell="A1">
      <selection activeCell="D175" sqref="D175"/>
    </sheetView>
  </sheetViews>
  <sheetFormatPr defaultColWidth="9.140625" defaultRowHeight="12.75"/>
  <cols>
    <col min="1" max="1" width="14.57421875" style="71" customWidth="1"/>
    <col min="2" max="2" width="13.00390625" style="71" customWidth="1"/>
    <col min="3" max="3" width="11.7109375" style="71" customWidth="1"/>
    <col min="4" max="4" width="9.140625" style="71" customWidth="1"/>
    <col min="5" max="5" width="10.421875" style="71" customWidth="1"/>
    <col min="6" max="6" width="11.7109375" style="71" customWidth="1"/>
    <col min="7" max="7" width="10.28125" style="71" customWidth="1"/>
    <col min="8" max="16384" width="9.140625" style="71" customWidth="1"/>
  </cols>
  <sheetData>
    <row r="1" spans="1:7" s="139" customFormat="1" ht="19.5" customHeight="1" thickBot="1">
      <c r="A1" s="434" t="s">
        <v>141</v>
      </c>
      <c r="B1" s="435"/>
      <c r="C1" s="435"/>
      <c r="D1" s="435"/>
      <c r="E1" s="435"/>
      <c r="F1" s="435"/>
      <c r="G1" s="435"/>
    </row>
    <row r="2" spans="1:7" s="70" customFormat="1" ht="14.25" thickBot="1">
      <c r="A2" s="140" t="s">
        <v>128</v>
      </c>
      <c r="B2" s="34" t="s">
        <v>114</v>
      </c>
      <c r="C2" s="288" t="s">
        <v>138</v>
      </c>
      <c r="D2" s="103" t="s">
        <v>139</v>
      </c>
      <c r="E2" s="136" t="s">
        <v>134</v>
      </c>
      <c r="F2" s="364" t="s">
        <v>206</v>
      </c>
      <c r="G2" s="365" t="s">
        <v>84</v>
      </c>
    </row>
    <row r="3" spans="1:7" s="70" customFormat="1" ht="13.5">
      <c r="A3" s="105" t="s">
        <v>198</v>
      </c>
      <c r="B3" s="290">
        <f>Volume!J4</f>
        <v>6235.15</v>
      </c>
      <c r="C3" s="289">
        <v>6254</v>
      </c>
      <c r="D3" s="283">
        <f aca="true" t="shared" si="0" ref="D3:D66">C3-B3</f>
        <v>18.850000000000364</v>
      </c>
      <c r="E3" s="363">
        <f>D3/B3</f>
        <v>0.003023183083005279</v>
      </c>
      <c r="F3" s="283">
        <v>37.54999999999927</v>
      </c>
      <c r="G3" s="167">
        <f aca="true" t="shared" si="1" ref="G3:G66">D3-F3</f>
        <v>-18.69999999999891</v>
      </c>
    </row>
    <row r="4" spans="1:7" s="70" customFormat="1" ht="13.5">
      <c r="A4" s="206" t="s">
        <v>88</v>
      </c>
      <c r="B4" s="293">
        <f>Volume!J5</f>
        <v>5308.95</v>
      </c>
      <c r="C4" s="3">
        <v>5306.65</v>
      </c>
      <c r="D4" s="284">
        <f t="shared" si="0"/>
        <v>-2.300000000000182</v>
      </c>
      <c r="E4" s="361">
        <f aca="true" t="shared" si="2" ref="E4:E67">D4/B4</f>
        <v>-0.0004332306764991537</v>
      </c>
      <c r="F4" s="284">
        <v>1.8499999999994543</v>
      </c>
      <c r="G4" s="166">
        <f t="shared" si="1"/>
        <v>-4.149999999999636</v>
      </c>
    </row>
    <row r="5" spans="1:7" s="70" customFormat="1" ht="13.5">
      <c r="A5" s="206" t="s">
        <v>9</v>
      </c>
      <c r="B5" s="293">
        <f>Volume!J6</f>
        <v>4015.75</v>
      </c>
      <c r="C5" s="3">
        <v>4018.65</v>
      </c>
      <c r="D5" s="284">
        <f t="shared" si="0"/>
        <v>2.900000000000091</v>
      </c>
      <c r="E5" s="361">
        <f t="shared" si="2"/>
        <v>0.000722156508746832</v>
      </c>
      <c r="F5" s="284">
        <v>4.199999999999818</v>
      </c>
      <c r="G5" s="166">
        <f t="shared" si="1"/>
        <v>-1.2999999999997272</v>
      </c>
    </row>
    <row r="6" spans="1:7" s="70" customFormat="1" ht="13.5">
      <c r="A6" s="206" t="s">
        <v>149</v>
      </c>
      <c r="B6" s="293">
        <f>Volume!J7</f>
        <v>3758.25</v>
      </c>
      <c r="C6" s="71">
        <v>3774.35</v>
      </c>
      <c r="D6" s="284">
        <f t="shared" si="0"/>
        <v>16.09999999999991</v>
      </c>
      <c r="E6" s="361">
        <f t="shared" si="2"/>
        <v>0.004283908734118249</v>
      </c>
      <c r="F6" s="284">
        <v>33.15000000000009</v>
      </c>
      <c r="G6" s="166">
        <f t="shared" si="1"/>
        <v>-17.050000000000182</v>
      </c>
    </row>
    <row r="7" spans="1:10" s="70" customFormat="1" ht="13.5">
      <c r="A7" s="206" t="s">
        <v>0</v>
      </c>
      <c r="B7" s="293">
        <f>Volume!J8</f>
        <v>1164.95</v>
      </c>
      <c r="C7" s="71">
        <v>1172.05</v>
      </c>
      <c r="D7" s="284">
        <f t="shared" si="0"/>
        <v>7.099999999999909</v>
      </c>
      <c r="E7" s="361">
        <f t="shared" si="2"/>
        <v>0.006094682175200574</v>
      </c>
      <c r="F7" s="284">
        <v>8.450000000000045</v>
      </c>
      <c r="G7" s="166">
        <f t="shared" si="1"/>
        <v>-1.3500000000001364</v>
      </c>
      <c r="H7" s="141"/>
      <c r="I7" s="142"/>
      <c r="J7" s="80"/>
    </row>
    <row r="8" spans="1:7" s="70" customFormat="1" ht="13.5">
      <c r="A8" s="206" t="s">
        <v>150</v>
      </c>
      <c r="B8" s="293">
        <f>Volume!J9</f>
        <v>94.1</v>
      </c>
      <c r="C8" s="71">
        <v>94.65</v>
      </c>
      <c r="D8" s="284">
        <f t="shared" si="0"/>
        <v>0.5500000000000114</v>
      </c>
      <c r="E8" s="361">
        <f t="shared" si="2"/>
        <v>0.005844845908607985</v>
      </c>
      <c r="F8" s="284">
        <v>0.9500000000000028</v>
      </c>
      <c r="G8" s="166">
        <f t="shared" si="1"/>
        <v>-0.3999999999999915</v>
      </c>
    </row>
    <row r="9" spans="1:8" s="26" customFormat="1" ht="13.5">
      <c r="A9" s="206" t="s">
        <v>190</v>
      </c>
      <c r="B9" s="293">
        <f>Volume!J10</f>
        <v>72.55</v>
      </c>
      <c r="C9" s="71">
        <v>73.15</v>
      </c>
      <c r="D9" s="284">
        <f t="shared" si="0"/>
        <v>0.6000000000000085</v>
      </c>
      <c r="E9" s="361">
        <f t="shared" si="2"/>
        <v>0.008270158511371585</v>
      </c>
      <c r="F9" s="284">
        <v>0.8499999999999943</v>
      </c>
      <c r="G9" s="166">
        <f t="shared" si="1"/>
        <v>-0.2499999999999858</v>
      </c>
      <c r="H9" s="70"/>
    </row>
    <row r="10" spans="1:7" s="70" customFormat="1" ht="13.5">
      <c r="A10" s="206" t="s">
        <v>89</v>
      </c>
      <c r="B10" s="293">
        <f>Volume!J11</f>
        <v>91.4</v>
      </c>
      <c r="C10" s="71">
        <v>92.05</v>
      </c>
      <c r="D10" s="284">
        <f t="shared" si="0"/>
        <v>0.6499999999999915</v>
      </c>
      <c r="E10" s="361">
        <f t="shared" si="2"/>
        <v>0.007111597374179338</v>
      </c>
      <c r="F10" s="284">
        <v>0.9499999999999886</v>
      </c>
      <c r="G10" s="166">
        <f t="shared" si="1"/>
        <v>-0.29999999999999716</v>
      </c>
    </row>
    <row r="11" spans="1:7" s="70" customFormat="1" ht="13.5">
      <c r="A11" s="206" t="s">
        <v>102</v>
      </c>
      <c r="B11" s="293">
        <f>Volume!J12</f>
        <v>55.2</v>
      </c>
      <c r="C11" s="71">
        <v>55.65</v>
      </c>
      <c r="D11" s="284">
        <f t="shared" si="0"/>
        <v>0.44999999999999574</v>
      </c>
      <c r="E11" s="361">
        <f t="shared" si="2"/>
        <v>0.0081521739130434</v>
      </c>
      <c r="F11" s="284">
        <v>0.3499999999999943</v>
      </c>
      <c r="G11" s="166">
        <f t="shared" si="1"/>
        <v>0.10000000000000142</v>
      </c>
    </row>
    <row r="12" spans="1:7" s="70" customFormat="1" ht="13.5">
      <c r="A12" s="206" t="s">
        <v>151</v>
      </c>
      <c r="B12" s="293">
        <f>Volume!J13</f>
        <v>43.55</v>
      </c>
      <c r="C12" s="71">
        <v>43.8</v>
      </c>
      <c r="D12" s="284">
        <f t="shared" si="0"/>
        <v>0.25</v>
      </c>
      <c r="E12" s="361">
        <f t="shared" si="2"/>
        <v>0.0057405281285878304</v>
      </c>
      <c r="F12" s="284">
        <v>0.44999999999999574</v>
      </c>
      <c r="G12" s="166">
        <f t="shared" si="1"/>
        <v>-0.19999999999999574</v>
      </c>
    </row>
    <row r="13" spans="1:7" s="70" customFormat="1" ht="13.5">
      <c r="A13" s="206" t="s">
        <v>172</v>
      </c>
      <c r="B13" s="293">
        <f>Volume!J14</f>
        <v>658.25</v>
      </c>
      <c r="C13" s="71">
        <v>660.25</v>
      </c>
      <c r="D13" s="284">
        <f t="shared" si="0"/>
        <v>2</v>
      </c>
      <c r="E13" s="361">
        <f t="shared" si="2"/>
        <v>0.0030383592859855677</v>
      </c>
      <c r="F13" s="284">
        <v>4.5</v>
      </c>
      <c r="G13" s="166">
        <f t="shared" si="1"/>
        <v>-2.5</v>
      </c>
    </row>
    <row r="14" spans="1:7" s="70" customFormat="1" ht="13.5">
      <c r="A14" s="206" t="s">
        <v>209</v>
      </c>
      <c r="B14" s="293">
        <f>Volume!J15</f>
        <v>2719.35</v>
      </c>
      <c r="C14" s="71">
        <v>2738.2</v>
      </c>
      <c r="D14" s="284">
        <f t="shared" si="0"/>
        <v>18.84999999999991</v>
      </c>
      <c r="E14" s="361">
        <f t="shared" si="2"/>
        <v>0.006931803555996804</v>
      </c>
      <c r="F14" s="284">
        <v>18.25</v>
      </c>
      <c r="G14" s="166">
        <f t="shared" si="1"/>
        <v>0.599999999999909</v>
      </c>
    </row>
    <row r="15" spans="1:7" s="70" customFormat="1" ht="13.5">
      <c r="A15" s="206" t="s">
        <v>90</v>
      </c>
      <c r="B15" s="293">
        <f>Volume!J16</f>
        <v>267.1</v>
      </c>
      <c r="C15" s="71">
        <v>269.45</v>
      </c>
      <c r="D15" s="284">
        <f t="shared" si="0"/>
        <v>2.349999999999966</v>
      </c>
      <c r="E15" s="361">
        <f t="shared" si="2"/>
        <v>0.008798202920254457</v>
      </c>
      <c r="F15" s="284">
        <v>2.849999999999966</v>
      </c>
      <c r="G15" s="166">
        <f t="shared" si="1"/>
        <v>-0.5</v>
      </c>
    </row>
    <row r="16" spans="1:7" s="70" customFormat="1" ht="13.5">
      <c r="A16" s="206" t="s">
        <v>91</v>
      </c>
      <c r="B16" s="293">
        <f>Volume!J17</f>
        <v>206.75</v>
      </c>
      <c r="C16" s="71">
        <v>206.7</v>
      </c>
      <c r="D16" s="284">
        <f t="shared" si="0"/>
        <v>-0.05000000000001137</v>
      </c>
      <c r="E16" s="361">
        <f t="shared" si="2"/>
        <v>-0.00024183796856111907</v>
      </c>
      <c r="F16" s="284">
        <v>1.6500000000000057</v>
      </c>
      <c r="G16" s="166">
        <f t="shared" si="1"/>
        <v>-1.700000000000017</v>
      </c>
    </row>
    <row r="17" spans="1:7" s="70" customFormat="1" ht="13.5">
      <c r="A17" s="206" t="s">
        <v>44</v>
      </c>
      <c r="B17" s="293">
        <f>Volume!J18</f>
        <v>1210.85</v>
      </c>
      <c r="C17" s="71">
        <v>1221.3</v>
      </c>
      <c r="D17" s="284">
        <f t="shared" si="0"/>
        <v>10.450000000000045</v>
      </c>
      <c r="E17" s="361">
        <f t="shared" si="2"/>
        <v>0.008630301028203367</v>
      </c>
      <c r="F17" s="284">
        <v>12.900000000000091</v>
      </c>
      <c r="G17" s="166">
        <f t="shared" si="1"/>
        <v>-2.4500000000000455</v>
      </c>
    </row>
    <row r="18" spans="1:7" s="15" customFormat="1" ht="13.5">
      <c r="A18" s="206" t="s">
        <v>152</v>
      </c>
      <c r="B18" s="293">
        <f>Volume!J19</f>
        <v>361.7</v>
      </c>
      <c r="C18" s="71">
        <v>365</v>
      </c>
      <c r="D18" s="284">
        <f t="shared" si="0"/>
        <v>3.3000000000000114</v>
      </c>
      <c r="E18" s="361">
        <f t="shared" si="2"/>
        <v>0.009123583079900502</v>
      </c>
      <c r="F18" s="284">
        <v>3.6499999999999773</v>
      </c>
      <c r="G18" s="166">
        <f t="shared" si="1"/>
        <v>-0.3499999999999659</v>
      </c>
    </row>
    <row r="19" spans="1:7" s="15" customFormat="1" ht="13.5">
      <c r="A19" s="206" t="s">
        <v>249</v>
      </c>
      <c r="B19" s="293">
        <f>Volume!J20</f>
        <v>639.3</v>
      </c>
      <c r="C19" s="71">
        <v>641.9</v>
      </c>
      <c r="D19" s="284">
        <f t="shared" si="0"/>
        <v>2.6000000000000227</v>
      </c>
      <c r="E19" s="361">
        <f t="shared" si="2"/>
        <v>0.004066948224620714</v>
      </c>
      <c r="F19" s="284">
        <v>4.9500000000000455</v>
      </c>
      <c r="G19" s="166">
        <f t="shared" si="1"/>
        <v>-2.3500000000000227</v>
      </c>
    </row>
    <row r="20" spans="1:7" s="70" customFormat="1" ht="13.5">
      <c r="A20" s="206" t="s">
        <v>1</v>
      </c>
      <c r="B20" s="293">
        <f>Volume!J21</f>
        <v>2584.75</v>
      </c>
      <c r="C20" s="71">
        <v>2592.05</v>
      </c>
      <c r="D20" s="284">
        <f t="shared" si="0"/>
        <v>7.300000000000182</v>
      </c>
      <c r="E20" s="361">
        <f t="shared" si="2"/>
        <v>0.002824257665151439</v>
      </c>
      <c r="F20" s="284">
        <v>14.5</v>
      </c>
      <c r="G20" s="166">
        <f t="shared" si="1"/>
        <v>-7.199999999999818</v>
      </c>
    </row>
    <row r="21" spans="1:7" s="70" customFormat="1" ht="13.5">
      <c r="A21" s="206" t="s">
        <v>173</v>
      </c>
      <c r="B21" s="293">
        <f>Volume!J22</f>
        <v>112.6</v>
      </c>
      <c r="C21" s="71">
        <v>114.45</v>
      </c>
      <c r="D21" s="284">
        <f t="shared" si="0"/>
        <v>1.8500000000000085</v>
      </c>
      <c r="E21" s="361">
        <f t="shared" si="2"/>
        <v>0.016429840142095992</v>
      </c>
      <c r="F21" s="284">
        <v>1.3000000000000114</v>
      </c>
      <c r="G21" s="166">
        <f t="shared" si="1"/>
        <v>0.5499999999999972</v>
      </c>
    </row>
    <row r="22" spans="1:7" s="70" customFormat="1" ht="13.5">
      <c r="A22" s="206" t="s">
        <v>174</v>
      </c>
      <c r="B22" s="293">
        <f>Volume!J23</f>
        <v>48.8</v>
      </c>
      <c r="C22" s="71">
        <v>49.3</v>
      </c>
      <c r="D22" s="284">
        <f t="shared" si="0"/>
        <v>0.5</v>
      </c>
      <c r="E22" s="361">
        <f t="shared" si="2"/>
        <v>0.010245901639344263</v>
      </c>
      <c r="F22" s="284">
        <v>0.5499999999999972</v>
      </c>
      <c r="G22" s="166">
        <f t="shared" si="1"/>
        <v>-0.04999999999999716</v>
      </c>
    </row>
    <row r="23" spans="1:7" s="70" customFormat="1" ht="13.5">
      <c r="A23" s="206" t="s">
        <v>2</v>
      </c>
      <c r="B23" s="293">
        <f>Volume!J24</f>
        <v>338.5</v>
      </c>
      <c r="C23" s="71">
        <v>341.45</v>
      </c>
      <c r="D23" s="284">
        <f t="shared" si="0"/>
        <v>2.9499999999999886</v>
      </c>
      <c r="E23" s="361">
        <f t="shared" si="2"/>
        <v>0.008714918759231872</v>
      </c>
      <c r="F23" s="284">
        <v>3.349999999999966</v>
      </c>
      <c r="G23" s="166">
        <f t="shared" si="1"/>
        <v>-0.39999999999997726</v>
      </c>
    </row>
    <row r="24" spans="1:7" s="70" customFormat="1" ht="13.5">
      <c r="A24" s="206" t="s">
        <v>92</v>
      </c>
      <c r="B24" s="293">
        <f>Volume!J25</f>
        <v>311.25</v>
      </c>
      <c r="C24" s="71">
        <v>313.25</v>
      </c>
      <c r="D24" s="284">
        <f t="shared" si="0"/>
        <v>2</v>
      </c>
      <c r="E24" s="361">
        <f t="shared" si="2"/>
        <v>0.00642570281124498</v>
      </c>
      <c r="F24" s="284">
        <v>2.849999999999966</v>
      </c>
      <c r="G24" s="166">
        <f t="shared" si="1"/>
        <v>-0.8499999999999659</v>
      </c>
    </row>
    <row r="25" spans="1:7" s="70" customFormat="1" ht="13.5">
      <c r="A25" s="206" t="s">
        <v>153</v>
      </c>
      <c r="B25" s="293">
        <f>Volume!J26</f>
        <v>669.65</v>
      </c>
      <c r="C25" s="71">
        <v>672.2</v>
      </c>
      <c r="D25" s="284">
        <f t="shared" si="0"/>
        <v>2.550000000000068</v>
      </c>
      <c r="E25" s="361">
        <f t="shared" si="2"/>
        <v>0.0038079593817666965</v>
      </c>
      <c r="F25" s="284">
        <v>6.100000000000023</v>
      </c>
      <c r="G25" s="166">
        <f t="shared" si="1"/>
        <v>-3.5499999999999545</v>
      </c>
    </row>
    <row r="26" spans="1:7" s="70" customFormat="1" ht="13.5">
      <c r="A26" s="206" t="s">
        <v>175</v>
      </c>
      <c r="B26" s="293">
        <f>Volume!J27</f>
        <v>347.75</v>
      </c>
      <c r="C26" s="71">
        <v>350.75</v>
      </c>
      <c r="D26" s="284">
        <f t="shared" si="0"/>
        <v>3</v>
      </c>
      <c r="E26" s="361">
        <f t="shared" si="2"/>
        <v>0.008626887131560028</v>
      </c>
      <c r="F26" s="284">
        <v>3</v>
      </c>
      <c r="G26" s="166">
        <f t="shared" si="1"/>
        <v>0</v>
      </c>
    </row>
    <row r="27" spans="1:7" s="70" customFormat="1" ht="13.5">
      <c r="A27" s="206" t="s">
        <v>176</v>
      </c>
      <c r="B27" s="293">
        <f>Volume!J28</f>
        <v>37.15</v>
      </c>
      <c r="C27" s="71">
        <v>37.5</v>
      </c>
      <c r="D27" s="284">
        <f t="shared" si="0"/>
        <v>0.3500000000000014</v>
      </c>
      <c r="E27" s="361">
        <f t="shared" si="2"/>
        <v>0.009421265141319015</v>
      </c>
      <c r="F27" s="284">
        <v>0.29999999999999716</v>
      </c>
      <c r="G27" s="166">
        <f t="shared" si="1"/>
        <v>0.05000000000000426</v>
      </c>
    </row>
    <row r="28" spans="1:7" s="70" customFormat="1" ht="13.5">
      <c r="A28" s="206" t="s">
        <v>3</v>
      </c>
      <c r="B28" s="293">
        <f>Volume!J29</f>
        <v>252.65</v>
      </c>
      <c r="C28" s="71">
        <v>254.6</v>
      </c>
      <c r="D28" s="284">
        <f t="shared" si="0"/>
        <v>1.9499999999999886</v>
      </c>
      <c r="E28" s="361">
        <f t="shared" si="2"/>
        <v>0.0077181872155154905</v>
      </c>
      <c r="F28" s="284">
        <v>0.8500000000000227</v>
      </c>
      <c r="G28" s="166">
        <f t="shared" si="1"/>
        <v>1.099999999999966</v>
      </c>
    </row>
    <row r="29" spans="1:7" s="70" customFormat="1" ht="13.5">
      <c r="A29" s="206" t="s">
        <v>235</v>
      </c>
      <c r="B29" s="293">
        <f>Volume!J30</f>
        <v>392.55</v>
      </c>
      <c r="C29" s="71">
        <v>393.45</v>
      </c>
      <c r="D29" s="284">
        <f t="shared" si="0"/>
        <v>0.8999999999999773</v>
      </c>
      <c r="E29" s="361">
        <f t="shared" si="2"/>
        <v>0.002292701566679346</v>
      </c>
      <c r="F29" s="284">
        <v>2</v>
      </c>
      <c r="G29" s="166">
        <f t="shared" si="1"/>
        <v>-1.1000000000000227</v>
      </c>
    </row>
    <row r="30" spans="1:7" s="70" customFormat="1" ht="13.5">
      <c r="A30" s="206" t="s">
        <v>177</v>
      </c>
      <c r="B30" s="293">
        <f>Volume!J31</f>
        <v>382.65</v>
      </c>
      <c r="C30" s="71">
        <v>386.1</v>
      </c>
      <c r="D30" s="284">
        <f t="shared" si="0"/>
        <v>3.4500000000000455</v>
      </c>
      <c r="E30" s="361">
        <f t="shared" si="2"/>
        <v>0.009016072128577147</v>
      </c>
      <c r="F30" s="284">
        <v>3.849999999999966</v>
      </c>
      <c r="G30" s="166">
        <f t="shared" si="1"/>
        <v>-0.3999999999999204</v>
      </c>
    </row>
    <row r="31" spans="1:7" s="70" customFormat="1" ht="13.5">
      <c r="A31" s="206" t="s">
        <v>199</v>
      </c>
      <c r="B31" s="293">
        <f>Volume!J32</f>
        <v>276.1</v>
      </c>
      <c r="C31" s="71">
        <v>278.5</v>
      </c>
      <c r="D31" s="284">
        <f t="shared" si="0"/>
        <v>2.3999999999999773</v>
      </c>
      <c r="E31" s="361">
        <f t="shared" si="2"/>
        <v>0.008692502716407017</v>
      </c>
      <c r="F31" s="284">
        <v>3.0500000000000114</v>
      </c>
      <c r="G31" s="166">
        <f t="shared" si="1"/>
        <v>-0.6500000000000341</v>
      </c>
    </row>
    <row r="32" spans="1:7" s="70" customFormat="1" ht="13.5">
      <c r="A32" s="206" t="s">
        <v>236</v>
      </c>
      <c r="B32" s="293">
        <f>Volume!J33</f>
        <v>144.9</v>
      </c>
      <c r="C32" s="71">
        <v>145.2</v>
      </c>
      <c r="D32" s="284">
        <f t="shared" si="0"/>
        <v>0.29999999999998295</v>
      </c>
      <c r="E32" s="361">
        <f t="shared" si="2"/>
        <v>0.002070393374741083</v>
      </c>
      <c r="F32" s="284">
        <v>0.6500000000000057</v>
      </c>
      <c r="G32" s="166">
        <f t="shared" si="1"/>
        <v>-0.35000000000002274</v>
      </c>
    </row>
    <row r="33" spans="1:7" s="70" customFormat="1" ht="13.5">
      <c r="A33" s="206" t="s">
        <v>178</v>
      </c>
      <c r="B33" s="293">
        <f>Volume!J34</f>
        <v>2991.95</v>
      </c>
      <c r="C33" s="71">
        <v>3014.8</v>
      </c>
      <c r="D33" s="284">
        <f t="shared" si="0"/>
        <v>22.850000000000364</v>
      </c>
      <c r="E33" s="361">
        <f t="shared" si="2"/>
        <v>0.007637159711893703</v>
      </c>
      <c r="F33" s="284">
        <v>32.899999999999636</v>
      </c>
      <c r="G33" s="166">
        <f t="shared" si="1"/>
        <v>-10.049999999999272</v>
      </c>
    </row>
    <row r="34" spans="1:7" s="70" customFormat="1" ht="13.5">
      <c r="A34" s="206" t="s">
        <v>210</v>
      </c>
      <c r="B34" s="293">
        <f>Volume!J35</f>
        <v>767.6</v>
      </c>
      <c r="C34" s="71">
        <v>767.4</v>
      </c>
      <c r="D34" s="284">
        <f t="shared" si="0"/>
        <v>-0.20000000000004547</v>
      </c>
      <c r="E34" s="361">
        <f t="shared" si="2"/>
        <v>-0.00026055237102663557</v>
      </c>
      <c r="F34" s="284">
        <v>1.2000000000000455</v>
      </c>
      <c r="G34" s="166">
        <f t="shared" si="1"/>
        <v>-1.400000000000091</v>
      </c>
    </row>
    <row r="35" spans="1:8" s="26" customFormat="1" ht="13.5">
      <c r="A35" s="206" t="s">
        <v>237</v>
      </c>
      <c r="B35" s="293">
        <f>Volume!J36</f>
        <v>122.5</v>
      </c>
      <c r="C35" s="71">
        <v>123.4</v>
      </c>
      <c r="D35" s="284">
        <f t="shared" si="0"/>
        <v>0.9000000000000057</v>
      </c>
      <c r="E35" s="361">
        <f t="shared" si="2"/>
        <v>0.0073469387755102505</v>
      </c>
      <c r="F35" s="284">
        <v>0.9500000000000028</v>
      </c>
      <c r="G35" s="166">
        <f t="shared" si="1"/>
        <v>-0.04999999999999716</v>
      </c>
      <c r="H35" s="70"/>
    </row>
    <row r="36" spans="1:7" s="70" customFormat="1" ht="13.5">
      <c r="A36" s="206" t="s">
        <v>179</v>
      </c>
      <c r="B36" s="293">
        <f>Volume!J37</f>
        <v>52.05</v>
      </c>
      <c r="C36" s="71">
        <v>52.65</v>
      </c>
      <c r="D36" s="284">
        <f t="shared" si="0"/>
        <v>0.6000000000000014</v>
      </c>
      <c r="E36" s="361">
        <f t="shared" si="2"/>
        <v>0.011527377521613862</v>
      </c>
      <c r="F36" s="284">
        <v>0.3999999999999986</v>
      </c>
      <c r="G36" s="166">
        <f t="shared" si="1"/>
        <v>0.20000000000000284</v>
      </c>
    </row>
    <row r="37" spans="1:7" s="70" customFormat="1" ht="13.5">
      <c r="A37" s="206" t="s">
        <v>180</v>
      </c>
      <c r="B37" s="293">
        <f>Volume!J38</f>
        <v>230.05</v>
      </c>
      <c r="C37" s="71">
        <v>232.5</v>
      </c>
      <c r="D37" s="284">
        <f t="shared" si="0"/>
        <v>2.4499999999999886</v>
      </c>
      <c r="E37" s="361">
        <f t="shared" si="2"/>
        <v>0.010649858726363783</v>
      </c>
      <c r="F37" s="284">
        <v>1.75</v>
      </c>
      <c r="G37" s="166">
        <f t="shared" si="1"/>
        <v>0.6999999999999886</v>
      </c>
    </row>
    <row r="38" spans="1:7" s="70" customFormat="1" ht="13.5">
      <c r="A38" s="206" t="s">
        <v>103</v>
      </c>
      <c r="B38" s="293">
        <f>Volume!J39</f>
        <v>266.95</v>
      </c>
      <c r="C38" s="71">
        <v>261.9</v>
      </c>
      <c r="D38" s="284">
        <f t="shared" si="0"/>
        <v>-5.050000000000011</v>
      </c>
      <c r="E38" s="361">
        <f t="shared" si="2"/>
        <v>-0.018917400262221433</v>
      </c>
      <c r="F38" s="284">
        <v>-6.5</v>
      </c>
      <c r="G38" s="166">
        <f t="shared" si="1"/>
        <v>1.4499999999999886</v>
      </c>
    </row>
    <row r="39" spans="1:7" s="70" customFormat="1" ht="13.5">
      <c r="A39" s="206" t="s">
        <v>356</v>
      </c>
      <c r="B39" s="293">
        <f>Volume!J40</f>
        <v>226.55</v>
      </c>
      <c r="C39" s="71">
        <v>229.05</v>
      </c>
      <c r="D39" s="284">
        <f t="shared" si="0"/>
        <v>2.5</v>
      </c>
      <c r="E39" s="361">
        <f t="shared" si="2"/>
        <v>0.011035091591260206</v>
      </c>
      <c r="F39" s="284">
        <v>1.950000000000017</v>
      </c>
      <c r="G39" s="166">
        <f t="shared" si="1"/>
        <v>0.549999999999983</v>
      </c>
    </row>
    <row r="40" spans="1:7" s="70" customFormat="1" ht="13.5">
      <c r="A40" s="206" t="s">
        <v>238</v>
      </c>
      <c r="B40" s="293">
        <f>Volume!J41</f>
        <v>1198.25</v>
      </c>
      <c r="C40" s="71">
        <v>1209.4</v>
      </c>
      <c r="D40" s="284">
        <f t="shared" si="0"/>
        <v>11.150000000000091</v>
      </c>
      <c r="E40" s="361">
        <f t="shared" si="2"/>
        <v>0.009305236803672097</v>
      </c>
      <c r="F40" s="284">
        <v>14.149999999999864</v>
      </c>
      <c r="G40" s="166">
        <f t="shared" si="1"/>
        <v>-2.9999999999997726</v>
      </c>
    </row>
    <row r="41" spans="1:7" s="70" customFormat="1" ht="13.5">
      <c r="A41" s="206" t="s">
        <v>250</v>
      </c>
      <c r="B41" s="293">
        <f>Volume!J42</f>
        <v>394.65</v>
      </c>
      <c r="C41" s="71">
        <v>398.5</v>
      </c>
      <c r="D41" s="284">
        <f t="shared" si="0"/>
        <v>3.8500000000000227</v>
      </c>
      <c r="E41" s="361">
        <f t="shared" si="2"/>
        <v>0.009755479538831935</v>
      </c>
      <c r="F41" s="284">
        <v>4.449999999999989</v>
      </c>
      <c r="G41" s="166">
        <f t="shared" si="1"/>
        <v>-0.5999999999999659</v>
      </c>
    </row>
    <row r="42" spans="1:7" s="70" customFormat="1" ht="13.5">
      <c r="A42" s="206" t="s">
        <v>181</v>
      </c>
      <c r="B42" s="293">
        <f>Volume!J43</f>
        <v>105.4</v>
      </c>
      <c r="C42" s="71">
        <v>105.55</v>
      </c>
      <c r="D42" s="284">
        <f t="shared" si="0"/>
        <v>0.14999999999999147</v>
      </c>
      <c r="E42" s="361">
        <f t="shared" si="2"/>
        <v>0.0014231499051232588</v>
      </c>
      <c r="F42" s="284">
        <v>1.2</v>
      </c>
      <c r="G42" s="166">
        <f t="shared" si="1"/>
        <v>-1.0500000000000085</v>
      </c>
    </row>
    <row r="43" spans="1:7" s="70" customFormat="1" ht="13.5">
      <c r="A43" s="206" t="s">
        <v>239</v>
      </c>
      <c r="B43" s="293">
        <f>Volume!J44</f>
        <v>2755.9</v>
      </c>
      <c r="C43" s="71">
        <v>2771.2</v>
      </c>
      <c r="D43" s="284">
        <f t="shared" si="0"/>
        <v>15.299999999999727</v>
      </c>
      <c r="E43" s="361">
        <f t="shared" si="2"/>
        <v>0.0055517253891649646</v>
      </c>
      <c r="F43" s="284">
        <v>12.149999999999636</v>
      </c>
      <c r="G43" s="166">
        <f t="shared" si="1"/>
        <v>3.150000000000091</v>
      </c>
    </row>
    <row r="44" spans="1:7" s="70" customFormat="1" ht="13.5">
      <c r="A44" s="206" t="s">
        <v>211</v>
      </c>
      <c r="B44" s="293">
        <f>Volume!J45</f>
        <v>141.7</v>
      </c>
      <c r="C44" s="71">
        <v>142.85</v>
      </c>
      <c r="D44" s="284">
        <f t="shared" si="0"/>
        <v>1.1500000000000057</v>
      </c>
      <c r="E44" s="361">
        <f t="shared" si="2"/>
        <v>0.008115737473535679</v>
      </c>
      <c r="F44" s="284">
        <v>0.75</v>
      </c>
      <c r="G44" s="166">
        <f t="shared" si="1"/>
        <v>0.4000000000000057</v>
      </c>
    </row>
    <row r="45" spans="1:7" s="70" customFormat="1" ht="13.5">
      <c r="A45" s="206" t="s">
        <v>213</v>
      </c>
      <c r="B45" s="293">
        <f>Volume!J46</f>
        <v>635</v>
      </c>
      <c r="C45" s="71">
        <v>640.2</v>
      </c>
      <c r="D45" s="284">
        <f t="shared" si="0"/>
        <v>5.2000000000000455</v>
      </c>
      <c r="E45" s="361">
        <f t="shared" si="2"/>
        <v>0.008188976377952828</v>
      </c>
      <c r="F45" s="284">
        <v>2.8999999999999773</v>
      </c>
      <c r="G45" s="166">
        <f t="shared" si="1"/>
        <v>2.300000000000068</v>
      </c>
    </row>
    <row r="46" spans="1:7" s="70" customFormat="1" ht="13.5">
      <c r="A46" s="206" t="s">
        <v>4</v>
      </c>
      <c r="B46" s="293">
        <f>Volume!J47</f>
        <v>1606</v>
      </c>
      <c r="C46" s="71">
        <v>1610.85</v>
      </c>
      <c r="D46" s="284">
        <f t="shared" si="0"/>
        <v>4.849999999999909</v>
      </c>
      <c r="E46" s="361">
        <f t="shared" si="2"/>
        <v>0.003019925280199196</v>
      </c>
      <c r="F46" s="284">
        <v>6.7999999999999545</v>
      </c>
      <c r="G46" s="166">
        <f t="shared" si="1"/>
        <v>-1.9500000000000455</v>
      </c>
    </row>
    <row r="47" spans="1:7" s="70" customFormat="1" ht="13.5">
      <c r="A47" s="206" t="s">
        <v>93</v>
      </c>
      <c r="B47" s="293">
        <f>Volume!J48</f>
        <v>1085.7</v>
      </c>
      <c r="C47" s="71">
        <v>1090.8</v>
      </c>
      <c r="D47" s="284">
        <f t="shared" si="0"/>
        <v>5.099999999999909</v>
      </c>
      <c r="E47" s="361">
        <f t="shared" si="2"/>
        <v>0.004697430229345039</v>
      </c>
      <c r="F47" s="284">
        <v>6.75</v>
      </c>
      <c r="G47" s="166">
        <f t="shared" si="1"/>
        <v>-1.650000000000091</v>
      </c>
    </row>
    <row r="48" spans="1:7" s="70" customFormat="1" ht="13.5">
      <c r="A48" s="206" t="s">
        <v>212</v>
      </c>
      <c r="B48" s="293">
        <f>Volume!J49</f>
        <v>768.65</v>
      </c>
      <c r="C48" s="71">
        <v>763.5</v>
      </c>
      <c r="D48" s="284">
        <f t="shared" si="0"/>
        <v>-5.149999999999977</v>
      </c>
      <c r="E48" s="361">
        <f t="shared" si="2"/>
        <v>-0.006700058544200842</v>
      </c>
      <c r="F48" s="284">
        <v>-1.7000000000000455</v>
      </c>
      <c r="G48" s="166">
        <f t="shared" si="1"/>
        <v>-3.449999999999932</v>
      </c>
    </row>
    <row r="49" spans="1:7" s="70" customFormat="1" ht="13.5">
      <c r="A49" s="206" t="s">
        <v>5</v>
      </c>
      <c r="B49" s="293">
        <f>Volume!J50</f>
        <v>175.45</v>
      </c>
      <c r="C49" s="71">
        <v>176.05</v>
      </c>
      <c r="D49" s="284">
        <f t="shared" si="0"/>
        <v>0.6000000000000227</v>
      </c>
      <c r="E49" s="361">
        <f t="shared" si="2"/>
        <v>0.0034197777144486905</v>
      </c>
      <c r="F49" s="284">
        <v>0.8499999999999943</v>
      </c>
      <c r="G49" s="166">
        <f t="shared" si="1"/>
        <v>-0.24999999999997158</v>
      </c>
    </row>
    <row r="50" spans="1:7" s="70" customFormat="1" ht="13.5">
      <c r="A50" s="206" t="s">
        <v>214</v>
      </c>
      <c r="B50" s="293">
        <f>Volume!J51</f>
        <v>238.55</v>
      </c>
      <c r="C50" s="71">
        <v>240.15</v>
      </c>
      <c r="D50" s="284">
        <f t="shared" si="0"/>
        <v>1.5999999999999943</v>
      </c>
      <c r="E50" s="361">
        <f t="shared" si="2"/>
        <v>0.006707189268497146</v>
      </c>
      <c r="F50" s="284">
        <v>0.09999999999999432</v>
      </c>
      <c r="G50" s="166">
        <f t="shared" si="1"/>
        <v>1.5</v>
      </c>
    </row>
    <row r="51" spans="1:7" s="70" customFormat="1" ht="13.5">
      <c r="A51" s="206" t="s">
        <v>215</v>
      </c>
      <c r="B51" s="293">
        <f>Volume!J52</f>
        <v>290.6</v>
      </c>
      <c r="C51" s="71">
        <v>291.45</v>
      </c>
      <c r="D51" s="284">
        <f t="shared" si="0"/>
        <v>0.8499999999999659</v>
      </c>
      <c r="E51" s="361">
        <f t="shared" si="2"/>
        <v>0.00292498279421874</v>
      </c>
      <c r="F51" s="284">
        <v>-1</v>
      </c>
      <c r="G51" s="166">
        <f t="shared" si="1"/>
        <v>1.849999999999966</v>
      </c>
    </row>
    <row r="52" spans="1:7" s="70" customFormat="1" ht="13.5">
      <c r="A52" s="206" t="s">
        <v>57</v>
      </c>
      <c r="B52" s="293">
        <f>Volume!J53</f>
        <v>1768.75</v>
      </c>
      <c r="C52" s="71">
        <v>1777.65</v>
      </c>
      <c r="D52" s="284">
        <f t="shared" si="0"/>
        <v>8.900000000000091</v>
      </c>
      <c r="E52" s="361">
        <f t="shared" si="2"/>
        <v>0.005031802120141394</v>
      </c>
      <c r="F52" s="284">
        <v>12.099999999999909</v>
      </c>
      <c r="G52" s="166">
        <f t="shared" si="1"/>
        <v>-3.199999999999818</v>
      </c>
    </row>
    <row r="53" spans="1:7" s="70" customFormat="1" ht="13.5">
      <c r="A53" s="206" t="s">
        <v>216</v>
      </c>
      <c r="B53" s="293">
        <f>Volume!J54</f>
        <v>863.55</v>
      </c>
      <c r="C53" s="71">
        <v>857.65</v>
      </c>
      <c r="D53" s="284">
        <f t="shared" si="0"/>
        <v>-5.899999999999977</v>
      </c>
      <c r="E53" s="361">
        <f t="shared" si="2"/>
        <v>-0.006832262173585754</v>
      </c>
      <c r="F53" s="284">
        <v>-0.900000000000091</v>
      </c>
      <c r="G53" s="166">
        <f t="shared" si="1"/>
        <v>-4.999999999999886</v>
      </c>
    </row>
    <row r="54" spans="1:7" s="70" customFormat="1" ht="13.5">
      <c r="A54" s="206" t="s">
        <v>156</v>
      </c>
      <c r="B54" s="293">
        <f>Volume!J55</f>
        <v>79.25</v>
      </c>
      <c r="C54" s="71">
        <v>79.95</v>
      </c>
      <c r="D54" s="284">
        <f t="shared" si="0"/>
        <v>0.7000000000000028</v>
      </c>
      <c r="E54" s="361">
        <f t="shared" si="2"/>
        <v>0.008832807570977954</v>
      </c>
      <c r="F54" s="284">
        <v>0.6000000000000085</v>
      </c>
      <c r="G54" s="166">
        <f t="shared" si="1"/>
        <v>0.09999999999999432</v>
      </c>
    </row>
    <row r="55" spans="1:7" s="70" customFormat="1" ht="13.5">
      <c r="A55" s="206" t="s">
        <v>200</v>
      </c>
      <c r="B55" s="293">
        <f>Volume!J56</f>
        <v>80.7</v>
      </c>
      <c r="C55" s="71">
        <v>81.25</v>
      </c>
      <c r="D55" s="284">
        <f t="shared" si="0"/>
        <v>0.5499999999999972</v>
      </c>
      <c r="E55" s="361">
        <f t="shared" si="2"/>
        <v>0.006815365551424995</v>
      </c>
      <c r="F55" s="284">
        <v>0.8999999999999915</v>
      </c>
      <c r="G55" s="166">
        <f t="shared" si="1"/>
        <v>-0.3499999999999943</v>
      </c>
    </row>
    <row r="56" spans="1:8" s="26" customFormat="1" ht="13.5">
      <c r="A56" s="206" t="s">
        <v>191</v>
      </c>
      <c r="B56" s="293">
        <f>Volume!J57</f>
        <v>12.7</v>
      </c>
      <c r="C56" s="71">
        <v>12.9</v>
      </c>
      <c r="D56" s="284">
        <f t="shared" si="0"/>
        <v>0.20000000000000107</v>
      </c>
      <c r="E56" s="361">
        <f t="shared" si="2"/>
        <v>0.01574803149606308</v>
      </c>
      <c r="F56" s="284">
        <v>0.10000000000000142</v>
      </c>
      <c r="G56" s="166">
        <f t="shared" si="1"/>
        <v>0.09999999999999964</v>
      </c>
      <c r="H56" s="70"/>
    </row>
    <row r="57" spans="1:7" s="70" customFormat="1" ht="13.5">
      <c r="A57" s="206" t="s">
        <v>157</v>
      </c>
      <c r="B57" s="293">
        <f>Volume!J58</f>
        <v>157.6</v>
      </c>
      <c r="C57" s="71">
        <v>158.4</v>
      </c>
      <c r="D57" s="284">
        <f t="shared" si="0"/>
        <v>0.8000000000000114</v>
      </c>
      <c r="E57" s="361">
        <f t="shared" si="2"/>
        <v>0.005076142131979768</v>
      </c>
      <c r="F57" s="284">
        <v>1.5</v>
      </c>
      <c r="G57" s="166">
        <f t="shared" si="1"/>
        <v>-0.6999999999999886</v>
      </c>
    </row>
    <row r="58" spans="1:8" s="26" customFormat="1" ht="13.5">
      <c r="A58" s="206" t="s">
        <v>192</v>
      </c>
      <c r="B58" s="293">
        <f>Volume!J59</f>
        <v>234.7</v>
      </c>
      <c r="C58" s="71">
        <v>235.85</v>
      </c>
      <c r="D58" s="284">
        <f t="shared" si="0"/>
        <v>1.1500000000000057</v>
      </c>
      <c r="E58" s="361">
        <f t="shared" si="2"/>
        <v>0.004899872177247575</v>
      </c>
      <c r="F58" s="284">
        <v>1.5999999999999943</v>
      </c>
      <c r="G58" s="166">
        <f t="shared" si="1"/>
        <v>-0.44999999999998863</v>
      </c>
      <c r="H58" s="70"/>
    </row>
    <row r="59" spans="1:7" s="70" customFormat="1" ht="13.5">
      <c r="A59" s="206" t="s">
        <v>182</v>
      </c>
      <c r="B59" s="293">
        <f>Volume!J60</f>
        <v>47.2</v>
      </c>
      <c r="C59" s="71">
        <v>47.95</v>
      </c>
      <c r="D59" s="284">
        <f t="shared" si="0"/>
        <v>0.75</v>
      </c>
      <c r="E59" s="361">
        <f t="shared" si="2"/>
        <v>0.015889830508474576</v>
      </c>
      <c r="F59" s="284">
        <v>0.45000000000000284</v>
      </c>
      <c r="G59" s="166">
        <f t="shared" si="1"/>
        <v>0.29999999999999716</v>
      </c>
    </row>
    <row r="60" spans="1:7" s="70" customFormat="1" ht="13.5">
      <c r="A60" s="206" t="s">
        <v>217</v>
      </c>
      <c r="B60" s="293">
        <f>Volume!J61</f>
        <v>2239.1</v>
      </c>
      <c r="C60" s="71">
        <v>2230.5</v>
      </c>
      <c r="D60" s="284">
        <f t="shared" si="0"/>
        <v>-8.599999999999909</v>
      </c>
      <c r="E60" s="361">
        <f t="shared" si="2"/>
        <v>-0.0038408289044705056</v>
      </c>
      <c r="F60" s="284">
        <v>-7.75</v>
      </c>
      <c r="G60" s="166">
        <f t="shared" si="1"/>
        <v>-0.849999999999909</v>
      </c>
    </row>
    <row r="61" spans="1:7" s="70" customFormat="1" ht="13.5">
      <c r="A61" s="206" t="s">
        <v>158</v>
      </c>
      <c r="B61" s="293">
        <f>Volume!J62</f>
        <v>122</v>
      </c>
      <c r="C61" s="71">
        <v>122.55</v>
      </c>
      <c r="D61" s="284">
        <f t="shared" si="0"/>
        <v>0.5499999999999972</v>
      </c>
      <c r="E61" s="361">
        <f t="shared" si="2"/>
        <v>0.004508196721311452</v>
      </c>
      <c r="F61" s="284">
        <v>1.1500000000000057</v>
      </c>
      <c r="G61" s="166">
        <f t="shared" si="1"/>
        <v>-0.6000000000000085</v>
      </c>
    </row>
    <row r="62" spans="1:7" s="70" customFormat="1" ht="13.5">
      <c r="A62" s="206" t="s">
        <v>104</v>
      </c>
      <c r="B62" s="293">
        <f>Volume!J63</f>
        <v>456.4</v>
      </c>
      <c r="C62" s="71">
        <v>458.5</v>
      </c>
      <c r="D62" s="284">
        <f t="shared" si="0"/>
        <v>2.1000000000000227</v>
      </c>
      <c r="E62" s="361">
        <f t="shared" si="2"/>
        <v>0.0046012269938650804</v>
      </c>
      <c r="F62" s="284">
        <v>3.9499999999999886</v>
      </c>
      <c r="G62" s="166">
        <f t="shared" si="1"/>
        <v>-1.849999999999966</v>
      </c>
    </row>
    <row r="63" spans="1:7" s="70" customFormat="1" ht="13.5">
      <c r="A63" s="206" t="s">
        <v>48</v>
      </c>
      <c r="B63" s="293">
        <f>Volume!J64</f>
        <v>289.05</v>
      </c>
      <c r="C63" s="71">
        <v>290.2</v>
      </c>
      <c r="D63" s="284">
        <f t="shared" si="0"/>
        <v>1.1499999999999773</v>
      </c>
      <c r="E63" s="361">
        <f t="shared" si="2"/>
        <v>0.003978550423802032</v>
      </c>
      <c r="F63" s="284">
        <v>1.5</v>
      </c>
      <c r="G63" s="166">
        <f t="shared" si="1"/>
        <v>-0.35000000000002274</v>
      </c>
    </row>
    <row r="64" spans="1:7" s="70" customFormat="1" ht="13.5">
      <c r="A64" s="206" t="s">
        <v>6</v>
      </c>
      <c r="B64" s="293">
        <f>Volume!J65</f>
        <v>190.35</v>
      </c>
      <c r="C64" s="71">
        <v>190.3</v>
      </c>
      <c r="D64" s="284">
        <f t="shared" si="0"/>
        <v>-0.04999999999998295</v>
      </c>
      <c r="E64" s="361">
        <f t="shared" si="2"/>
        <v>-0.0002626740215391802</v>
      </c>
      <c r="F64" s="284">
        <v>-0.04999999999998295</v>
      </c>
      <c r="G64" s="166">
        <f t="shared" si="1"/>
        <v>0</v>
      </c>
    </row>
    <row r="65" spans="1:8" s="26" customFormat="1" ht="13.5">
      <c r="A65" s="206" t="s">
        <v>193</v>
      </c>
      <c r="B65" s="293">
        <f>Volume!J66</f>
        <v>430.35</v>
      </c>
      <c r="C65" s="71">
        <v>434.1</v>
      </c>
      <c r="D65" s="284">
        <f t="shared" si="0"/>
        <v>3.75</v>
      </c>
      <c r="E65" s="361">
        <f t="shared" si="2"/>
        <v>0.008713837574067618</v>
      </c>
      <c r="F65" s="284">
        <v>3.9499999999999886</v>
      </c>
      <c r="G65" s="166">
        <f t="shared" si="1"/>
        <v>-0.19999999999998863</v>
      </c>
      <c r="H65" s="70"/>
    </row>
    <row r="66" spans="1:7" s="70" customFormat="1" ht="13.5">
      <c r="A66" s="206" t="s">
        <v>183</v>
      </c>
      <c r="B66" s="293">
        <f>Volume!J67</f>
        <v>548.65</v>
      </c>
      <c r="C66" s="71">
        <v>552.5</v>
      </c>
      <c r="D66" s="284">
        <f t="shared" si="0"/>
        <v>3.8500000000000227</v>
      </c>
      <c r="E66" s="361">
        <f t="shared" si="2"/>
        <v>0.007017224095507196</v>
      </c>
      <c r="F66" s="284">
        <v>3.3500000000000227</v>
      </c>
      <c r="G66" s="166">
        <f t="shared" si="1"/>
        <v>0.5</v>
      </c>
    </row>
    <row r="67" spans="1:7" s="70" customFormat="1" ht="13.5">
      <c r="A67" s="206" t="s">
        <v>147</v>
      </c>
      <c r="B67" s="293">
        <f>Volume!J68</f>
        <v>684.3</v>
      </c>
      <c r="C67" s="71">
        <v>690.65</v>
      </c>
      <c r="D67" s="284">
        <f aca="true" t="shared" si="3" ref="D67:D128">C67-B67</f>
        <v>6.350000000000023</v>
      </c>
      <c r="E67" s="361">
        <f t="shared" si="2"/>
        <v>0.009279555750401904</v>
      </c>
      <c r="F67" s="284">
        <v>5.5</v>
      </c>
      <c r="G67" s="166">
        <f aca="true" t="shared" si="4" ref="G67:G128">D67-F67</f>
        <v>0.8500000000000227</v>
      </c>
    </row>
    <row r="68" spans="1:7" s="70" customFormat="1" ht="13.5">
      <c r="A68" s="206" t="s">
        <v>159</v>
      </c>
      <c r="B68" s="293">
        <f>Volume!J69</f>
        <v>2183.8</v>
      </c>
      <c r="C68" s="71">
        <v>2202</v>
      </c>
      <c r="D68" s="284">
        <f t="shared" si="3"/>
        <v>18.199999999999818</v>
      </c>
      <c r="E68" s="361">
        <f aca="true" t="shared" si="5" ref="E68:E128">D68/B68</f>
        <v>0.008334096528986087</v>
      </c>
      <c r="F68" s="284">
        <v>19.799999999999727</v>
      </c>
      <c r="G68" s="166">
        <f t="shared" si="4"/>
        <v>-1.599999999999909</v>
      </c>
    </row>
    <row r="69" spans="1:7" s="70" customFormat="1" ht="13.5">
      <c r="A69" s="206" t="s">
        <v>148</v>
      </c>
      <c r="B69" s="293">
        <f>Volume!J70</f>
        <v>31.6</v>
      </c>
      <c r="C69" s="71">
        <v>31.95</v>
      </c>
      <c r="D69" s="284">
        <f t="shared" si="3"/>
        <v>0.34999999999999787</v>
      </c>
      <c r="E69" s="361">
        <f t="shared" si="5"/>
        <v>0.01107594936708854</v>
      </c>
      <c r="F69" s="284">
        <v>0.3999999999999986</v>
      </c>
      <c r="G69" s="166">
        <f t="shared" si="4"/>
        <v>-0.05000000000000071</v>
      </c>
    </row>
    <row r="70" spans="1:7" s="70" customFormat="1" ht="13.5">
      <c r="A70" s="206" t="s">
        <v>184</v>
      </c>
      <c r="B70" s="293">
        <f>Volume!J71</f>
        <v>121.75</v>
      </c>
      <c r="C70" s="71">
        <v>124.35</v>
      </c>
      <c r="D70" s="284">
        <f t="shared" si="3"/>
        <v>2.5999999999999943</v>
      </c>
      <c r="E70" s="361">
        <f t="shared" si="5"/>
        <v>0.021355236139630345</v>
      </c>
      <c r="F70" s="284">
        <v>0.7999999999999972</v>
      </c>
      <c r="G70" s="166">
        <f t="shared" si="4"/>
        <v>1.7999999999999972</v>
      </c>
    </row>
    <row r="71" spans="1:8" s="26" customFormat="1" ht="13.5">
      <c r="A71" s="206" t="s">
        <v>194</v>
      </c>
      <c r="B71" s="293">
        <f>Volume!J72</f>
        <v>128.4</v>
      </c>
      <c r="C71" s="71">
        <v>129.05</v>
      </c>
      <c r="D71" s="284">
        <f t="shared" si="3"/>
        <v>0.6500000000000057</v>
      </c>
      <c r="E71" s="361">
        <f t="shared" si="5"/>
        <v>0.0050623052959502</v>
      </c>
      <c r="F71" s="284">
        <v>1</v>
      </c>
      <c r="G71" s="166">
        <f t="shared" si="4"/>
        <v>-0.3499999999999943</v>
      </c>
      <c r="H71" s="70"/>
    </row>
    <row r="72" spans="1:7" s="70" customFormat="1" ht="13.5">
      <c r="A72" s="206" t="s">
        <v>160</v>
      </c>
      <c r="B72" s="293">
        <f>Volume!J73</f>
        <v>172.8</v>
      </c>
      <c r="C72" s="71">
        <v>173.75</v>
      </c>
      <c r="D72" s="284">
        <f t="shared" si="3"/>
        <v>0.9499999999999886</v>
      </c>
      <c r="E72" s="361">
        <f t="shared" si="5"/>
        <v>0.005497685185185119</v>
      </c>
      <c r="F72" s="284">
        <v>0.950000000000017</v>
      </c>
      <c r="G72" s="166">
        <f t="shared" si="4"/>
        <v>-2.842170943040401E-14</v>
      </c>
    </row>
    <row r="73" spans="1:7" s="70" customFormat="1" ht="13.5">
      <c r="A73" s="206" t="s">
        <v>357</v>
      </c>
      <c r="B73" s="293">
        <f>Volume!J74</f>
        <v>261.7</v>
      </c>
      <c r="C73" s="71">
        <v>264</v>
      </c>
      <c r="D73" s="284">
        <f t="shared" si="3"/>
        <v>2.3000000000000114</v>
      </c>
      <c r="E73" s="361">
        <f t="shared" si="5"/>
        <v>0.008788689338937759</v>
      </c>
      <c r="F73" s="284">
        <v>2.900000000000034</v>
      </c>
      <c r="G73" s="166">
        <f t="shared" si="4"/>
        <v>-0.6000000000000227</v>
      </c>
    </row>
    <row r="74" spans="1:7" s="70" customFormat="1" ht="13.5">
      <c r="A74" s="206" t="s">
        <v>226</v>
      </c>
      <c r="B74" s="293">
        <f>Volume!J75</f>
        <v>1462.5</v>
      </c>
      <c r="C74" s="71">
        <v>1467.6</v>
      </c>
      <c r="D74" s="284">
        <f t="shared" si="3"/>
        <v>5.099999999999909</v>
      </c>
      <c r="E74" s="361">
        <f t="shared" si="5"/>
        <v>0.003487179487179425</v>
      </c>
      <c r="F74" s="284">
        <v>11.399999999999864</v>
      </c>
      <c r="G74" s="166">
        <f t="shared" si="4"/>
        <v>-6.2999999999999545</v>
      </c>
    </row>
    <row r="75" spans="1:7" s="70" customFormat="1" ht="13.5">
      <c r="A75" s="206" t="s">
        <v>7</v>
      </c>
      <c r="B75" s="293">
        <f>Volume!J76</f>
        <v>844.9</v>
      </c>
      <c r="C75" s="71">
        <v>848.45</v>
      </c>
      <c r="D75" s="284">
        <f t="shared" si="3"/>
        <v>3.550000000000068</v>
      </c>
      <c r="E75" s="361">
        <f t="shared" si="5"/>
        <v>0.004201680672268988</v>
      </c>
      <c r="F75" s="284">
        <v>7.7000000000000455</v>
      </c>
      <c r="G75" s="166">
        <f t="shared" si="4"/>
        <v>-4.149999999999977</v>
      </c>
    </row>
    <row r="76" spans="1:7" s="70" customFormat="1" ht="13.5">
      <c r="A76" s="206" t="s">
        <v>185</v>
      </c>
      <c r="B76" s="293">
        <f>Volume!J77</f>
        <v>478.15</v>
      </c>
      <c r="C76" s="71">
        <v>481.5</v>
      </c>
      <c r="D76" s="284">
        <f t="shared" si="3"/>
        <v>3.3500000000000227</v>
      </c>
      <c r="E76" s="361">
        <f t="shared" si="5"/>
        <v>0.0070061696120464765</v>
      </c>
      <c r="F76" s="284">
        <v>2.599999999999966</v>
      </c>
      <c r="G76" s="166">
        <f t="shared" si="4"/>
        <v>0.7500000000000568</v>
      </c>
    </row>
    <row r="77" spans="1:7" s="70" customFormat="1" ht="13.5">
      <c r="A77" s="206" t="s">
        <v>240</v>
      </c>
      <c r="B77" s="293">
        <f>Volume!J78</f>
        <v>949.85</v>
      </c>
      <c r="C77" s="71">
        <v>954.85</v>
      </c>
      <c r="D77" s="284">
        <f t="shared" si="3"/>
        <v>5</v>
      </c>
      <c r="E77" s="361">
        <f t="shared" si="5"/>
        <v>0.005263989050902774</v>
      </c>
      <c r="F77" s="284">
        <v>3.5</v>
      </c>
      <c r="G77" s="166">
        <f t="shared" si="4"/>
        <v>1.5</v>
      </c>
    </row>
    <row r="78" spans="1:7" s="70" customFormat="1" ht="13.5">
      <c r="A78" s="206" t="s">
        <v>223</v>
      </c>
      <c r="B78" s="293">
        <f>Volume!J79</f>
        <v>273.55</v>
      </c>
      <c r="C78" s="71">
        <v>243.3</v>
      </c>
      <c r="D78" s="284">
        <f t="shared" si="3"/>
        <v>-30.25</v>
      </c>
      <c r="E78" s="361">
        <f t="shared" si="5"/>
        <v>-0.11058307439225004</v>
      </c>
      <c r="F78" s="284">
        <v>-30.95</v>
      </c>
      <c r="G78" s="166">
        <f t="shared" si="4"/>
        <v>0.6999999999999993</v>
      </c>
    </row>
    <row r="79" spans="1:7" s="70" customFormat="1" ht="13.5">
      <c r="A79" s="206" t="s">
        <v>186</v>
      </c>
      <c r="B79" s="293">
        <f>Volume!J80</f>
        <v>265.8</v>
      </c>
      <c r="C79" s="71">
        <v>268.2</v>
      </c>
      <c r="D79" s="284">
        <f t="shared" si="3"/>
        <v>2.3999999999999773</v>
      </c>
      <c r="E79" s="361">
        <f t="shared" si="5"/>
        <v>0.00902934537246041</v>
      </c>
      <c r="F79" s="284">
        <v>2.75</v>
      </c>
      <c r="G79" s="166">
        <f t="shared" si="4"/>
        <v>-0.35000000000002274</v>
      </c>
    </row>
    <row r="80" spans="1:7" s="70" customFormat="1" ht="13.5">
      <c r="A80" s="206" t="s">
        <v>161</v>
      </c>
      <c r="B80" s="293">
        <f>Volume!J81</f>
        <v>42.65</v>
      </c>
      <c r="C80" s="71">
        <v>43</v>
      </c>
      <c r="D80" s="284">
        <f t="shared" si="3"/>
        <v>0.3500000000000014</v>
      </c>
      <c r="E80" s="361">
        <f t="shared" si="5"/>
        <v>0.008206330597889834</v>
      </c>
      <c r="F80" s="284">
        <v>0.25</v>
      </c>
      <c r="G80" s="166">
        <f t="shared" si="4"/>
        <v>0.10000000000000142</v>
      </c>
    </row>
    <row r="81" spans="1:7" s="70" customFormat="1" ht="13.5">
      <c r="A81" s="206" t="s">
        <v>8</v>
      </c>
      <c r="B81" s="293">
        <f>Volume!J82</f>
        <v>139.05</v>
      </c>
      <c r="C81" s="71">
        <v>139.65</v>
      </c>
      <c r="D81" s="284">
        <f t="shared" si="3"/>
        <v>0.5999999999999943</v>
      </c>
      <c r="E81" s="361">
        <f t="shared" si="5"/>
        <v>0.004314994606256701</v>
      </c>
      <c r="F81" s="284">
        <v>0.5999999999999943</v>
      </c>
      <c r="G81" s="166">
        <f t="shared" si="4"/>
        <v>0</v>
      </c>
    </row>
    <row r="82" spans="1:8" s="26" customFormat="1" ht="13.5">
      <c r="A82" s="206" t="s">
        <v>195</v>
      </c>
      <c r="B82" s="293">
        <f>Volume!J83</f>
        <v>13.3</v>
      </c>
      <c r="C82" s="71">
        <v>13.4</v>
      </c>
      <c r="D82" s="284">
        <f t="shared" si="3"/>
        <v>0.09999999999999964</v>
      </c>
      <c r="E82" s="361">
        <f t="shared" si="5"/>
        <v>0.007518796992481176</v>
      </c>
      <c r="F82" s="284">
        <v>0.09999999999999964</v>
      </c>
      <c r="G82" s="166">
        <f t="shared" si="4"/>
        <v>0</v>
      </c>
      <c r="H82" s="70"/>
    </row>
    <row r="83" spans="1:7" s="70" customFormat="1" ht="13.5">
      <c r="A83" s="206" t="s">
        <v>218</v>
      </c>
      <c r="B83" s="293">
        <f>Volume!J84</f>
        <v>217.95</v>
      </c>
      <c r="C83" s="71">
        <v>215.9</v>
      </c>
      <c r="D83" s="284">
        <f t="shared" si="3"/>
        <v>-2.049999999999983</v>
      </c>
      <c r="E83" s="361">
        <f t="shared" si="5"/>
        <v>-0.009405827024546837</v>
      </c>
      <c r="F83" s="284">
        <v>-2.1999999999999886</v>
      </c>
      <c r="G83" s="166">
        <f t="shared" si="4"/>
        <v>0.15000000000000568</v>
      </c>
    </row>
    <row r="84" spans="1:7" s="70" customFormat="1" ht="13.5">
      <c r="A84" s="206" t="s">
        <v>187</v>
      </c>
      <c r="B84" s="293">
        <f>Volume!J85</f>
        <v>233.95</v>
      </c>
      <c r="C84" s="71">
        <v>235.7</v>
      </c>
      <c r="D84" s="284">
        <f t="shared" si="3"/>
        <v>1.75</v>
      </c>
      <c r="E84" s="361">
        <f t="shared" si="5"/>
        <v>0.007480230818550973</v>
      </c>
      <c r="F84" s="284">
        <v>2.4000000000000057</v>
      </c>
      <c r="G84" s="166">
        <f t="shared" si="4"/>
        <v>-0.6500000000000057</v>
      </c>
    </row>
    <row r="85" spans="1:7" s="70" customFormat="1" ht="13.5">
      <c r="A85" s="206" t="s">
        <v>162</v>
      </c>
      <c r="B85" s="293">
        <f>Volume!J86</f>
        <v>63.3</v>
      </c>
      <c r="C85" s="71">
        <v>64.1</v>
      </c>
      <c r="D85" s="284">
        <f t="shared" si="3"/>
        <v>0.7999999999999972</v>
      </c>
      <c r="E85" s="361">
        <f t="shared" si="5"/>
        <v>0.012638230647709277</v>
      </c>
      <c r="F85" s="284">
        <v>0.6000000000000014</v>
      </c>
      <c r="G85" s="166">
        <f t="shared" si="4"/>
        <v>0.19999999999999574</v>
      </c>
    </row>
    <row r="86" spans="1:7" s="70" customFormat="1" ht="13.5">
      <c r="A86" s="206" t="s">
        <v>163</v>
      </c>
      <c r="B86" s="293">
        <f>Volume!J87</f>
        <v>246.15</v>
      </c>
      <c r="C86" s="71">
        <v>246.9</v>
      </c>
      <c r="D86" s="284">
        <f t="shared" si="3"/>
        <v>0.75</v>
      </c>
      <c r="E86" s="361">
        <f t="shared" si="5"/>
        <v>0.0030469226081657527</v>
      </c>
      <c r="F86" s="284">
        <v>2.200000000000017</v>
      </c>
      <c r="G86" s="166">
        <f t="shared" si="4"/>
        <v>-1.450000000000017</v>
      </c>
    </row>
    <row r="87" spans="1:7" s="70" customFormat="1" ht="13.5">
      <c r="A87" s="206" t="s">
        <v>137</v>
      </c>
      <c r="B87" s="293">
        <f>Volume!J88</f>
        <v>149.6</v>
      </c>
      <c r="C87" s="71">
        <v>151</v>
      </c>
      <c r="D87" s="284">
        <f t="shared" si="3"/>
        <v>1.4000000000000057</v>
      </c>
      <c r="E87" s="361">
        <f t="shared" si="5"/>
        <v>0.009358288770053515</v>
      </c>
      <c r="F87" s="284">
        <v>1.25</v>
      </c>
      <c r="G87" s="166">
        <f t="shared" si="4"/>
        <v>0.15000000000000568</v>
      </c>
    </row>
    <row r="88" spans="1:7" s="70" customFormat="1" ht="13.5">
      <c r="A88" s="206" t="s">
        <v>50</v>
      </c>
      <c r="B88" s="293">
        <f>Volume!J89</f>
        <v>857.35</v>
      </c>
      <c r="C88" s="71">
        <v>853.35</v>
      </c>
      <c r="D88" s="284">
        <f t="shared" si="3"/>
        <v>-4</v>
      </c>
      <c r="E88" s="361">
        <f t="shared" si="5"/>
        <v>-0.004665539161369335</v>
      </c>
      <c r="F88" s="284">
        <v>-7.150000000000091</v>
      </c>
      <c r="G88" s="166">
        <f t="shared" si="4"/>
        <v>3.150000000000091</v>
      </c>
    </row>
    <row r="89" spans="1:7" s="70" customFormat="1" ht="13.5">
      <c r="A89" s="206" t="s">
        <v>188</v>
      </c>
      <c r="B89" s="293">
        <f>Volume!J90</f>
        <v>210.4</v>
      </c>
      <c r="C89" s="71">
        <v>212.45</v>
      </c>
      <c r="D89" s="284">
        <f t="shared" si="3"/>
        <v>2.049999999999983</v>
      </c>
      <c r="E89" s="361">
        <f t="shared" si="5"/>
        <v>0.009743346007604481</v>
      </c>
      <c r="F89" s="284">
        <v>2.1500000000000057</v>
      </c>
      <c r="G89" s="166">
        <f t="shared" si="4"/>
        <v>-0.10000000000002274</v>
      </c>
    </row>
    <row r="90" spans="1:7" s="70" customFormat="1" ht="13.5">
      <c r="A90" s="206" t="s">
        <v>94</v>
      </c>
      <c r="B90" s="293">
        <f>Volume!J91</f>
        <v>248.85</v>
      </c>
      <c r="C90" s="71">
        <v>250.45</v>
      </c>
      <c r="D90" s="284">
        <f t="shared" si="3"/>
        <v>1.5999999999999943</v>
      </c>
      <c r="E90" s="361">
        <f t="shared" si="5"/>
        <v>0.006429576049829191</v>
      </c>
      <c r="F90" s="284">
        <v>2.4000000000000057</v>
      </c>
      <c r="G90" s="166">
        <f t="shared" si="4"/>
        <v>-0.8000000000000114</v>
      </c>
    </row>
    <row r="91" spans="1:7" s="70" customFormat="1" ht="13.5">
      <c r="A91" s="206" t="s">
        <v>360</v>
      </c>
      <c r="B91" s="399">
        <f>Volume!J92</f>
        <v>522.05</v>
      </c>
      <c r="C91" s="71">
        <v>527.15</v>
      </c>
      <c r="D91" s="398">
        <f t="shared" si="3"/>
        <v>5.100000000000023</v>
      </c>
      <c r="E91" s="361">
        <f t="shared" si="5"/>
        <v>0.00976917919739493</v>
      </c>
      <c r="F91" s="398">
        <v>4.4500000000000455</v>
      </c>
      <c r="G91" s="166">
        <f t="shared" si="4"/>
        <v>0.6499999999999773</v>
      </c>
    </row>
    <row r="92" spans="1:7" s="70" customFormat="1" ht="13.5">
      <c r="A92" s="206" t="s">
        <v>241</v>
      </c>
      <c r="B92" s="293">
        <f>Volume!J93</f>
        <v>404.15</v>
      </c>
      <c r="C92" s="71">
        <v>406.75</v>
      </c>
      <c r="D92" s="284">
        <f t="shared" si="3"/>
        <v>2.6000000000000227</v>
      </c>
      <c r="E92" s="361">
        <f t="shared" si="5"/>
        <v>0.006433254979586843</v>
      </c>
      <c r="F92" s="284">
        <v>3.849999999999966</v>
      </c>
      <c r="G92" s="166">
        <f t="shared" si="4"/>
        <v>-1.2499999999999432</v>
      </c>
    </row>
    <row r="93" spans="1:7" s="70" customFormat="1" ht="13.5">
      <c r="A93" s="206" t="s">
        <v>95</v>
      </c>
      <c r="B93" s="293">
        <f>Volume!J94</f>
        <v>569.6</v>
      </c>
      <c r="C93" s="71">
        <v>573.8</v>
      </c>
      <c r="D93" s="284">
        <f t="shared" si="3"/>
        <v>4.199999999999932</v>
      </c>
      <c r="E93" s="361">
        <f t="shared" si="5"/>
        <v>0.007373595505617858</v>
      </c>
      <c r="F93" s="284">
        <v>5.449999999999932</v>
      </c>
      <c r="G93" s="166">
        <f t="shared" si="4"/>
        <v>-1.25</v>
      </c>
    </row>
    <row r="94" spans="1:7" s="70" customFormat="1" ht="13.5">
      <c r="A94" s="206" t="s">
        <v>242</v>
      </c>
      <c r="B94" s="293">
        <f>Volume!J95</f>
        <v>131.25</v>
      </c>
      <c r="C94" s="71">
        <v>132.45</v>
      </c>
      <c r="D94" s="284">
        <f t="shared" si="3"/>
        <v>1.1999999999999886</v>
      </c>
      <c r="E94" s="361">
        <f t="shared" si="5"/>
        <v>0.009142857142857057</v>
      </c>
      <c r="F94" s="284">
        <v>0.8999999999999915</v>
      </c>
      <c r="G94" s="166">
        <f t="shared" si="4"/>
        <v>0.29999999999999716</v>
      </c>
    </row>
    <row r="95" spans="1:7" s="70" customFormat="1" ht="13.5">
      <c r="A95" s="206" t="s">
        <v>243</v>
      </c>
      <c r="B95" s="293">
        <f>Volume!J96</f>
        <v>1066.05</v>
      </c>
      <c r="C95" s="71">
        <v>1075.8</v>
      </c>
      <c r="D95" s="284">
        <f t="shared" si="3"/>
        <v>9.75</v>
      </c>
      <c r="E95" s="361">
        <f t="shared" si="5"/>
        <v>0.009145912480652878</v>
      </c>
      <c r="F95" s="284">
        <v>11.099999999999909</v>
      </c>
      <c r="G95" s="166">
        <f t="shared" si="4"/>
        <v>-1.349999999999909</v>
      </c>
    </row>
    <row r="96" spans="1:7" s="70" customFormat="1" ht="13.5">
      <c r="A96" s="206" t="s">
        <v>244</v>
      </c>
      <c r="B96" s="293">
        <f>Volume!J97</f>
        <v>385</v>
      </c>
      <c r="C96" s="71">
        <v>387.05</v>
      </c>
      <c r="D96" s="284">
        <f t="shared" si="3"/>
        <v>2.0500000000000114</v>
      </c>
      <c r="E96" s="361">
        <f t="shared" si="5"/>
        <v>0.005324675324675354</v>
      </c>
      <c r="F96" s="284">
        <v>3.5500000000000114</v>
      </c>
      <c r="G96" s="166">
        <f t="shared" si="4"/>
        <v>-1.5</v>
      </c>
    </row>
    <row r="97" spans="1:7" s="70" customFormat="1" ht="13.5">
      <c r="A97" s="206" t="s">
        <v>251</v>
      </c>
      <c r="B97" s="293">
        <f>Volume!J98</f>
        <v>457.85</v>
      </c>
      <c r="C97" s="71">
        <v>459.4</v>
      </c>
      <c r="D97" s="284">
        <f t="shared" si="3"/>
        <v>1.5499999999999545</v>
      </c>
      <c r="E97" s="361">
        <f t="shared" si="5"/>
        <v>0.0033853882275853542</v>
      </c>
      <c r="F97" s="284">
        <v>3.5500000000000114</v>
      </c>
      <c r="G97" s="166">
        <f t="shared" si="4"/>
        <v>-2.000000000000057</v>
      </c>
    </row>
    <row r="98" spans="1:7" s="70" customFormat="1" ht="13.5">
      <c r="A98" s="206" t="s">
        <v>113</v>
      </c>
      <c r="B98" s="293">
        <f>Volume!J99</f>
        <v>553.5</v>
      </c>
      <c r="C98" s="71">
        <v>556.4</v>
      </c>
      <c r="D98" s="284">
        <f t="shared" si="3"/>
        <v>2.8999999999999773</v>
      </c>
      <c r="E98" s="361">
        <f t="shared" si="5"/>
        <v>0.005239385727190564</v>
      </c>
      <c r="F98" s="284">
        <v>5.850000000000023</v>
      </c>
      <c r="G98" s="166">
        <f t="shared" si="4"/>
        <v>-2.9500000000000455</v>
      </c>
    </row>
    <row r="99" spans="1:7" s="70" customFormat="1" ht="13.5">
      <c r="A99" s="206" t="s">
        <v>164</v>
      </c>
      <c r="B99" s="293">
        <f>Volume!J100</f>
        <v>619.55</v>
      </c>
      <c r="C99" s="71">
        <v>621.65</v>
      </c>
      <c r="D99" s="284">
        <f t="shared" si="3"/>
        <v>2.1000000000000227</v>
      </c>
      <c r="E99" s="361">
        <f t="shared" si="5"/>
        <v>0.003389556936486196</v>
      </c>
      <c r="F99" s="284">
        <v>3.75</v>
      </c>
      <c r="G99" s="166">
        <f t="shared" si="4"/>
        <v>-1.6499999999999773</v>
      </c>
    </row>
    <row r="100" spans="1:7" s="70" customFormat="1" ht="13.5">
      <c r="A100" s="206" t="s">
        <v>219</v>
      </c>
      <c r="B100" s="293">
        <f>Volume!J101</f>
        <v>1279.55</v>
      </c>
      <c r="C100" s="71">
        <v>1291</v>
      </c>
      <c r="D100" s="284">
        <f t="shared" si="3"/>
        <v>11.450000000000045</v>
      </c>
      <c r="E100" s="361">
        <f t="shared" si="5"/>
        <v>0.0089484584424212</v>
      </c>
      <c r="F100" s="284">
        <v>12.8</v>
      </c>
      <c r="G100" s="166">
        <f t="shared" si="4"/>
        <v>-1.3499999999999552</v>
      </c>
    </row>
    <row r="101" spans="1:10" s="70" customFormat="1" ht="13.5">
      <c r="A101" s="206" t="s">
        <v>233</v>
      </c>
      <c r="B101" s="293">
        <f>Volume!J102</f>
        <v>65.15</v>
      </c>
      <c r="C101" s="71">
        <v>65.7</v>
      </c>
      <c r="D101" s="284">
        <f t="shared" si="3"/>
        <v>0.5499999999999972</v>
      </c>
      <c r="E101" s="361">
        <f t="shared" si="5"/>
        <v>0.008442056792018374</v>
      </c>
      <c r="F101" s="284">
        <v>0.5</v>
      </c>
      <c r="G101" s="166">
        <f t="shared" si="4"/>
        <v>0.04999999999999716</v>
      </c>
      <c r="J101" s="15"/>
    </row>
    <row r="102" spans="1:10" s="70" customFormat="1" ht="13.5">
      <c r="A102" s="206" t="s">
        <v>252</v>
      </c>
      <c r="B102" s="293">
        <f>Volume!J103</f>
        <v>87.5</v>
      </c>
      <c r="C102" s="71">
        <v>88.25</v>
      </c>
      <c r="D102" s="284">
        <f t="shared" si="3"/>
        <v>0.75</v>
      </c>
      <c r="E102" s="361">
        <f t="shared" si="5"/>
        <v>0.008571428571428572</v>
      </c>
      <c r="F102" s="284">
        <v>0.25</v>
      </c>
      <c r="G102" s="166">
        <f t="shared" si="4"/>
        <v>0.5</v>
      </c>
      <c r="J102" s="15"/>
    </row>
    <row r="103" spans="1:7" s="70" customFormat="1" ht="13.5">
      <c r="A103" s="206" t="s">
        <v>220</v>
      </c>
      <c r="B103" s="293">
        <f>Volume!J104</f>
        <v>461.65</v>
      </c>
      <c r="C103" s="71">
        <v>463.7</v>
      </c>
      <c r="D103" s="284">
        <f t="shared" si="3"/>
        <v>2.0500000000000114</v>
      </c>
      <c r="E103" s="361">
        <f t="shared" si="5"/>
        <v>0.0044405935232319105</v>
      </c>
      <c r="F103" s="284">
        <v>3.400000000000034</v>
      </c>
      <c r="G103" s="166">
        <f t="shared" si="4"/>
        <v>-1.3500000000000227</v>
      </c>
    </row>
    <row r="104" spans="1:7" s="70" customFormat="1" ht="13.5">
      <c r="A104" s="206" t="s">
        <v>221</v>
      </c>
      <c r="B104" s="293">
        <f>Volume!J105</f>
        <v>1338.2</v>
      </c>
      <c r="C104" s="71">
        <v>1348.3</v>
      </c>
      <c r="D104" s="284">
        <f t="shared" si="3"/>
        <v>10.099999999999909</v>
      </c>
      <c r="E104" s="361">
        <f t="shared" si="5"/>
        <v>0.007547451800926549</v>
      </c>
      <c r="F104" s="284">
        <v>12</v>
      </c>
      <c r="G104" s="166">
        <f t="shared" si="4"/>
        <v>-1.900000000000091</v>
      </c>
    </row>
    <row r="105" spans="1:7" s="70" customFormat="1" ht="13.5">
      <c r="A105" s="206" t="s">
        <v>51</v>
      </c>
      <c r="B105" s="293">
        <f>Volume!J106</f>
        <v>167.9</v>
      </c>
      <c r="C105" s="71">
        <v>168.3</v>
      </c>
      <c r="D105" s="284">
        <f t="shared" si="3"/>
        <v>0.4000000000000057</v>
      </c>
      <c r="E105" s="361">
        <f t="shared" si="5"/>
        <v>0.002382370458606347</v>
      </c>
      <c r="F105" s="284">
        <v>0.8499999999999943</v>
      </c>
      <c r="G105" s="166">
        <f t="shared" si="4"/>
        <v>-0.44999999999998863</v>
      </c>
    </row>
    <row r="106" spans="1:8" s="26" customFormat="1" ht="13.5">
      <c r="A106" s="206" t="s">
        <v>245</v>
      </c>
      <c r="B106" s="293">
        <f>Volume!J107</f>
        <v>1175.3</v>
      </c>
      <c r="C106" s="71">
        <v>1185.35</v>
      </c>
      <c r="D106" s="284">
        <f t="shared" si="3"/>
        <v>10.049999999999955</v>
      </c>
      <c r="E106" s="361">
        <f t="shared" si="5"/>
        <v>0.008551008253211907</v>
      </c>
      <c r="F106" s="284">
        <v>8.650000000000091</v>
      </c>
      <c r="G106" s="166">
        <f t="shared" si="4"/>
        <v>1.3999999999998636</v>
      </c>
      <c r="H106" s="70"/>
    </row>
    <row r="107" spans="1:8" s="26" customFormat="1" ht="13.5">
      <c r="A107" s="206" t="s">
        <v>196</v>
      </c>
      <c r="B107" s="293">
        <f>Volume!J108</f>
        <v>212.05</v>
      </c>
      <c r="C107" s="71">
        <v>212.75</v>
      </c>
      <c r="D107" s="284">
        <f t="shared" si="3"/>
        <v>0.6999999999999886</v>
      </c>
      <c r="E107" s="361">
        <f t="shared" si="5"/>
        <v>0.003301108229191175</v>
      </c>
      <c r="F107" s="284">
        <v>1.6000000000000227</v>
      </c>
      <c r="G107" s="166">
        <f t="shared" si="4"/>
        <v>-0.9000000000000341</v>
      </c>
      <c r="H107" s="70"/>
    </row>
    <row r="108" spans="1:7" s="70" customFormat="1" ht="13.5">
      <c r="A108" s="206" t="s">
        <v>197</v>
      </c>
      <c r="B108" s="293">
        <f>Volume!J109</f>
        <v>347.05</v>
      </c>
      <c r="C108" s="71">
        <v>348.7</v>
      </c>
      <c r="D108" s="284">
        <f t="shared" si="3"/>
        <v>1.6499999999999773</v>
      </c>
      <c r="E108" s="361">
        <f t="shared" si="5"/>
        <v>0.004754358161648112</v>
      </c>
      <c r="F108" s="284">
        <v>2.9499999999999886</v>
      </c>
      <c r="G108" s="166">
        <f t="shared" si="4"/>
        <v>-1.3000000000000114</v>
      </c>
    </row>
    <row r="109" spans="1:7" s="70" customFormat="1" ht="13.5">
      <c r="A109" s="206" t="s">
        <v>165</v>
      </c>
      <c r="B109" s="293">
        <f>Volume!J110</f>
        <v>577.9</v>
      </c>
      <c r="C109" s="71">
        <v>576.5</v>
      </c>
      <c r="D109" s="284">
        <f t="shared" si="3"/>
        <v>-1.3999999999999773</v>
      </c>
      <c r="E109" s="361">
        <f t="shared" si="5"/>
        <v>-0.0024225644575185624</v>
      </c>
      <c r="F109" s="284">
        <v>0.9500000000000455</v>
      </c>
      <c r="G109" s="166">
        <f t="shared" si="4"/>
        <v>-2.3500000000000227</v>
      </c>
    </row>
    <row r="110" spans="1:7" s="70" customFormat="1" ht="13.5">
      <c r="A110" s="206" t="s">
        <v>166</v>
      </c>
      <c r="B110" s="293">
        <f>Volume!J111</f>
        <v>1016.45</v>
      </c>
      <c r="C110" s="71">
        <v>1014.35</v>
      </c>
      <c r="D110" s="284">
        <f t="shared" si="3"/>
        <v>-2.1000000000000227</v>
      </c>
      <c r="E110" s="361">
        <f t="shared" si="5"/>
        <v>-0.002066014068572013</v>
      </c>
      <c r="F110" s="284">
        <v>-6.099999999999909</v>
      </c>
      <c r="G110" s="166">
        <f t="shared" si="4"/>
        <v>3.9999999999998863</v>
      </c>
    </row>
    <row r="111" spans="1:7" s="70" customFormat="1" ht="13.5">
      <c r="A111" s="206" t="s">
        <v>231</v>
      </c>
      <c r="B111" s="293">
        <f>Volume!J112</f>
        <v>1465</v>
      </c>
      <c r="C111" s="71">
        <v>1474.5</v>
      </c>
      <c r="D111" s="284">
        <f t="shared" si="3"/>
        <v>9.5</v>
      </c>
      <c r="E111" s="361">
        <f t="shared" si="5"/>
        <v>0.006484641638225256</v>
      </c>
      <c r="F111" s="284">
        <v>14.05</v>
      </c>
      <c r="G111" s="166">
        <f t="shared" si="4"/>
        <v>-4.550000000000001</v>
      </c>
    </row>
    <row r="112" spans="1:7" s="70" customFormat="1" ht="13.5">
      <c r="A112" s="206" t="s">
        <v>246</v>
      </c>
      <c r="B112" s="293">
        <f>Volume!J113</f>
        <v>1429.65</v>
      </c>
      <c r="C112" s="71">
        <v>1439.9</v>
      </c>
      <c r="D112" s="284">
        <f t="shared" si="3"/>
        <v>10.25</v>
      </c>
      <c r="E112" s="361">
        <f t="shared" si="5"/>
        <v>0.007169586961843807</v>
      </c>
      <c r="F112" s="284">
        <v>9.400000000000091</v>
      </c>
      <c r="G112" s="166">
        <f t="shared" si="4"/>
        <v>0.849999999999909</v>
      </c>
    </row>
    <row r="113" spans="1:7" s="70" customFormat="1" ht="13.5">
      <c r="A113" s="206" t="s">
        <v>105</v>
      </c>
      <c r="B113" s="293">
        <f>Volume!J114</f>
        <v>82.35</v>
      </c>
      <c r="C113" s="71">
        <v>81.6</v>
      </c>
      <c r="D113" s="284">
        <f t="shared" si="3"/>
        <v>-0.75</v>
      </c>
      <c r="E113" s="361">
        <f t="shared" si="5"/>
        <v>-0.009107468123861567</v>
      </c>
      <c r="F113" s="284">
        <v>-0.75</v>
      </c>
      <c r="G113" s="166">
        <f t="shared" si="4"/>
        <v>0</v>
      </c>
    </row>
    <row r="114" spans="1:7" s="70" customFormat="1" ht="13.5">
      <c r="A114" s="206" t="s">
        <v>167</v>
      </c>
      <c r="B114" s="293">
        <f>Volume!J115</f>
        <v>219.85</v>
      </c>
      <c r="C114" s="71">
        <v>222.25</v>
      </c>
      <c r="D114" s="284">
        <f t="shared" si="3"/>
        <v>2.4000000000000057</v>
      </c>
      <c r="E114" s="361">
        <f t="shared" si="5"/>
        <v>0.010916534000454881</v>
      </c>
      <c r="F114" s="284">
        <v>2.200000000000017</v>
      </c>
      <c r="G114" s="166">
        <f t="shared" si="4"/>
        <v>0.19999999999998863</v>
      </c>
    </row>
    <row r="115" spans="1:7" s="70" customFormat="1" ht="13.5">
      <c r="A115" s="206" t="s">
        <v>224</v>
      </c>
      <c r="B115" s="293">
        <f>Volume!J116</f>
        <v>883</v>
      </c>
      <c r="C115" s="71">
        <v>882.95</v>
      </c>
      <c r="D115" s="284">
        <f t="shared" si="3"/>
        <v>-0.049999999999954525</v>
      </c>
      <c r="E115" s="361">
        <f t="shared" si="5"/>
        <v>-5.662514156280241E-05</v>
      </c>
      <c r="F115" s="284">
        <v>0.049999999999954525</v>
      </c>
      <c r="G115" s="166">
        <f t="shared" si="4"/>
        <v>-0.09999999999990905</v>
      </c>
    </row>
    <row r="116" spans="1:7" s="70" customFormat="1" ht="13.5">
      <c r="A116" s="206" t="s">
        <v>247</v>
      </c>
      <c r="B116" s="293">
        <f>Volume!J117</f>
        <v>591.45</v>
      </c>
      <c r="C116" s="71">
        <v>596.25</v>
      </c>
      <c r="D116" s="284">
        <f t="shared" si="3"/>
        <v>4.7999999999999545</v>
      </c>
      <c r="E116" s="361">
        <f t="shared" si="5"/>
        <v>0.008115647983768626</v>
      </c>
      <c r="F116" s="284">
        <v>5.25</v>
      </c>
      <c r="G116" s="166">
        <f t="shared" si="4"/>
        <v>-0.4500000000000455</v>
      </c>
    </row>
    <row r="117" spans="1:7" s="70" customFormat="1" ht="13.5">
      <c r="A117" s="206" t="s">
        <v>201</v>
      </c>
      <c r="B117" s="293">
        <f>Volume!J118</f>
        <v>493.05</v>
      </c>
      <c r="C117" s="71">
        <v>495.4</v>
      </c>
      <c r="D117" s="284">
        <f t="shared" si="3"/>
        <v>2.349999999999966</v>
      </c>
      <c r="E117" s="361">
        <f t="shared" si="5"/>
        <v>0.004766250887333873</v>
      </c>
      <c r="F117" s="284">
        <v>3.25</v>
      </c>
      <c r="G117" s="166">
        <f t="shared" si="4"/>
        <v>-0.9000000000000341</v>
      </c>
    </row>
    <row r="118" spans="1:7" s="70" customFormat="1" ht="13.5">
      <c r="A118" s="206" t="s">
        <v>222</v>
      </c>
      <c r="B118" s="293">
        <f>Volume!J119</f>
        <v>748.85</v>
      </c>
      <c r="C118" s="71">
        <v>751.75</v>
      </c>
      <c r="D118" s="284">
        <f t="shared" si="3"/>
        <v>2.8999999999999773</v>
      </c>
      <c r="E118" s="361">
        <f t="shared" si="5"/>
        <v>0.0038726046604793713</v>
      </c>
      <c r="F118" s="284">
        <v>6.900000000000091</v>
      </c>
      <c r="G118" s="166">
        <f t="shared" si="4"/>
        <v>-4.000000000000114</v>
      </c>
    </row>
    <row r="119" spans="1:7" s="70" customFormat="1" ht="13.5">
      <c r="A119" s="206" t="s">
        <v>133</v>
      </c>
      <c r="B119" s="293">
        <f>Volume!J120</f>
        <v>1191.9</v>
      </c>
      <c r="C119" s="71">
        <v>1188.05</v>
      </c>
      <c r="D119" s="284">
        <f t="shared" si="3"/>
        <v>-3.8500000000001364</v>
      </c>
      <c r="E119" s="361">
        <f t="shared" si="5"/>
        <v>-0.0032301367564394126</v>
      </c>
      <c r="F119" s="284">
        <v>-0.3000000000001819</v>
      </c>
      <c r="G119" s="166">
        <f t="shared" si="4"/>
        <v>-3.5499999999999545</v>
      </c>
    </row>
    <row r="120" spans="1:7" s="70" customFormat="1" ht="13.5">
      <c r="A120" s="206" t="s">
        <v>248</v>
      </c>
      <c r="B120" s="293">
        <f>Volume!J121</f>
        <v>814.25</v>
      </c>
      <c r="C120" s="71">
        <v>820.25</v>
      </c>
      <c r="D120" s="284">
        <f t="shared" si="3"/>
        <v>6</v>
      </c>
      <c r="E120" s="361">
        <f t="shared" si="5"/>
        <v>0.00736874424316856</v>
      </c>
      <c r="F120" s="284">
        <v>8.25</v>
      </c>
      <c r="G120" s="166">
        <f t="shared" si="4"/>
        <v>-2.25</v>
      </c>
    </row>
    <row r="121" spans="1:7" s="70" customFormat="1" ht="13.5">
      <c r="A121" s="206" t="s">
        <v>189</v>
      </c>
      <c r="B121" s="293">
        <f>Volume!J122</f>
        <v>97.8</v>
      </c>
      <c r="C121" s="71">
        <v>98.7</v>
      </c>
      <c r="D121" s="284">
        <f t="shared" si="3"/>
        <v>0.9000000000000057</v>
      </c>
      <c r="E121" s="361">
        <f t="shared" si="5"/>
        <v>0.00920245398773012</v>
      </c>
      <c r="F121" s="284">
        <v>1</v>
      </c>
      <c r="G121" s="166">
        <f t="shared" si="4"/>
        <v>-0.09999999999999432</v>
      </c>
    </row>
    <row r="122" spans="1:7" s="70" customFormat="1" ht="13.5">
      <c r="A122" s="206" t="s">
        <v>96</v>
      </c>
      <c r="B122" s="293">
        <f>Volume!J123</f>
        <v>131</v>
      </c>
      <c r="C122" s="71">
        <v>132.25</v>
      </c>
      <c r="D122" s="284">
        <f t="shared" si="3"/>
        <v>1.25</v>
      </c>
      <c r="E122" s="361">
        <f t="shared" si="5"/>
        <v>0.009541984732824428</v>
      </c>
      <c r="F122" s="284">
        <v>1.549999999999983</v>
      </c>
      <c r="G122" s="166">
        <f t="shared" si="4"/>
        <v>-0.29999999999998295</v>
      </c>
    </row>
    <row r="123" spans="1:7" s="70" customFormat="1" ht="13.5">
      <c r="A123" s="206" t="s">
        <v>168</v>
      </c>
      <c r="B123" s="293">
        <f>Volume!J124</f>
        <v>491.3</v>
      </c>
      <c r="C123" s="71">
        <v>494.7</v>
      </c>
      <c r="D123" s="284">
        <f t="shared" si="3"/>
        <v>3.3999999999999773</v>
      </c>
      <c r="E123" s="361">
        <f t="shared" si="5"/>
        <v>0.006920415224913448</v>
      </c>
      <c r="F123" s="284">
        <v>4.599999999999966</v>
      </c>
      <c r="G123" s="166">
        <f t="shared" si="4"/>
        <v>-1.1999999999999886</v>
      </c>
    </row>
    <row r="124" spans="1:7" s="70" customFormat="1" ht="13.5">
      <c r="A124" s="206" t="s">
        <v>169</v>
      </c>
      <c r="B124" s="293">
        <f>Volume!J125</f>
        <v>52.1</v>
      </c>
      <c r="C124" s="71">
        <v>52.45</v>
      </c>
      <c r="D124" s="284">
        <f t="shared" si="3"/>
        <v>0.3500000000000014</v>
      </c>
      <c r="E124" s="361">
        <f t="shared" si="5"/>
        <v>0.006717850287907896</v>
      </c>
      <c r="F124" s="284">
        <v>0.5499999999999972</v>
      </c>
      <c r="G124" s="166">
        <f t="shared" si="4"/>
        <v>-0.19999999999999574</v>
      </c>
    </row>
    <row r="125" spans="1:7" s="70" customFormat="1" ht="13.5">
      <c r="A125" s="206" t="s">
        <v>170</v>
      </c>
      <c r="B125" s="293">
        <f>Volume!J126</f>
        <v>442.4</v>
      </c>
      <c r="C125" s="71">
        <v>444.25</v>
      </c>
      <c r="D125" s="284">
        <f t="shared" si="3"/>
        <v>1.8500000000000227</v>
      </c>
      <c r="E125" s="361">
        <f t="shared" si="5"/>
        <v>0.004181735985533505</v>
      </c>
      <c r="F125" s="284">
        <v>2.25</v>
      </c>
      <c r="G125" s="166">
        <f t="shared" si="4"/>
        <v>-0.39999999999997726</v>
      </c>
    </row>
    <row r="126" spans="1:12" s="70" customFormat="1" ht="13.5">
      <c r="A126" s="206" t="s">
        <v>52</v>
      </c>
      <c r="B126" s="293">
        <f>Volume!J127</f>
        <v>593.3</v>
      </c>
      <c r="C126" s="71">
        <v>591.2</v>
      </c>
      <c r="D126" s="284">
        <f t="shared" si="3"/>
        <v>-2.099999999999909</v>
      </c>
      <c r="E126" s="361">
        <f t="shared" si="5"/>
        <v>-0.0035395246923982963</v>
      </c>
      <c r="F126" s="284">
        <v>-1.3999999999999773</v>
      </c>
      <c r="G126" s="166">
        <f t="shared" si="4"/>
        <v>-0.6999999999999318</v>
      </c>
      <c r="L126" s="287"/>
    </row>
    <row r="127" spans="1:7" ht="13.5">
      <c r="A127" s="206" t="s">
        <v>171</v>
      </c>
      <c r="B127" s="293">
        <f>Volume!J128</f>
        <v>380.55</v>
      </c>
      <c r="C127" s="71">
        <v>383.85</v>
      </c>
      <c r="D127" s="284">
        <f t="shared" si="3"/>
        <v>3.3000000000000114</v>
      </c>
      <c r="E127" s="361">
        <f t="shared" si="5"/>
        <v>0.00867165944028383</v>
      </c>
      <c r="F127" s="284">
        <v>3.3500000000000227</v>
      </c>
      <c r="G127" s="166">
        <f t="shared" si="4"/>
        <v>-0.05000000000001137</v>
      </c>
    </row>
    <row r="128" spans="1:7" ht="14.25" thickBot="1">
      <c r="A128" s="207" t="s">
        <v>227</v>
      </c>
      <c r="B128" s="293">
        <f>Volume!J129</f>
        <v>358.35</v>
      </c>
      <c r="C128" s="71">
        <v>361.15</v>
      </c>
      <c r="D128" s="284">
        <f t="shared" si="3"/>
        <v>2.7999999999999545</v>
      </c>
      <c r="E128" s="361">
        <f t="shared" si="5"/>
        <v>0.007813590065578217</v>
      </c>
      <c r="F128" s="284">
        <v>3.1999999999999886</v>
      </c>
      <c r="G128" s="166">
        <f t="shared" si="4"/>
        <v>-0.4000000000000341</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D69" sqref="D69"/>
    </sheetView>
  </sheetViews>
  <sheetFormatPr defaultColWidth="9.140625" defaultRowHeight="12.75"/>
  <cols>
    <col min="1" max="1" width="14.57421875" style="71" customWidth="1"/>
    <col min="2" max="2" width="13.00390625" style="71" customWidth="1"/>
    <col min="3" max="3" width="11.7109375" style="71" customWidth="1"/>
    <col min="4" max="4" width="11.28125" style="71" bestFit="1" customWidth="1"/>
    <col min="5" max="16384" width="9.140625" style="71" customWidth="1"/>
  </cols>
  <sheetData>
    <row r="1" spans="1:5" s="139" customFormat="1" ht="19.5" customHeight="1" thickBot="1">
      <c r="A1" s="434" t="s">
        <v>225</v>
      </c>
      <c r="B1" s="435"/>
      <c r="C1" s="435"/>
      <c r="D1" s="435"/>
      <c r="E1" s="435"/>
    </row>
    <row r="2" spans="1:5" s="70" customFormat="1" ht="14.25" thickBot="1">
      <c r="A2" s="140" t="s">
        <v>128</v>
      </c>
      <c r="B2" s="288" t="s">
        <v>230</v>
      </c>
      <c r="C2" s="34" t="s">
        <v>114</v>
      </c>
      <c r="D2" s="288" t="s">
        <v>138</v>
      </c>
      <c r="E2" s="218" t="s">
        <v>232</v>
      </c>
    </row>
    <row r="3" spans="1:5" s="70" customFormat="1" ht="13.5">
      <c r="A3" s="291" t="s">
        <v>229</v>
      </c>
      <c r="B3" s="191">
        <f>Margins!B6</f>
        <v>100</v>
      </c>
      <c r="C3" s="290">
        <f>Basis!B5</f>
        <v>4015.75</v>
      </c>
      <c r="D3" s="292">
        <f>Basis!C5</f>
        <v>4018.65</v>
      </c>
      <c r="E3" s="247">
        <f>Margins!$G$6</f>
        <v>40486.25</v>
      </c>
    </row>
    <row r="4" spans="1:5" s="70" customFormat="1" ht="13.5">
      <c r="A4" s="214" t="s">
        <v>149</v>
      </c>
      <c r="B4" s="191">
        <f>Margins!B7</f>
        <v>100</v>
      </c>
      <c r="C4" s="293">
        <f>Volume!J7</f>
        <v>3758.25</v>
      </c>
      <c r="D4" s="294">
        <f>Basis!C6</f>
        <v>3774.35</v>
      </c>
      <c r="E4" s="248">
        <f>Margins!$G$7</f>
        <v>59528.25</v>
      </c>
    </row>
    <row r="5" spans="1:5" s="70" customFormat="1" ht="13.5">
      <c r="A5" s="214" t="s">
        <v>0</v>
      </c>
      <c r="B5" s="191">
        <f>Margins!B8</f>
        <v>375</v>
      </c>
      <c r="C5" s="293">
        <f>Volume!J8</f>
        <v>1164.95</v>
      </c>
      <c r="D5" s="294">
        <f>Basis!C7</f>
        <v>1172.05</v>
      </c>
      <c r="E5" s="307">
        <f>Margins!G8</f>
        <v>69839.0625</v>
      </c>
    </row>
    <row r="6" spans="1:5" s="70" customFormat="1" ht="13.5">
      <c r="A6" s="214" t="s">
        <v>16</v>
      </c>
      <c r="B6" s="191">
        <f>Margins!B15</f>
        <v>100</v>
      </c>
      <c r="C6" s="293">
        <f>Volume!J15</f>
        <v>2719.35</v>
      </c>
      <c r="D6" s="294">
        <f>Basis!C14</f>
        <v>2738.2</v>
      </c>
      <c r="E6" s="248">
        <f>Margins!G15</f>
        <v>43228.75</v>
      </c>
    </row>
    <row r="7" spans="1:5" s="15" customFormat="1" ht="13.5">
      <c r="A7" s="214" t="s">
        <v>249</v>
      </c>
      <c r="B7" s="191">
        <f>Margins!B20</f>
        <v>1000</v>
      </c>
      <c r="C7" s="293">
        <f>Volume!J20</f>
        <v>639.3</v>
      </c>
      <c r="D7" s="294">
        <f>Basis!C19</f>
        <v>641.9</v>
      </c>
      <c r="E7" s="308">
        <f>Margins!G20</f>
        <v>100045</v>
      </c>
    </row>
    <row r="8" spans="1:5" s="70" customFormat="1" ht="13.5">
      <c r="A8" s="214" t="s">
        <v>1</v>
      </c>
      <c r="B8" s="191">
        <f>Margins!B21</f>
        <v>150</v>
      </c>
      <c r="C8" s="293">
        <f>Volume!J21</f>
        <v>2584.75</v>
      </c>
      <c r="D8" s="294">
        <f>Basis!C20</f>
        <v>2592.05</v>
      </c>
      <c r="E8" s="248">
        <f>Margins!G21</f>
        <v>61201.125</v>
      </c>
    </row>
    <row r="9" spans="1:5" s="70" customFormat="1" ht="13.5">
      <c r="A9" s="214" t="s">
        <v>2</v>
      </c>
      <c r="B9" s="191">
        <f>Margins!B24</f>
        <v>1100</v>
      </c>
      <c r="C9" s="293">
        <f>Volume!J24</f>
        <v>338.5</v>
      </c>
      <c r="D9" s="294">
        <f>Basis!C23</f>
        <v>341.45</v>
      </c>
      <c r="E9" s="248">
        <f>Margins!G24</f>
        <v>58998.5</v>
      </c>
    </row>
    <row r="10" spans="1:5" s="70" customFormat="1" ht="13.5">
      <c r="A10" s="214" t="s">
        <v>3</v>
      </c>
      <c r="B10" s="191">
        <f>Margins!B29</f>
        <v>1250</v>
      </c>
      <c r="C10" s="293">
        <f>Volume!J29</f>
        <v>252.65</v>
      </c>
      <c r="D10" s="294">
        <f>Basis!C28</f>
        <v>254.6</v>
      </c>
      <c r="E10" s="248">
        <f>Margins!G29</f>
        <v>50078.125</v>
      </c>
    </row>
    <row r="11" spans="1:5" s="70" customFormat="1" ht="13.5">
      <c r="A11" s="214" t="s">
        <v>154</v>
      </c>
      <c r="B11" s="191">
        <f>Margins!B33</f>
        <v>1800</v>
      </c>
      <c r="C11" s="293">
        <f>Volume!J33</f>
        <v>144.9</v>
      </c>
      <c r="D11" s="294">
        <f>Basis!C32</f>
        <v>145.2</v>
      </c>
      <c r="E11" s="248">
        <f>Margins!G33</f>
        <v>42137.46</v>
      </c>
    </row>
    <row r="12" spans="1:5" s="70" customFormat="1" ht="13.5">
      <c r="A12" s="214" t="s">
        <v>27</v>
      </c>
      <c r="B12" s="191">
        <f>Margins!B35</f>
        <v>400</v>
      </c>
      <c r="C12" s="293">
        <f>Volume!J35</f>
        <v>767.6</v>
      </c>
      <c r="D12" s="294">
        <f>Basis!C34</f>
        <v>767.4</v>
      </c>
      <c r="E12" s="248">
        <f>Margins!G35</f>
        <v>48556</v>
      </c>
    </row>
    <row r="13" spans="1:5" s="70" customFormat="1" ht="13.5">
      <c r="A13" s="214" t="s">
        <v>103</v>
      </c>
      <c r="B13" s="191">
        <f>Margins!B39</f>
        <v>1500</v>
      </c>
      <c r="C13" s="293">
        <f>Volume!J39</f>
        <v>266.95</v>
      </c>
      <c r="D13" s="294">
        <f>Basis!C38</f>
        <v>261.9</v>
      </c>
      <c r="E13" s="248">
        <f>Margins!G39</f>
        <v>63296.25</v>
      </c>
    </row>
    <row r="14" spans="1:5" s="70" customFormat="1" ht="13.5">
      <c r="A14" s="214" t="s">
        <v>155</v>
      </c>
      <c r="B14" s="191">
        <f>Margins!B41</f>
        <v>300</v>
      </c>
      <c r="C14" s="293">
        <f>Volume!J41</f>
        <v>1198.25</v>
      </c>
      <c r="D14" s="294">
        <f>Basis!C40</f>
        <v>1209.4</v>
      </c>
      <c r="E14" s="248">
        <f>Margins!G41</f>
        <v>57036.75</v>
      </c>
    </row>
    <row r="15" spans="1:5" s="70" customFormat="1" ht="13.5">
      <c r="A15" s="214" t="s">
        <v>34</v>
      </c>
      <c r="B15" s="191">
        <f>Margins!B44</f>
        <v>175</v>
      </c>
      <c r="C15" s="293">
        <f>Volume!J44</f>
        <v>2755.9</v>
      </c>
      <c r="D15" s="294">
        <f>Basis!C43</f>
        <v>2771.2</v>
      </c>
      <c r="E15" s="248">
        <f>Margins!G43</f>
        <v>49519.29</v>
      </c>
    </row>
    <row r="16" spans="1:5" s="70" customFormat="1" ht="13.5">
      <c r="A16" s="214" t="s">
        <v>28</v>
      </c>
      <c r="B16" s="191">
        <f>Margins!B45</f>
        <v>2062</v>
      </c>
      <c r="C16" s="293">
        <f>Volume!J45</f>
        <v>141.7</v>
      </c>
      <c r="D16" s="294">
        <f>Basis!C44</f>
        <v>142.85</v>
      </c>
      <c r="E16" s="248">
        <f>Margins!G45</f>
        <v>46838.33</v>
      </c>
    </row>
    <row r="17" spans="1:5" s="70" customFormat="1" ht="13.5">
      <c r="A17" s="214" t="s">
        <v>46</v>
      </c>
      <c r="B17" s="191">
        <f>Margins!B46</f>
        <v>650</v>
      </c>
      <c r="C17" s="293">
        <f>Volume!J46</f>
        <v>635</v>
      </c>
      <c r="D17" s="294">
        <f>Basis!C45</f>
        <v>640.2</v>
      </c>
      <c r="E17" s="248">
        <f>Margins!G46</f>
        <v>64103</v>
      </c>
    </row>
    <row r="18" spans="1:5" s="70" customFormat="1" ht="13.5">
      <c r="A18" s="214" t="s">
        <v>4</v>
      </c>
      <c r="B18" s="191">
        <f>Margins!B47</f>
        <v>300</v>
      </c>
      <c r="C18" s="293">
        <f>Volume!J47</f>
        <v>1606</v>
      </c>
      <c r="D18" s="294">
        <f>Basis!C46</f>
        <v>1610.85</v>
      </c>
      <c r="E18" s="248">
        <f>Margins!G47</f>
        <v>76437</v>
      </c>
    </row>
    <row r="19" spans="1:5" s="70" customFormat="1" ht="13.5">
      <c r="A19" s="214" t="s">
        <v>93</v>
      </c>
      <c r="B19" s="191">
        <f>Margins!B48</f>
        <v>400</v>
      </c>
      <c r="C19" s="293">
        <f>Volume!J48</f>
        <v>1085.7</v>
      </c>
      <c r="D19" s="294">
        <f>Basis!C47</f>
        <v>1090.8</v>
      </c>
      <c r="E19" s="248">
        <f>Margins!G48</f>
        <v>69118</v>
      </c>
    </row>
    <row r="20" spans="1:5" s="70" customFormat="1" ht="13.5">
      <c r="A20" s="214" t="s">
        <v>45</v>
      </c>
      <c r="B20" s="191">
        <f>Margins!B49</f>
        <v>400</v>
      </c>
      <c r="C20" s="293">
        <f>Volume!J49</f>
        <v>768.65</v>
      </c>
      <c r="D20" s="294">
        <f>Basis!C48</f>
        <v>763.5</v>
      </c>
      <c r="E20" s="248">
        <f>Margins!G49</f>
        <v>48293</v>
      </c>
    </row>
    <row r="21" spans="1:5" s="70" customFormat="1" ht="13.5">
      <c r="A21" s="214" t="s">
        <v>5</v>
      </c>
      <c r="B21" s="191">
        <f>Margins!B50</f>
        <v>1595</v>
      </c>
      <c r="C21" s="293">
        <f>Volume!J50</f>
        <v>175.45</v>
      </c>
      <c r="D21" s="294">
        <f>Basis!C49</f>
        <v>176.05</v>
      </c>
      <c r="E21" s="248">
        <f>Margins!G50</f>
        <v>44809.8343</v>
      </c>
    </row>
    <row r="22" spans="1:5" s="70" customFormat="1" ht="13.5">
      <c r="A22" s="214" t="s">
        <v>17</v>
      </c>
      <c r="B22" s="191">
        <f>Margins!B51</f>
        <v>1000</v>
      </c>
      <c r="C22" s="293">
        <f>Volume!J51</f>
        <v>238.55</v>
      </c>
      <c r="D22" s="294">
        <f>Basis!C50</f>
        <v>240.15</v>
      </c>
      <c r="E22" s="248">
        <f>Margins!G51</f>
        <v>63567.5</v>
      </c>
    </row>
    <row r="23" spans="1:5" s="70" customFormat="1" ht="13.5">
      <c r="A23" s="214" t="s">
        <v>18</v>
      </c>
      <c r="B23" s="191">
        <f>Margins!B52</f>
        <v>1300</v>
      </c>
      <c r="C23" s="293">
        <f>Volume!J52</f>
        <v>290.6</v>
      </c>
      <c r="D23" s="294">
        <f>Basis!C51</f>
        <v>291.45</v>
      </c>
      <c r="E23" s="248">
        <f>Margins!G52</f>
        <v>68029</v>
      </c>
    </row>
    <row r="24" spans="1:5" s="70" customFormat="1" ht="13.5">
      <c r="A24" s="214" t="s">
        <v>47</v>
      </c>
      <c r="B24" s="191">
        <f>Margins!B54</f>
        <v>700</v>
      </c>
      <c r="C24" s="293">
        <f>Volume!J54</f>
        <v>863.55</v>
      </c>
      <c r="D24" s="294">
        <f>Basis!C53</f>
        <v>857.65</v>
      </c>
      <c r="E24" s="248">
        <f>Margins!G54</f>
        <v>95814.25</v>
      </c>
    </row>
    <row r="25" spans="1:5" s="70" customFormat="1" ht="13.5">
      <c r="A25" s="214" t="s">
        <v>29</v>
      </c>
      <c r="B25" s="191">
        <f>Margins!B61</f>
        <v>200</v>
      </c>
      <c r="C25" s="293">
        <f>Volume!J61</f>
        <v>2239.1</v>
      </c>
      <c r="D25" s="294">
        <f>Basis!C60</f>
        <v>2230.5</v>
      </c>
      <c r="E25" s="248">
        <f>Margins!G61</f>
        <v>69875</v>
      </c>
    </row>
    <row r="26" spans="1:5" s="70" customFormat="1" ht="13.5">
      <c r="A26" s="214" t="s">
        <v>48</v>
      </c>
      <c r="B26" s="191">
        <f>Margins!B64</f>
        <v>1100</v>
      </c>
      <c r="C26" s="293">
        <f>Basis!B63</f>
        <v>289.05</v>
      </c>
      <c r="D26" s="294">
        <f>Basis!C63</f>
        <v>290.2</v>
      </c>
      <c r="E26" s="248">
        <f>Margins!G64</f>
        <v>49293.75</v>
      </c>
    </row>
    <row r="27" spans="1:5" s="70" customFormat="1" ht="13.5">
      <c r="A27" s="214" t="s">
        <v>6</v>
      </c>
      <c r="B27" s="191">
        <f>Margins!B65</f>
        <v>1125</v>
      </c>
      <c r="C27" s="293">
        <f>Volume!J65</f>
        <v>190.35</v>
      </c>
      <c r="D27" s="294">
        <f>Basis!C64</f>
        <v>190.3</v>
      </c>
      <c r="E27" s="248">
        <f>Margins!G65</f>
        <v>33623.4375</v>
      </c>
    </row>
    <row r="28" spans="1:5" s="70" customFormat="1" ht="13.5">
      <c r="A28" s="214" t="s">
        <v>147</v>
      </c>
      <c r="B28" s="191">
        <f>Margins!B68</f>
        <v>400</v>
      </c>
      <c r="C28" s="293">
        <f>Volume!J68</f>
        <v>684.3</v>
      </c>
      <c r="D28" s="294">
        <f>Basis!C67</f>
        <v>690.65</v>
      </c>
      <c r="E28" s="248">
        <f>Margins!G68</f>
        <v>43414</v>
      </c>
    </row>
    <row r="29" spans="1:5" s="70" customFormat="1" ht="13.5">
      <c r="A29" s="214" t="s">
        <v>226</v>
      </c>
      <c r="B29" s="191">
        <f>Margins!$B$75</f>
        <v>200</v>
      </c>
      <c r="C29" s="293">
        <f>Volume!J75</f>
        <v>1462.5</v>
      </c>
      <c r="D29" s="294">
        <f>Volume!K76</f>
        <v>845.8</v>
      </c>
      <c r="E29" s="248">
        <f>Margins!$G$75</f>
        <v>45347</v>
      </c>
    </row>
    <row r="30" spans="1:5" s="70" customFormat="1" ht="13.5">
      <c r="A30" s="214" t="s">
        <v>7</v>
      </c>
      <c r="B30" s="191">
        <f>Margins!B76</f>
        <v>625</v>
      </c>
      <c r="C30" s="293">
        <f>Volume!J76</f>
        <v>844.9</v>
      </c>
      <c r="D30" s="294">
        <f>Basis!C75</f>
        <v>848.45</v>
      </c>
      <c r="E30" s="248">
        <f>Margins!G76</f>
        <v>83515.625</v>
      </c>
    </row>
    <row r="31" spans="1:5" s="70" customFormat="1" ht="13.5">
      <c r="A31" s="214" t="s">
        <v>58</v>
      </c>
      <c r="B31" s="191">
        <f>Margins!B78</f>
        <v>400</v>
      </c>
      <c r="C31" s="293">
        <f>Volume!J78</f>
        <v>949.85</v>
      </c>
      <c r="D31" s="294">
        <f>Basis!C77</f>
        <v>954.85</v>
      </c>
      <c r="E31" s="248">
        <f>Margins!G78</f>
        <v>60389</v>
      </c>
    </row>
    <row r="32" spans="1:5" s="70" customFormat="1" ht="13.5">
      <c r="A32" s="214" t="s">
        <v>8</v>
      </c>
      <c r="B32" s="191">
        <f>Margins!B82</f>
        <v>1600</v>
      </c>
      <c r="C32" s="293">
        <f>Volume!J82</f>
        <v>139.05</v>
      </c>
      <c r="D32" s="294">
        <f>Basis!C81</f>
        <v>139.65</v>
      </c>
      <c r="E32" s="248">
        <f>Margins!G82</f>
        <v>36217.656</v>
      </c>
    </row>
    <row r="33" spans="1:5" s="70" customFormat="1" ht="13.5">
      <c r="A33" s="214" t="s">
        <v>49</v>
      </c>
      <c r="B33" s="191">
        <f>Margins!B84</f>
        <v>1150</v>
      </c>
      <c r="C33" s="293">
        <f>Volume!J84</f>
        <v>217.95</v>
      </c>
      <c r="D33" s="294">
        <f>Basis!C83</f>
        <v>215.9</v>
      </c>
      <c r="E33" s="248">
        <f>Margins!G84</f>
        <v>39747.31775</v>
      </c>
    </row>
    <row r="34" spans="1:5" s="70" customFormat="1" ht="13.5">
      <c r="A34" s="214" t="s">
        <v>50</v>
      </c>
      <c r="B34" s="191">
        <f>Margins!B89</f>
        <v>450</v>
      </c>
      <c r="C34" s="293">
        <f>Volume!J89</f>
        <v>857.35</v>
      </c>
      <c r="D34" s="294">
        <f>Basis!C88</f>
        <v>853.35</v>
      </c>
      <c r="E34" s="248">
        <f>Margins!G89</f>
        <v>60775.875</v>
      </c>
    </row>
    <row r="35" spans="1:5" s="70" customFormat="1" ht="13.5">
      <c r="A35" s="214" t="s">
        <v>94</v>
      </c>
      <c r="B35" s="191">
        <f>Margins!B91</f>
        <v>1200</v>
      </c>
      <c r="C35" s="293">
        <f>Volume!J91</f>
        <v>248.85</v>
      </c>
      <c r="D35" s="294">
        <f>Basis!C90</f>
        <v>250.45</v>
      </c>
      <c r="E35" s="248">
        <f>Margins!G91</f>
        <v>47127</v>
      </c>
    </row>
    <row r="36" spans="1:5" s="70" customFormat="1" ht="13.5">
      <c r="A36" s="214" t="s">
        <v>95</v>
      </c>
      <c r="B36" s="191">
        <f>Margins!B94</f>
        <v>1200</v>
      </c>
      <c r="C36" s="293">
        <f>Volume!J94</f>
        <v>569.6</v>
      </c>
      <c r="D36" s="294">
        <f>Basis!C93</f>
        <v>573.8</v>
      </c>
      <c r="E36" s="248">
        <f>Margins!G94</f>
        <v>108972</v>
      </c>
    </row>
    <row r="37" spans="1:5" s="70" customFormat="1" ht="13.5">
      <c r="A37" s="214" t="s">
        <v>30</v>
      </c>
      <c r="B37" s="191">
        <f>Margins!B97</f>
        <v>800</v>
      </c>
      <c r="C37" s="293">
        <f>Volume!J97</f>
        <v>385</v>
      </c>
      <c r="D37" s="294">
        <f>Basis!C96</f>
        <v>387.05</v>
      </c>
      <c r="E37" s="248">
        <f>Margins!G97</f>
        <v>48640</v>
      </c>
    </row>
    <row r="38" spans="1:5" s="70" customFormat="1" ht="13.5">
      <c r="A38" s="214" t="s">
        <v>251</v>
      </c>
      <c r="B38" s="191">
        <f>Margins!B98</f>
        <v>700</v>
      </c>
      <c r="C38" s="293">
        <f>Volume!J98</f>
        <v>457.85</v>
      </c>
      <c r="D38" s="294">
        <f>Volume!K99</f>
        <v>556.05</v>
      </c>
      <c r="E38" s="248">
        <f>Margins!$G$98</f>
        <v>51490.621</v>
      </c>
    </row>
    <row r="39" spans="1:5" s="70" customFormat="1" ht="13.5">
      <c r="A39" s="214" t="s">
        <v>113</v>
      </c>
      <c r="B39" s="191">
        <f>Margins!B99</f>
        <v>550</v>
      </c>
      <c r="C39" s="293">
        <f>Volume!J99</f>
        <v>553.5</v>
      </c>
      <c r="D39" s="294">
        <f>Basis!C98</f>
        <v>556.4</v>
      </c>
      <c r="E39" s="308">
        <f>Margins!G99</f>
        <v>48336.75</v>
      </c>
    </row>
    <row r="40" spans="1:5" s="70" customFormat="1" ht="13.5">
      <c r="A40" s="214" t="s">
        <v>31</v>
      </c>
      <c r="B40" s="191">
        <f>Margins!B101</f>
        <v>300</v>
      </c>
      <c r="C40" s="293">
        <f>Volume!J101</f>
        <v>1279.55</v>
      </c>
      <c r="D40" s="294">
        <f>Basis!C100</f>
        <v>1291</v>
      </c>
      <c r="E40" s="248">
        <f>Margins!G101</f>
        <v>60281.25</v>
      </c>
    </row>
    <row r="41" spans="1:5" s="70" customFormat="1" ht="13.5">
      <c r="A41" s="214" t="s">
        <v>228</v>
      </c>
      <c r="B41" s="191">
        <f>Margins!$B$103</f>
        <v>2700</v>
      </c>
      <c r="C41" s="293">
        <f>Volume!J103</f>
        <v>87.5</v>
      </c>
      <c r="D41" s="294">
        <f>Volume!K104</f>
        <v>457.9</v>
      </c>
      <c r="E41" s="248">
        <f>Margins!$G$103</f>
        <v>40719.375</v>
      </c>
    </row>
    <row r="42" spans="1:5" s="70" customFormat="1" ht="13.5">
      <c r="A42" s="214" t="s">
        <v>32</v>
      </c>
      <c r="B42" s="191">
        <f>Margins!B104</f>
        <v>600</v>
      </c>
      <c r="C42" s="293">
        <f>Volume!J104</f>
        <v>461.65</v>
      </c>
      <c r="D42" s="294">
        <f>Basis!C103</f>
        <v>463.7</v>
      </c>
      <c r="E42" s="248">
        <f>Margins!G104</f>
        <v>43501.5</v>
      </c>
    </row>
    <row r="43" spans="1:5" s="70" customFormat="1" ht="13.5">
      <c r="A43" s="214" t="s">
        <v>19</v>
      </c>
      <c r="B43" s="191">
        <f>Margins!B105</f>
        <v>500</v>
      </c>
      <c r="C43" s="293">
        <f>Volume!J105</f>
        <v>1338.2</v>
      </c>
      <c r="D43" s="294">
        <f>Basis!C104</f>
        <v>1348.3</v>
      </c>
      <c r="E43" s="248">
        <f>Margins!G105</f>
        <v>106425</v>
      </c>
    </row>
    <row r="44" spans="1:5" s="70" customFormat="1" ht="13.5">
      <c r="A44" s="214" t="s">
        <v>245</v>
      </c>
      <c r="B44" s="191">
        <f>Margins!B107</f>
        <v>375</v>
      </c>
      <c r="C44" s="293">
        <f>Volume!J107</f>
        <v>1175.3</v>
      </c>
      <c r="D44" s="294">
        <f>Basis!C106</f>
        <v>1185.35</v>
      </c>
      <c r="E44" s="248">
        <f>Margins!G107</f>
        <v>95963.71875</v>
      </c>
    </row>
    <row r="45" spans="1:5" s="70" customFormat="1" ht="13.5">
      <c r="A45" s="214" t="s">
        <v>166</v>
      </c>
      <c r="B45" s="191">
        <f>Margins!B111</f>
        <v>450</v>
      </c>
      <c r="C45" s="293">
        <f>Volume!J111</f>
        <v>1016.45</v>
      </c>
      <c r="D45" s="294">
        <f>Basis!C110</f>
        <v>1014.35</v>
      </c>
      <c r="E45" s="248">
        <f>Margins!G111</f>
        <v>72932.625</v>
      </c>
    </row>
    <row r="46" spans="1:5" s="70" customFormat="1" ht="13.5">
      <c r="A46" s="214" t="s">
        <v>246</v>
      </c>
      <c r="B46" s="191">
        <f>Margins!B113</f>
        <v>200</v>
      </c>
      <c r="C46" s="293">
        <f>Volume!J113</f>
        <v>1429.65</v>
      </c>
      <c r="D46" s="294">
        <f>Basis!C112</f>
        <v>1439.9</v>
      </c>
      <c r="E46" s="248">
        <f>Margins!G113</f>
        <v>48015.719</v>
      </c>
    </row>
    <row r="47" spans="1:5" s="70" customFormat="1" ht="13.5">
      <c r="A47" s="214" t="s">
        <v>109</v>
      </c>
      <c r="B47" s="191">
        <f>Margins!B116</f>
        <v>412</v>
      </c>
      <c r="C47" s="293">
        <f>Volume!J116</f>
        <v>883</v>
      </c>
      <c r="D47" s="294">
        <f>Basis!C115</f>
        <v>882.95</v>
      </c>
      <c r="E47" s="248">
        <f>Margins!G116</f>
        <v>57292.72</v>
      </c>
    </row>
    <row r="48" spans="1:5" s="70" customFormat="1" ht="13.5">
      <c r="A48" s="214" t="s">
        <v>33</v>
      </c>
      <c r="B48" s="191">
        <f>Margins!B117</f>
        <v>800</v>
      </c>
      <c r="C48" s="293">
        <f>Volume!J117</f>
        <v>591.45</v>
      </c>
      <c r="D48" s="294">
        <f>Basis!C116</f>
        <v>596.25</v>
      </c>
      <c r="E48" s="248">
        <f>Margins!G117</f>
        <v>76266.00000000001</v>
      </c>
    </row>
    <row r="49" spans="1:5" s="70" customFormat="1" ht="13.5">
      <c r="A49" s="214" t="s">
        <v>201</v>
      </c>
      <c r="B49" s="191">
        <f>Margins!B118</f>
        <v>675</v>
      </c>
      <c r="C49" s="293">
        <f>Volume!J118</f>
        <v>493.05</v>
      </c>
      <c r="D49" s="294">
        <f>Basis!C117</f>
        <v>495.4</v>
      </c>
      <c r="E49" s="248">
        <f>Margins!G118</f>
        <v>53278.47225</v>
      </c>
    </row>
    <row r="50" spans="1:5" ht="13.5">
      <c r="A50" s="214" t="s">
        <v>133</v>
      </c>
      <c r="B50" s="191">
        <f>Margins!B120</f>
        <v>250</v>
      </c>
      <c r="C50" s="293">
        <f>Volume!J120</f>
        <v>1191.9</v>
      </c>
      <c r="D50" s="294">
        <f>Basis!C119</f>
        <v>1188.05</v>
      </c>
      <c r="E50" s="310">
        <f>Margins!G120</f>
        <v>46971.25</v>
      </c>
    </row>
    <row r="51" spans="1:5" ht="13.5">
      <c r="A51" s="214" t="s">
        <v>170</v>
      </c>
      <c r="B51" s="191">
        <f>Margins!B126</f>
        <v>525</v>
      </c>
      <c r="C51" s="293">
        <f>Volume!J126</f>
        <v>442.4</v>
      </c>
      <c r="D51" s="294">
        <f>Basis!C125</f>
        <v>444.25</v>
      </c>
      <c r="E51" s="310">
        <f>Margins!G126</f>
        <v>38791.326</v>
      </c>
    </row>
    <row r="52" spans="1:5" ht="13.5">
      <c r="A52" s="214" t="s">
        <v>52</v>
      </c>
      <c r="B52" s="191">
        <f>Margins!B127</f>
        <v>600</v>
      </c>
      <c r="C52" s="293">
        <f>Volume!J127</f>
        <v>593.3</v>
      </c>
      <c r="D52" s="294">
        <f>Basis!C126</f>
        <v>591.2</v>
      </c>
      <c r="E52" s="310">
        <f>Margins!G127</f>
        <v>55923</v>
      </c>
    </row>
    <row r="53" spans="1:5" ht="14.25" thickBot="1">
      <c r="A53" s="214" t="s">
        <v>227</v>
      </c>
      <c r="B53" s="192">
        <f>Margins!$B$129</f>
        <v>700</v>
      </c>
      <c r="C53" s="173">
        <f>Volume!J129</f>
        <v>358.35</v>
      </c>
      <c r="D53" s="294">
        <f>Basis!C127</f>
        <v>383.85</v>
      </c>
      <c r="E53" s="362">
        <f>Margins!$G$129</f>
        <v>40640.25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31"/>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A141" sqref="A141"/>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4" customWidth="1"/>
    <col min="9" max="9" width="12.57421875" style="114"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36" t="s">
        <v>36</v>
      </c>
      <c r="B1" s="437"/>
      <c r="C1" s="437"/>
      <c r="D1" s="437"/>
      <c r="E1" s="437"/>
      <c r="F1" s="437"/>
      <c r="G1" s="437"/>
      <c r="H1" s="437"/>
      <c r="I1" s="437"/>
      <c r="J1" s="437"/>
      <c r="K1" s="438"/>
    </row>
    <row r="2" spans="1:11" s="8" customFormat="1" ht="46.5" customHeight="1" thickBot="1">
      <c r="A2" s="233" t="s">
        <v>37</v>
      </c>
      <c r="B2" s="234" t="s">
        <v>71</v>
      </c>
      <c r="C2" s="235" t="s">
        <v>38</v>
      </c>
      <c r="D2" s="235" t="s">
        <v>39</v>
      </c>
      <c r="E2" s="236" t="s">
        <v>53</v>
      </c>
      <c r="F2" s="237" t="s">
        <v>54</v>
      </c>
      <c r="G2" s="238" t="s">
        <v>85</v>
      </c>
      <c r="H2" s="239" t="s">
        <v>40</v>
      </c>
      <c r="I2" s="240" t="s">
        <v>207</v>
      </c>
      <c r="J2" s="240" t="s">
        <v>208</v>
      </c>
      <c r="K2" s="125" t="s">
        <v>35</v>
      </c>
    </row>
    <row r="3" spans="1:14" s="8" customFormat="1" ht="15">
      <c r="A3" s="30" t="s">
        <v>149</v>
      </c>
      <c r="B3" s="247">
        <f>'Open Int.'!K7</f>
        <v>235000</v>
      </c>
      <c r="C3" s="249">
        <f>'Open Int.'!R7</f>
        <v>88.318875</v>
      </c>
      <c r="D3" s="252">
        <f>B3/H3</f>
        <v>0.05788857459361605</v>
      </c>
      <c r="E3" s="253">
        <f>'Open Int.'!B7/'Open Int.'!K7</f>
        <v>0.9970212765957447</v>
      </c>
      <c r="F3" s="254">
        <f>'Open Int.'!E7/'Open Int.'!K7</f>
        <v>0.002127659574468085</v>
      </c>
      <c r="G3" s="255">
        <f>'Open Int.'!H7/'Open Int.'!K7</f>
        <v>0.000851063829787234</v>
      </c>
      <c r="H3" s="258">
        <v>4059523</v>
      </c>
      <c r="I3" s="259">
        <v>811900</v>
      </c>
      <c r="J3" s="386">
        <v>405900</v>
      </c>
      <c r="K3" s="121"/>
      <c r="M3"/>
      <c r="N3"/>
    </row>
    <row r="4" spans="1:14" s="8" customFormat="1" ht="15">
      <c r="A4" s="214" t="s">
        <v>0</v>
      </c>
      <c r="B4" s="248">
        <f>'Open Int.'!K8</f>
        <v>3097875</v>
      </c>
      <c r="C4" s="250">
        <f>'Open Int.'!R8</f>
        <v>360.886948125</v>
      </c>
      <c r="D4" s="168">
        <f aca="true" t="shared" si="0" ref="D4:D67">B4/H4</f>
        <v>0.128012606733991</v>
      </c>
      <c r="E4" s="256">
        <f>'Open Int.'!B8/'Open Int.'!K8</f>
        <v>0.9732477908243554</v>
      </c>
      <c r="F4" s="241">
        <f>'Open Int.'!E8/'Open Int.'!K8</f>
        <v>0.02094177460355889</v>
      </c>
      <c r="G4" s="257">
        <f>'Open Int.'!H8/'Open Int.'!K8</f>
        <v>0.005810434572085704</v>
      </c>
      <c r="H4" s="260">
        <v>24199765</v>
      </c>
      <c r="I4" s="244">
        <v>2656875</v>
      </c>
      <c r="J4" s="387">
        <v>1328250</v>
      </c>
      <c r="K4" s="122" t="str">
        <f aca="true" t="shared" si="1" ref="K4:K35">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8" customFormat="1" ht="15">
      <c r="A5" s="214" t="s">
        <v>150</v>
      </c>
      <c r="B5" s="248">
        <f>'Open Int.'!K9</f>
        <v>4370800</v>
      </c>
      <c r="C5" s="250">
        <f>'Open Int.'!R9</f>
        <v>41.129228</v>
      </c>
      <c r="D5" s="168">
        <f t="shared" si="0"/>
        <v>0.10927</v>
      </c>
      <c r="E5" s="256">
        <f>'Open Int.'!B9/'Open Int.'!K9</f>
        <v>0.9473094170403588</v>
      </c>
      <c r="F5" s="241">
        <f>'Open Int.'!E9/'Open Int.'!K9</f>
        <v>0.052690582959641255</v>
      </c>
      <c r="G5" s="257">
        <f>'Open Int.'!H9/'Open Int.'!K9</f>
        <v>0</v>
      </c>
      <c r="H5" s="172">
        <v>40000000</v>
      </c>
      <c r="I5" s="243">
        <v>7996800</v>
      </c>
      <c r="J5" s="388">
        <v>5453700</v>
      </c>
      <c r="K5" s="122" t="str">
        <f t="shared" si="1"/>
        <v>Gross Exposure is less then 30%</v>
      </c>
      <c r="M5"/>
      <c r="N5"/>
    </row>
    <row r="6" spans="1:14" s="8" customFormat="1" ht="15">
      <c r="A6" s="214" t="s">
        <v>190</v>
      </c>
      <c r="B6" s="248">
        <f>'Open Int.'!K10</f>
        <v>7906000</v>
      </c>
      <c r="C6" s="250">
        <f>'Open Int.'!R10</f>
        <v>57.35803</v>
      </c>
      <c r="D6" s="168">
        <f t="shared" si="0"/>
        <v>0.32546854337883113</v>
      </c>
      <c r="E6" s="256">
        <f>'Open Int.'!B10/'Open Int.'!K10</f>
        <v>0.9288135593220339</v>
      </c>
      <c r="F6" s="241">
        <f>'Open Int.'!E10/'Open Int.'!K10</f>
        <v>0.06271186440677966</v>
      </c>
      <c r="G6" s="257">
        <f>'Open Int.'!H10/'Open Int.'!K10</f>
        <v>0.00847457627118644</v>
      </c>
      <c r="H6" s="201">
        <v>24291134</v>
      </c>
      <c r="I6" s="175">
        <v>4857500</v>
      </c>
      <c r="J6" s="389">
        <v>4857500</v>
      </c>
      <c r="K6" s="121"/>
      <c r="M6"/>
      <c r="N6"/>
    </row>
    <row r="7" spans="1:14" s="8" customFormat="1" ht="15">
      <c r="A7" s="214" t="s">
        <v>89</v>
      </c>
      <c r="B7" s="248">
        <f>'Open Int.'!K11</f>
        <v>6762000</v>
      </c>
      <c r="C7" s="250">
        <f>'Open Int.'!R11</f>
        <v>61.80468</v>
      </c>
      <c r="D7" s="168">
        <f t="shared" si="0"/>
        <v>0.1438723404255319</v>
      </c>
      <c r="E7" s="256">
        <f>'Open Int.'!B11/'Open Int.'!K11</f>
        <v>0.9727891156462585</v>
      </c>
      <c r="F7" s="241">
        <f>'Open Int.'!E11/'Open Int.'!K11</f>
        <v>0.026530612244897958</v>
      </c>
      <c r="G7" s="257">
        <f>'Open Int.'!H11/'Open Int.'!K11</f>
        <v>0.0006802721088435374</v>
      </c>
      <c r="H7" s="260">
        <v>47000000</v>
      </c>
      <c r="I7" s="244">
        <v>9397800</v>
      </c>
      <c r="J7" s="387">
        <v>5612000</v>
      </c>
      <c r="K7" s="122" t="str">
        <f t="shared" si="1"/>
        <v>Gross Exposure is less then 30%</v>
      </c>
      <c r="M7"/>
      <c r="N7"/>
    </row>
    <row r="8" spans="1:14" s="8" customFormat="1" ht="27">
      <c r="A8" s="214" t="s">
        <v>102</v>
      </c>
      <c r="B8" s="248">
        <f>'Open Int.'!K12</f>
        <v>20708800</v>
      </c>
      <c r="C8" s="250">
        <f>'Open Int.'!R12</f>
        <v>114.312576</v>
      </c>
      <c r="D8" s="168">
        <f t="shared" si="0"/>
        <v>0.7560848366851568</v>
      </c>
      <c r="E8" s="256">
        <f>'Open Int.'!B12/'Open Int.'!K12</f>
        <v>0.9111295681063123</v>
      </c>
      <c r="F8" s="241">
        <f>'Open Int.'!E12/'Open Int.'!K12</f>
        <v>0.07931893687707642</v>
      </c>
      <c r="G8" s="257">
        <f>'Open Int.'!H12/'Open Int.'!K12</f>
        <v>0.009551495016611296</v>
      </c>
      <c r="H8" s="260">
        <v>27389519</v>
      </c>
      <c r="I8" s="244">
        <v>5473900</v>
      </c>
      <c r="J8" s="387">
        <v>5473900</v>
      </c>
      <c r="K8" s="122" t="str">
        <f t="shared" si="1"/>
        <v>Gross exposure is Substantial as Open interest has crossed 60%</v>
      </c>
      <c r="M8"/>
      <c r="N8"/>
    </row>
    <row r="9" spans="1:14" s="8" customFormat="1" ht="15">
      <c r="A9" s="214" t="s">
        <v>151</v>
      </c>
      <c r="B9" s="248">
        <f>'Open Int.'!K13</f>
        <v>72904700</v>
      </c>
      <c r="C9" s="250">
        <f>'Open Int.'!R13</f>
        <v>317.4999685</v>
      </c>
      <c r="D9" s="168">
        <f t="shared" si="0"/>
        <v>0.5907957253360773</v>
      </c>
      <c r="E9" s="256">
        <f>'Open Int.'!B13/'Open Int.'!K13</f>
        <v>0.8997904113177888</v>
      </c>
      <c r="F9" s="241">
        <f>'Open Int.'!E13/'Open Int.'!K13</f>
        <v>0.08435944458999214</v>
      </c>
      <c r="G9" s="257">
        <f>'Open Int.'!H13/'Open Int.'!K13</f>
        <v>0.01585014409221902</v>
      </c>
      <c r="H9" s="172">
        <v>123400859</v>
      </c>
      <c r="I9" s="243">
        <v>24677200</v>
      </c>
      <c r="J9" s="388">
        <v>12338600</v>
      </c>
      <c r="K9" s="122" t="str">
        <f t="shared" si="1"/>
        <v>Gross exposure is building up andcrpsses 40% mark</v>
      </c>
      <c r="M9"/>
      <c r="N9"/>
    </row>
    <row r="10" spans="1:14" s="8" customFormat="1" ht="15">
      <c r="A10" s="214" t="s">
        <v>172</v>
      </c>
      <c r="B10" s="248">
        <f>'Open Int.'!K14</f>
        <v>1256150</v>
      </c>
      <c r="C10" s="250">
        <f>'Open Int.'!R14</f>
        <v>82.68607375</v>
      </c>
      <c r="D10" s="168">
        <f t="shared" si="0"/>
        <v>0.26443954878021825</v>
      </c>
      <c r="E10" s="256">
        <f>'Open Int.'!B14/'Open Int.'!K14</f>
        <v>1</v>
      </c>
      <c r="F10" s="241">
        <f>'Open Int.'!E14/'Open Int.'!K14</f>
        <v>0</v>
      </c>
      <c r="G10" s="257">
        <f>'Open Int.'!H14/'Open Int.'!K14</f>
        <v>0</v>
      </c>
      <c r="H10" s="172">
        <v>4750235</v>
      </c>
      <c r="I10" s="243">
        <v>949900</v>
      </c>
      <c r="J10" s="388">
        <v>804650</v>
      </c>
      <c r="K10" s="121"/>
      <c r="M10"/>
      <c r="N10"/>
    </row>
    <row r="11" spans="1:14" s="8" customFormat="1" ht="15">
      <c r="A11" s="214" t="s">
        <v>209</v>
      </c>
      <c r="B11" s="248">
        <f>'Open Int.'!K15</f>
        <v>1251400</v>
      </c>
      <c r="C11" s="250">
        <f>'Open Int.'!R15</f>
        <v>340.299459</v>
      </c>
      <c r="D11" s="168">
        <f t="shared" si="0"/>
        <v>0.09063226397063323</v>
      </c>
      <c r="E11" s="256">
        <f>'Open Int.'!B15/'Open Int.'!K15</f>
        <v>0.9937669809813009</v>
      </c>
      <c r="F11" s="241">
        <f>'Open Int.'!E15/'Open Int.'!K15</f>
        <v>0.005433914016301742</v>
      </c>
      <c r="G11" s="257">
        <f>'Open Int.'!H15/'Open Int.'!K15</f>
        <v>0.000799105002397315</v>
      </c>
      <c r="H11" s="260">
        <v>13807445</v>
      </c>
      <c r="I11" s="244">
        <v>1133500</v>
      </c>
      <c r="J11" s="387">
        <v>566700</v>
      </c>
      <c r="K11" s="122" t="str">
        <f t="shared" si="1"/>
        <v>Gross Exposure is less then 30%</v>
      </c>
      <c r="M11"/>
      <c r="N11"/>
    </row>
    <row r="12" spans="1:14" s="8" customFormat="1" ht="15">
      <c r="A12" s="214" t="s">
        <v>90</v>
      </c>
      <c r="B12" s="248">
        <f>'Open Int.'!K16</f>
        <v>6906200</v>
      </c>
      <c r="C12" s="250">
        <f>'Open Int.'!R16</f>
        <v>184.464602</v>
      </c>
      <c r="D12" s="168">
        <f t="shared" si="0"/>
        <v>0.20521722800144535</v>
      </c>
      <c r="E12" s="256">
        <f>'Open Int.'!B16/'Open Int.'!K16</f>
        <v>0.9829718224204338</v>
      </c>
      <c r="F12" s="241">
        <f>'Open Int.'!E16/'Open Int.'!K16</f>
        <v>0.016825461179809445</v>
      </c>
      <c r="G12" s="257">
        <f>'Open Int.'!H16/'Open Int.'!K16</f>
        <v>0.00020271639975674033</v>
      </c>
      <c r="H12" s="260">
        <v>33653120</v>
      </c>
      <c r="I12" s="244">
        <v>6729800</v>
      </c>
      <c r="J12" s="387">
        <v>3364200</v>
      </c>
      <c r="K12" s="122" t="str">
        <f t="shared" si="1"/>
        <v>Gross Exposure is less then 30%</v>
      </c>
      <c r="M12"/>
      <c r="N12"/>
    </row>
    <row r="13" spans="1:14" s="8" customFormat="1" ht="15">
      <c r="A13" s="214" t="s">
        <v>91</v>
      </c>
      <c r="B13" s="248">
        <f>'Open Int.'!K17</f>
        <v>4955200</v>
      </c>
      <c r="C13" s="250">
        <f>'Open Int.'!R17</f>
        <v>102.44876</v>
      </c>
      <c r="D13" s="168">
        <f t="shared" si="0"/>
        <v>0.16648120971686906</v>
      </c>
      <c r="E13" s="256">
        <f>'Open Int.'!B17/'Open Int.'!K17</f>
        <v>0.933282208588957</v>
      </c>
      <c r="F13" s="241">
        <f>'Open Int.'!E17/'Open Int.'!K17</f>
        <v>0.049079754601226995</v>
      </c>
      <c r="G13" s="257">
        <f>'Open Int.'!H17/'Open Int.'!K17</f>
        <v>0.01763803680981595</v>
      </c>
      <c r="H13" s="260">
        <v>29764320</v>
      </c>
      <c r="I13" s="244">
        <v>5950800</v>
      </c>
      <c r="J13" s="387">
        <v>2975400</v>
      </c>
      <c r="K13" s="122" t="str">
        <f t="shared" si="1"/>
        <v>Gross Exposure is less then 30%</v>
      </c>
      <c r="M13"/>
      <c r="N13"/>
    </row>
    <row r="14" spans="1:14" s="8" customFormat="1" ht="15">
      <c r="A14" s="214" t="s">
        <v>44</v>
      </c>
      <c r="B14" s="248">
        <f>'Open Int.'!K18</f>
        <v>807950</v>
      </c>
      <c r="C14" s="250">
        <f>'Open Int.'!R18</f>
        <v>97.83062574999998</v>
      </c>
      <c r="D14" s="168">
        <f t="shared" si="0"/>
        <v>0.2092007415693098</v>
      </c>
      <c r="E14" s="256">
        <f>'Open Int.'!B18/'Open Int.'!K18</f>
        <v>0.9965963240299524</v>
      </c>
      <c r="F14" s="241">
        <f>'Open Int.'!E18/'Open Int.'!K18</f>
        <v>0.0034036759700476512</v>
      </c>
      <c r="G14" s="257">
        <f>'Open Int.'!H18/'Open Int.'!K18</f>
        <v>0</v>
      </c>
      <c r="H14" s="260">
        <v>3862080</v>
      </c>
      <c r="I14" s="244">
        <v>772200</v>
      </c>
      <c r="J14" s="387">
        <v>438625</v>
      </c>
      <c r="K14" s="122" t="str">
        <f t="shared" si="1"/>
        <v>Gross Exposure is less then 30%</v>
      </c>
      <c r="M14"/>
      <c r="N14"/>
    </row>
    <row r="15" spans="1:14" s="9" customFormat="1" ht="15">
      <c r="A15" s="214" t="s">
        <v>152</v>
      </c>
      <c r="B15" s="248">
        <f>'Open Int.'!K19</f>
        <v>5890000</v>
      </c>
      <c r="C15" s="250">
        <f>'Open Int.'!R19</f>
        <v>213.0413</v>
      </c>
      <c r="D15" s="168">
        <f t="shared" si="0"/>
        <v>0.20737895881679214</v>
      </c>
      <c r="E15" s="256">
        <f>'Open Int.'!B19/'Open Int.'!K19</f>
        <v>0.9960950764006791</v>
      </c>
      <c r="F15" s="241">
        <f>'Open Int.'!E19/'Open Int.'!K19</f>
        <v>0.0030560271646859084</v>
      </c>
      <c r="G15" s="257">
        <f>'Open Int.'!H19/'Open Int.'!K19</f>
        <v>0.0008488964346349745</v>
      </c>
      <c r="H15" s="261">
        <v>28402110</v>
      </c>
      <c r="I15" s="245">
        <v>5680000</v>
      </c>
      <c r="J15" s="388">
        <v>2840000</v>
      </c>
      <c r="K15" s="122" t="str">
        <f t="shared" si="1"/>
        <v>Gross Exposure is less then 30%</v>
      </c>
      <c r="M15"/>
      <c r="N15"/>
    </row>
    <row r="16" spans="1:14" s="9" customFormat="1" ht="15">
      <c r="A16" s="214" t="s">
        <v>249</v>
      </c>
      <c r="B16" s="248">
        <f>'Open Int.'!K20</f>
        <v>10293000</v>
      </c>
      <c r="C16" s="250">
        <f>'Open Int.'!R20</f>
        <v>658.03149</v>
      </c>
      <c r="D16" s="168">
        <f t="shared" si="0"/>
        <v>0.06956238528466231</v>
      </c>
      <c r="E16" s="256">
        <f>'Open Int.'!B20/'Open Int.'!K20</f>
        <v>0.9881472845623239</v>
      </c>
      <c r="F16" s="241">
        <f>'Open Int.'!E20/'Open Int.'!K20</f>
        <v>0.011464101816768678</v>
      </c>
      <c r="G16" s="257">
        <f>'Open Int.'!H20/'Open Int.'!K20</f>
        <v>0.0003886136209074128</v>
      </c>
      <c r="H16" s="261">
        <v>147967899</v>
      </c>
      <c r="I16" s="245">
        <v>4756000</v>
      </c>
      <c r="J16" s="388">
        <v>2378000</v>
      </c>
      <c r="K16" s="122" t="str">
        <f t="shared" si="1"/>
        <v>Gross Exposure is less then 30%</v>
      </c>
      <c r="M16"/>
      <c r="N16"/>
    </row>
    <row r="17" spans="1:14" s="8" customFormat="1" ht="15">
      <c r="A17" s="214" t="s">
        <v>1</v>
      </c>
      <c r="B17" s="248">
        <f>'Open Int.'!K21</f>
        <v>934500</v>
      </c>
      <c r="C17" s="250">
        <f>'Open Int.'!R21</f>
        <v>241.5448875</v>
      </c>
      <c r="D17" s="168">
        <f t="shared" si="0"/>
        <v>0.05914295684912148</v>
      </c>
      <c r="E17" s="256">
        <f>'Open Int.'!B21/'Open Int.'!K21</f>
        <v>0.9958266452648475</v>
      </c>
      <c r="F17" s="241">
        <f>'Open Int.'!E21/'Open Int.'!K21</f>
        <v>0.0030497592295345103</v>
      </c>
      <c r="G17" s="257">
        <f>'Open Int.'!H21/'Open Int.'!K21</f>
        <v>0.0011235955056179776</v>
      </c>
      <c r="H17" s="260">
        <v>15800698</v>
      </c>
      <c r="I17" s="244">
        <v>1197150</v>
      </c>
      <c r="J17" s="387">
        <v>598500</v>
      </c>
      <c r="K17" s="122" t="str">
        <f t="shared" si="1"/>
        <v>Gross Exposure is less then 30%</v>
      </c>
      <c r="M17"/>
      <c r="N17"/>
    </row>
    <row r="18" spans="1:14" s="8" customFormat="1" ht="15">
      <c r="A18" s="214" t="s">
        <v>173</v>
      </c>
      <c r="B18" s="248">
        <f>'Open Int.'!K22</f>
        <v>4457400</v>
      </c>
      <c r="C18" s="250">
        <f>'Open Int.'!R22</f>
        <v>50.190324</v>
      </c>
      <c r="D18" s="168">
        <f t="shared" si="0"/>
        <v>0.24125902854027084</v>
      </c>
      <c r="E18" s="256">
        <f>'Open Int.'!B22/'Open Int.'!K22</f>
        <v>0.9744245524296675</v>
      </c>
      <c r="F18" s="241">
        <f>'Open Int.'!E22/'Open Int.'!K22</f>
        <v>0.024296675191815855</v>
      </c>
      <c r="G18" s="257">
        <f>'Open Int.'!H22/'Open Int.'!K22</f>
        <v>0.0012787723785166241</v>
      </c>
      <c r="H18" s="172">
        <v>18475578</v>
      </c>
      <c r="I18" s="242">
        <v>3693600</v>
      </c>
      <c r="J18" s="388">
        <v>3693600</v>
      </c>
      <c r="K18" s="121"/>
      <c r="M18"/>
      <c r="N18"/>
    </row>
    <row r="19" spans="1:14" s="8" customFormat="1" ht="15">
      <c r="A19" s="214" t="s">
        <v>174</v>
      </c>
      <c r="B19" s="248">
        <f>'Open Int.'!K23</f>
        <v>4167000</v>
      </c>
      <c r="C19" s="250">
        <f>'Open Int.'!R23</f>
        <v>20.33496</v>
      </c>
      <c r="D19" s="168">
        <f t="shared" si="0"/>
        <v>0.40833669285888013</v>
      </c>
      <c r="E19" s="256">
        <f>'Open Int.'!B23/'Open Int.'!K23</f>
        <v>0.9470842332613391</v>
      </c>
      <c r="F19" s="241">
        <f>'Open Int.'!E23/'Open Int.'!K23</f>
        <v>0.05183585313174946</v>
      </c>
      <c r="G19" s="257">
        <f>'Open Int.'!H23/'Open Int.'!K23</f>
        <v>0.0010799136069114472</v>
      </c>
      <c r="H19" s="172">
        <v>10204814</v>
      </c>
      <c r="I19" s="242">
        <v>2038500</v>
      </c>
      <c r="J19" s="388">
        <v>2038500</v>
      </c>
      <c r="K19" s="121"/>
      <c r="M19"/>
      <c r="N19"/>
    </row>
    <row r="20" spans="1:14" s="8" customFormat="1" ht="15">
      <c r="A20" s="214" t="s">
        <v>2</v>
      </c>
      <c r="B20" s="248">
        <f>'Open Int.'!K24</f>
        <v>4272400</v>
      </c>
      <c r="C20" s="250">
        <f>'Open Int.'!R24</f>
        <v>144.62074</v>
      </c>
      <c r="D20" s="168">
        <f t="shared" si="0"/>
        <v>0.2106707360970825</v>
      </c>
      <c r="E20" s="256">
        <f>'Open Int.'!B24/'Open Int.'!K24</f>
        <v>0.9920185375901133</v>
      </c>
      <c r="F20" s="241">
        <f>'Open Int.'!E24/'Open Int.'!K24</f>
        <v>0.007209062821833162</v>
      </c>
      <c r="G20" s="257">
        <f>'Open Int.'!H24/'Open Int.'!K24</f>
        <v>0.000772399588053553</v>
      </c>
      <c r="H20" s="260">
        <v>20279988</v>
      </c>
      <c r="I20" s="244">
        <v>4055700</v>
      </c>
      <c r="J20" s="387">
        <v>2027300</v>
      </c>
      <c r="K20" s="122" t="str">
        <f t="shared" si="1"/>
        <v>Gross Exposure is less then 30%</v>
      </c>
      <c r="M20"/>
      <c r="N20"/>
    </row>
    <row r="21" spans="1:14" s="8" customFormat="1" ht="15">
      <c r="A21" s="214" t="s">
        <v>92</v>
      </c>
      <c r="B21" s="248">
        <f>'Open Int.'!K25</f>
        <v>1852800</v>
      </c>
      <c r="C21" s="250">
        <f>'Open Int.'!R25</f>
        <v>57.6684</v>
      </c>
      <c r="D21" s="168">
        <f t="shared" si="0"/>
        <v>0.08421818181818182</v>
      </c>
      <c r="E21" s="256">
        <f>'Open Int.'!B25/'Open Int.'!K25</f>
        <v>0.9706390328151986</v>
      </c>
      <c r="F21" s="241">
        <f>'Open Int.'!E25/'Open Int.'!K25</f>
        <v>0.025906735751295335</v>
      </c>
      <c r="G21" s="257">
        <f>'Open Int.'!H25/'Open Int.'!K25</f>
        <v>0.0034542314335060447</v>
      </c>
      <c r="H21" s="260">
        <v>22000000</v>
      </c>
      <c r="I21" s="244">
        <v>4400000</v>
      </c>
      <c r="J21" s="387">
        <v>2200000</v>
      </c>
      <c r="K21" s="122" t="str">
        <f t="shared" si="1"/>
        <v>Gross Exposure is less then 30%</v>
      </c>
      <c r="M21"/>
      <c r="N21"/>
    </row>
    <row r="22" spans="1:14" s="8" customFormat="1" ht="15">
      <c r="A22" s="214" t="s">
        <v>153</v>
      </c>
      <c r="B22" s="248">
        <f>'Open Int.'!K26</f>
        <v>7672950</v>
      </c>
      <c r="C22" s="250">
        <f>'Open Int.'!R26</f>
        <v>513.81909675</v>
      </c>
      <c r="D22" s="168">
        <f t="shared" si="0"/>
        <v>0.7196640357911619</v>
      </c>
      <c r="E22" s="256">
        <f>'Open Int.'!B26/'Open Int.'!K26</f>
        <v>0.9824969535836934</v>
      </c>
      <c r="F22" s="241">
        <f>'Open Int.'!E26/'Open Int.'!K26</f>
        <v>0.01584136479450537</v>
      </c>
      <c r="G22" s="257">
        <f>'Open Int.'!H26/'Open Int.'!K26</f>
        <v>0.001661681621801263</v>
      </c>
      <c r="H22" s="172">
        <v>10661850</v>
      </c>
      <c r="I22" s="243">
        <v>2131800</v>
      </c>
      <c r="J22" s="388">
        <v>1065900</v>
      </c>
      <c r="K22" s="122" t="str">
        <f t="shared" si="1"/>
        <v>Gross exposure is Substantial as Open interest has crossed 60%</v>
      </c>
      <c r="M22"/>
      <c r="N22"/>
    </row>
    <row r="23" spans="1:14" s="8" customFormat="1" ht="15">
      <c r="A23" s="214" t="s">
        <v>175</v>
      </c>
      <c r="B23" s="248">
        <f>'Open Int.'!K27</f>
        <v>1012000</v>
      </c>
      <c r="C23" s="250">
        <f>'Open Int.'!R27</f>
        <v>35.1923</v>
      </c>
      <c r="D23" s="168">
        <f t="shared" si="0"/>
        <v>0.10190832399677197</v>
      </c>
      <c r="E23" s="256">
        <f>'Open Int.'!B27/'Open Int.'!K27</f>
        <v>0.9945652173913043</v>
      </c>
      <c r="F23" s="241">
        <f>'Open Int.'!E27/'Open Int.'!K27</f>
        <v>0.005434782608695652</v>
      </c>
      <c r="G23" s="257">
        <f>'Open Int.'!H27/'Open Int.'!K27</f>
        <v>0</v>
      </c>
      <c r="H23" s="262">
        <v>9930494</v>
      </c>
      <c r="I23" s="246">
        <v>1985500</v>
      </c>
      <c r="J23" s="388">
        <v>1463000</v>
      </c>
      <c r="K23" s="121"/>
      <c r="M23"/>
      <c r="N23"/>
    </row>
    <row r="24" spans="1:14" s="8" customFormat="1" ht="15">
      <c r="A24" s="214" t="s">
        <v>176</v>
      </c>
      <c r="B24" s="248">
        <f>'Open Int.'!K28</f>
        <v>4719600</v>
      </c>
      <c r="C24" s="250">
        <f>'Open Int.'!R28</f>
        <v>17.533314</v>
      </c>
      <c r="D24" s="168">
        <f t="shared" si="0"/>
        <v>0.10647499783365928</v>
      </c>
      <c r="E24" s="256">
        <f>'Open Int.'!B28/'Open Int.'!K28</f>
        <v>0.9488304093567251</v>
      </c>
      <c r="F24" s="241">
        <f>'Open Int.'!E28/'Open Int.'!K28</f>
        <v>0.049707602339181284</v>
      </c>
      <c r="G24" s="257">
        <f>'Open Int.'!H28/'Open Int.'!K28</f>
        <v>0.0014619883040935672</v>
      </c>
      <c r="H24" s="262">
        <v>44325899</v>
      </c>
      <c r="I24" s="246">
        <v>8859600</v>
      </c>
      <c r="J24" s="388">
        <v>8859600</v>
      </c>
      <c r="K24" s="121"/>
      <c r="M24"/>
      <c r="N24"/>
    </row>
    <row r="25" spans="1:14" s="8" customFormat="1" ht="15">
      <c r="A25" s="214" t="s">
        <v>3</v>
      </c>
      <c r="B25" s="248">
        <f>'Open Int.'!K29</f>
        <v>3715000</v>
      </c>
      <c r="C25" s="250">
        <f>'Open Int.'!R29</f>
        <v>93.859475</v>
      </c>
      <c r="D25" s="168">
        <f t="shared" si="0"/>
        <v>0.04022972156452012</v>
      </c>
      <c r="E25" s="256">
        <f>'Open Int.'!B29/'Open Int.'!K29</f>
        <v>0.9882234185733513</v>
      </c>
      <c r="F25" s="241">
        <f>'Open Int.'!E29/'Open Int.'!K29</f>
        <v>0.011440107671601614</v>
      </c>
      <c r="G25" s="257">
        <f>'Open Int.'!H29/'Open Int.'!K29</f>
        <v>0.00033647375504710633</v>
      </c>
      <c r="H25" s="260">
        <v>92344661</v>
      </c>
      <c r="I25" s="244">
        <v>11771250</v>
      </c>
      <c r="J25" s="387">
        <v>5885000</v>
      </c>
      <c r="K25" s="122" t="str">
        <f t="shared" si="1"/>
        <v>Gross Exposure is less then 30%</v>
      </c>
      <c r="M25"/>
      <c r="N25"/>
    </row>
    <row r="26" spans="1:14" s="8" customFormat="1" ht="15">
      <c r="A26" s="214" t="s">
        <v>235</v>
      </c>
      <c r="B26" s="248">
        <f>'Open Int.'!K30</f>
        <v>1226400</v>
      </c>
      <c r="C26" s="250">
        <f>'Open Int.'!R30</f>
        <v>48.142332</v>
      </c>
      <c r="D26" s="168">
        <f t="shared" si="0"/>
        <v>0.0920216674110037</v>
      </c>
      <c r="E26" s="256">
        <f>'Open Int.'!B30/'Open Int.'!K30</f>
        <v>0.9982876712328768</v>
      </c>
      <c r="F26" s="241">
        <f>'Open Int.'!E30/'Open Int.'!K30</f>
        <v>0.0017123287671232876</v>
      </c>
      <c r="G26" s="257">
        <f>'Open Int.'!H30/'Open Int.'!K30</f>
        <v>0</v>
      </c>
      <c r="H26" s="172">
        <v>13327296</v>
      </c>
      <c r="I26" s="243">
        <v>2665425</v>
      </c>
      <c r="J26" s="388">
        <v>1332450</v>
      </c>
      <c r="K26" s="122" t="str">
        <f t="shared" si="1"/>
        <v>Gross Exposure is less then 30%</v>
      </c>
      <c r="M26"/>
      <c r="N26"/>
    </row>
    <row r="27" spans="1:14" s="8" customFormat="1" ht="15">
      <c r="A27" s="214" t="s">
        <v>177</v>
      </c>
      <c r="B27" s="248">
        <f>'Open Int.'!K31</f>
        <v>868800</v>
      </c>
      <c r="C27" s="250">
        <f>'Open Int.'!R31</f>
        <v>33.244632</v>
      </c>
      <c r="D27" s="168">
        <f t="shared" si="0"/>
        <v>0.070703125</v>
      </c>
      <c r="E27" s="256">
        <f>'Open Int.'!B31/'Open Int.'!K31</f>
        <v>0.9986187845303868</v>
      </c>
      <c r="F27" s="241">
        <f>'Open Int.'!E31/'Open Int.'!K31</f>
        <v>0.0013812154696132596</v>
      </c>
      <c r="G27" s="257">
        <f>'Open Int.'!H31/'Open Int.'!K31</f>
        <v>0</v>
      </c>
      <c r="H27" s="262">
        <v>12288000</v>
      </c>
      <c r="I27" s="246">
        <v>2457600</v>
      </c>
      <c r="J27" s="388">
        <v>1267200</v>
      </c>
      <c r="K27" s="121"/>
      <c r="M27"/>
      <c r="N27"/>
    </row>
    <row r="28" spans="1:14" s="8" customFormat="1" ht="15">
      <c r="A28" s="214" t="s">
        <v>199</v>
      </c>
      <c r="B28" s="248">
        <f>'Open Int.'!K32</f>
        <v>3993800</v>
      </c>
      <c r="C28" s="250">
        <f>'Open Int.'!R32</f>
        <v>110.268818</v>
      </c>
      <c r="D28" s="168">
        <f t="shared" si="0"/>
        <v>0.20582354153782725</v>
      </c>
      <c r="E28" s="256">
        <f>'Open Int.'!B32/'Open Int.'!K32</f>
        <v>0.9976213130352045</v>
      </c>
      <c r="F28" s="241">
        <f>'Open Int.'!E32/'Open Int.'!K32</f>
        <v>0.002378686964795433</v>
      </c>
      <c r="G28" s="257">
        <f>'Open Int.'!H32/'Open Int.'!K32</f>
        <v>0</v>
      </c>
      <c r="H28" s="172">
        <v>19404000</v>
      </c>
      <c r="I28" s="243">
        <v>3879800</v>
      </c>
      <c r="J28" s="388">
        <v>1939900</v>
      </c>
      <c r="K28" s="122" t="str">
        <f>IF(D28&gt;=80%,"Gross exposure has crossed 80%,Margin double",IF(D28&gt;=60%,"Gross exposure is Substantial as Open interest has crossed 60%",IF(D28&gt;=40%,"Gross exposure is building up andcrpsses 40% mark",IF(D28&gt;=30%,"Some sign of build up Gross exposure crosses 30%","Gross Exposure is less then 30%"))))</f>
        <v>Gross Exposure is less then 30%</v>
      </c>
      <c r="M28"/>
      <c r="N28"/>
    </row>
    <row r="29" spans="1:14" s="8" customFormat="1" ht="15">
      <c r="A29" s="214" t="s">
        <v>236</v>
      </c>
      <c r="B29" s="248">
        <f>'Open Int.'!K33</f>
        <v>4302000</v>
      </c>
      <c r="C29" s="250">
        <f>'Open Int.'!R33</f>
        <v>62.33598</v>
      </c>
      <c r="D29" s="168">
        <f t="shared" si="0"/>
        <v>0.14416911338609212</v>
      </c>
      <c r="E29" s="256">
        <f>'Open Int.'!B33/'Open Int.'!K33</f>
        <v>0.9510460251046026</v>
      </c>
      <c r="F29" s="241">
        <f>'Open Int.'!E33/'Open Int.'!K33</f>
        <v>0.04602510460251046</v>
      </c>
      <c r="G29" s="257">
        <f>'Open Int.'!H33/'Open Int.'!K33</f>
        <v>0.0029288702928870294</v>
      </c>
      <c r="H29" s="172">
        <v>29839956</v>
      </c>
      <c r="I29" s="243">
        <v>5967000</v>
      </c>
      <c r="J29" s="388">
        <v>3373200</v>
      </c>
      <c r="K29" s="122" t="str">
        <f t="shared" si="1"/>
        <v>Gross Exposure is less then 30%</v>
      </c>
      <c r="M29"/>
      <c r="N29"/>
    </row>
    <row r="30" spans="1:14" s="8" customFormat="1" ht="15">
      <c r="A30" s="214" t="s">
        <v>178</v>
      </c>
      <c r="B30" s="248">
        <f>'Open Int.'!K34</f>
        <v>1073750</v>
      </c>
      <c r="C30" s="250">
        <f>'Open Int.'!R34</f>
        <v>321.26063125</v>
      </c>
      <c r="D30" s="168">
        <f t="shared" si="0"/>
        <v>0.909079364004267</v>
      </c>
      <c r="E30" s="256">
        <f>'Open Int.'!B34/'Open Int.'!K34</f>
        <v>0.9965075669383003</v>
      </c>
      <c r="F30" s="241">
        <f>'Open Int.'!E34/'Open Int.'!K34</f>
        <v>0.0034924330616996507</v>
      </c>
      <c r="G30" s="257">
        <f>'Open Int.'!H34/'Open Int.'!K34</f>
        <v>0</v>
      </c>
      <c r="H30" s="262">
        <v>1181140</v>
      </c>
      <c r="I30" s="246">
        <v>236000</v>
      </c>
      <c r="J30" s="388">
        <v>166250</v>
      </c>
      <c r="K30" s="121"/>
      <c r="M30"/>
      <c r="N30"/>
    </row>
    <row r="31" spans="1:14" s="8" customFormat="1" ht="15">
      <c r="A31" s="214" t="s">
        <v>210</v>
      </c>
      <c r="B31" s="248">
        <f>'Open Int.'!K35</f>
        <v>3032400</v>
      </c>
      <c r="C31" s="250">
        <f>'Open Int.'!R35</f>
        <v>232.767024</v>
      </c>
      <c r="D31" s="168">
        <f t="shared" si="0"/>
        <v>0.1713612824089766</v>
      </c>
      <c r="E31" s="256">
        <f>'Open Int.'!B35/'Open Int.'!K35</f>
        <v>0.9920854768500198</v>
      </c>
      <c r="F31" s="241">
        <f>'Open Int.'!E35/'Open Int.'!K35</f>
        <v>0.007914523149980214</v>
      </c>
      <c r="G31" s="257">
        <f>'Open Int.'!H35/'Open Int.'!K35</f>
        <v>0</v>
      </c>
      <c r="H31" s="260">
        <v>17695946</v>
      </c>
      <c r="I31" s="244">
        <v>3538800</v>
      </c>
      <c r="J31" s="387">
        <v>1769200</v>
      </c>
      <c r="K31" s="122" t="str">
        <f t="shared" si="1"/>
        <v>Gross Exposure is less then 30%</v>
      </c>
      <c r="M31"/>
      <c r="N31"/>
    </row>
    <row r="32" spans="1:14" s="8" customFormat="1" ht="15">
      <c r="A32" s="214" t="s">
        <v>237</v>
      </c>
      <c r="B32" s="248">
        <f>'Open Int.'!K36</f>
        <v>7886400</v>
      </c>
      <c r="C32" s="250">
        <f>'Open Int.'!R36</f>
        <v>96.6084</v>
      </c>
      <c r="D32" s="168">
        <f t="shared" si="0"/>
        <v>0.7781788637171638</v>
      </c>
      <c r="E32" s="256">
        <f>'Open Int.'!B36/'Open Int.'!K36</f>
        <v>0.9835666463785758</v>
      </c>
      <c r="F32" s="241">
        <f>'Open Int.'!E36/'Open Int.'!K36</f>
        <v>0.01399878271454656</v>
      </c>
      <c r="G32" s="257">
        <f>'Open Int.'!H36/'Open Int.'!K36</f>
        <v>0.002434570906877663</v>
      </c>
      <c r="H32" s="201">
        <v>10134431</v>
      </c>
      <c r="I32" s="175">
        <v>2025600</v>
      </c>
      <c r="J32" s="389">
        <v>2025600</v>
      </c>
      <c r="K32" s="121"/>
      <c r="M32"/>
      <c r="N32"/>
    </row>
    <row r="33" spans="1:14" s="8" customFormat="1" ht="15">
      <c r="A33" s="214" t="s">
        <v>179</v>
      </c>
      <c r="B33" s="248">
        <f>'Open Int.'!K37</f>
        <v>19808900</v>
      </c>
      <c r="C33" s="250">
        <f>'Open Int.'!R37</f>
        <v>103.1053245</v>
      </c>
      <c r="D33" s="168">
        <f t="shared" si="0"/>
        <v>0.7220921582196512</v>
      </c>
      <c r="E33" s="256">
        <f>'Open Int.'!B37/'Open Int.'!K37</f>
        <v>0.95750142612664</v>
      </c>
      <c r="F33" s="241">
        <f>'Open Int.'!E37/'Open Int.'!K37</f>
        <v>0.04164289788933257</v>
      </c>
      <c r="G33" s="257">
        <f>'Open Int.'!H37/'Open Int.'!K37</f>
        <v>0.0008556759840273817</v>
      </c>
      <c r="H33" s="262">
        <v>27432648</v>
      </c>
      <c r="I33" s="246">
        <v>5486150</v>
      </c>
      <c r="J33" s="388">
        <v>5486150</v>
      </c>
      <c r="K33" s="121"/>
      <c r="M33"/>
      <c r="N33"/>
    </row>
    <row r="34" spans="1:14" s="8" customFormat="1" ht="15">
      <c r="A34" s="214" t="s">
        <v>180</v>
      </c>
      <c r="B34" s="248">
        <f>'Open Int.'!K38</f>
        <v>1127100</v>
      </c>
      <c r="C34" s="250">
        <f>'Open Int.'!R38</f>
        <v>25.9289355</v>
      </c>
      <c r="D34" s="168">
        <f t="shared" si="0"/>
        <v>0.07424125516266877</v>
      </c>
      <c r="E34" s="256">
        <f>'Open Int.'!B38/'Open Int.'!K38</f>
        <v>0.9584775086505191</v>
      </c>
      <c r="F34" s="241">
        <f>'Open Int.'!E38/'Open Int.'!K38</f>
        <v>0.0011534025374855825</v>
      </c>
      <c r="G34" s="257">
        <f>'Open Int.'!H38/'Open Int.'!K38</f>
        <v>0.040369088811995385</v>
      </c>
      <c r="H34" s="262">
        <v>15181586</v>
      </c>
      <c r="I34" s="246">
        <v>3035500</v>
      </c>
      <c r="J34" s="388">
        <v>2306200</v>
      </c>
      <c r="K34" s="121"/>
      <c r="M34"/>
      <c r="N34"/>
    </row>
    <row r="35" spans="1:14" s="8" customFormat="1" ht="15">
      <c r="A35" s="214" t="s">
        <v>103</v>
      </c>
      <c r="B35" s="248">
        <f>'Open Int.'!K39</f>
        <v>4165500</v>
      </c>
      <c r="C35" s="250">
        <f>'Open Int.'!R39</f>
        <v>111.1980225</v>
      </c>
      <c r="D35" s="168">
        <f t="shared" si="0"/>
        <v>0.06720604783763755</v>
      </c>
      <c r="E35" s="256">
        <f>'Open Int.'!B39/'Open Int.'!K39</f>
        <v>0.9571480014404034</v>
      </c>
      <c r="F35" s="241">
        <f>'Open Int.'!E39/'Open Int.'!K39</f>
        <v>0.038170687792581925</v>
      </c>
      <c r="G35" s="257">
        <f>'Open Int.'!H39/'Open Int.'!K39</f>
        <v>0.004681310767014764</v>
      </c>
      <c r="H35" s="260">
        <v>61981029</v>
      </c>
      <c r="I35" s="244">
        <v>11230500</v>
      </c>
      <c r="J35" s="387">
        <v>5614500</v>
      </c>
      <c r="K35" s="122" t="str">
        <f t="shared" si="1"/>
        <v>Gross Exposure is less then 30%</v>
      </c>
      <c r="M35"/>
      <c r="N35"/>
    </row>
    <row r="36" spans="1:14" s="8" customFormat="1" ht="15">
      <c r="A36" s="214" t="s">
        <v>356</v>
      </c>
      <c r="B36" s="248">
        <f>'Open Int.'!K40</f>
        <v>4495800</v>
      </c>
      <c r="C36" s="250">
        <f>'Open Int.'!R40</f>
        <v>101.852349</v>
      </c>
      <c r="D36" s="168">
        <f t="shared" si="0"/>
        <v>0.20343199982913848</v>
      </c>
      <c r="E36" s="256">
        <f>'Open Int.'!B40/'Open Int.'!K40</f>
        <v>0.946883758174296</v>
      </c>
      <c r="F36" s="241">
        <f>'Open Int.'!E40/'Open Int.'!K40</f>
        <v>0.04697717870012011</v>
      </c>
      <c r="G36" s="257">
        <f>'Open Int.'!H40/'Open Int.'!K40</f>
        <v>0.0061390631255838785</v>
      </c>
      <c r="H36" s="260">
        <v>22099768</v>
      </c>
      <c r="I36" s="244">
        <v>4419600</v>
      </c>
      <c r="J36" s="387">
        <v>2287800</v>
      </c>
      <c r="K36" s="122" t="str">
        <f aca="true" t="shared" si="2" ref="K36:K41">IF(D36&gt;=80%,"Gross exposure has crossed 80%,Margin double",IF(D36&gt;=60%,"Gross exposure is Substantial as Open interest has crossed 60%",IF(D36&gt;=40%,"Gross exposure is building up andcrpsses 40% mark",IF(D36&gt;=30%,"Some sign of build up Gross exposure crosses 30%","Gross Exposure is less then 30%"))))</f>
        <v>Gross Exposure is less then 30%</v>
      </c>
      <c r="M36"/>
      <c r="N36"/>
    </row>
    <row r="37" spans="1:14" s="8" customFormat="1" ht="15">
      <c r="A37" s="214" t="s">
        <v>238</v>
      </c>
      <c r="B37" s="248">
        <f>'Open Int.'!K41</f>
        <v>724500</v>
      </c>
      <c r="C37" s="250">
        <f>'Open Int.'!R41</f>
        <v>86.8132125</v>
      </c>
      <c r="D37" s="168">
        <f t="shared" si="0"/>
        <v>0.08669270040283089</v>
      </c>
      <c r="E37" s="256">
        <f>'Open Int.'!B41/'Open Int.'!K41</f>
        <v>0.9962732919254659</v>
      </c>
      <c r="F37" s="241">
        <f>'Open Int.'!E41/'Open Int.'!K41</f>
        <v>0.0037267080745341614</v>
      </c>
      <c r="G37" s="257">
        <f>'Open Int.'!H41/'Open Int.'!K41</f>
        <v>0</v>
      </c>
      <c r="H37" s="260">
        <v>8357105</v>
      </c>
      <c r="I37" s="244">
        <v>1671300</v>
      </c>
      <c r="J37" s="387">
        <v>835500</v>
      </c>
      <c r="K37" s="122" t="str">
        <f t="shared" si="2"/>
        <v>Gross Exposure is less then 30%</v>
      </c>
      <c r="M37"/>
      <c r="N37"/>
    </row>
    <row r="38" spans="1:14" s="8" customFormat="1" ht="15">
      <c r="A38" s="214" t="s">
        <v>250</v>
      </c>
      <c r="B38" s="248">
        <f>'Open Int.'!K42</f>
        <v>10603000</v>
      </c>
      <c r="C38" s="250">
        <f>'Open Int.'!R42</f>
        <v>418.447395</v>
      </c>
      <c r="D38" s="168">
        <f t="shared" si="0"/>
        <v>0.768364680385149</v>
      </c>
      <c r="E38" s="256">
        <f>'Open Int.'!B42/'Open Int.'!K42</f>
        <v>0.9359615203244365</v>
      </c>
      <c r="F38" s="241">
        <f>'Open Int.'!E42/'Open Int.'!K42</f>
        <v>0.053475431481656135</v>
      </c>
      <c r="G38" s="257">
        <f>'Open Int.'!H42/'Open Int.'!K42</f>
        <v>0.010563048193907385</v>
      </c>
      <c r="H38" s="260">
        <v>13799437</v>
      </c>
      <c r="I38" s="244">
        <v>2759000</v>
      </c>
      <c r="J38" s="387">
        <v>1379000</v>
      </c>
      <c r="K38" s="122" t="str">
        <f t="shared" si="2"/>
        <v>Gross exposure is Substantial as Open interest has crossed 60%</v>
      </c>
      <c r="M38"/>
      <c r="N38"/>
    </row>
    <row r="39" spans="1:14" s="8" customFormat="1" ht="15">
      <c r="A39" s="214" t="s">
        <v>181</v>
      </c>
      <c r="B39" s="248">
        <f>'Open Int.'!K43</f>
        <v>5843950</v>
      </c>
      <c r="C39" s="250">
        <f>'Open Int.'!R43</f>
        <v>61.595233</v>
      </c>
      <c r="D39" s="168">
        <f t="shared" si="0"/>
        <v>0.35703720611230444</v>
      </c>
      <c r="E39" s="256">
        <f>'Open Int.'!B43/'Open Int.'!K43</f>
        <v>0.9606259464916709</v>
      </c>
      <c r="F39" s="241">
        <f>'Open Int.'!E43/'Open Int.'!K43</f>
        <v>0.03785966683493185</v>
      </c>
      <c r="G39" s="257">
        <f>'Open Int.'!H43/'Open Int.'!K43</f>
        <v>0.001514386673397274</v>
      </c>
      <c r="H39" s="260">
        <v>16367902</v>
      </c>
      <c r="I39" s="244">
        <v>3271550</v>
      </c>
      <c r="J39" s="387">
        <v>3271550</v>
      </c>
      <c r="K39" s="122" t="str">
        <f t="shared" si="2"/>
        <v>Some sign of build up Gross exposure crosses 30%</v>
      </c>
      <c r="M39"/>
      <c r="N39"/>
    </row>
    <row r="40" spans="1:14" s="8" customFormat="1" ht="15">
      <c r="A40" s="214" t="s">
        <v>239</v>
      </c>
      <c r="B40" s="248">
        <f>'Open Int.'!K44</f>
        <v>908425</v>
      </c>
      <c r="C40" s="250">
        <f>'Open Int.'!R44</f>
        <v>250.35284575</v>
      </c>
      <c r="D40" s="168">
        <f t="shared" si="0"/>
        <v>0.07757644664904421</v>
      </c>
      <c r="E40" s="256">
        <f>'Open Int.'!B44/'Open Int.'!K44</f>
        <v>0.9992294355615489</v>
      </c>
      <c r="F40" s="241">
        <f>'Open Int.'!E44/'Open Int.'!K44</f>
        <v>0.0007705644384511655</v>
      </c>
      <c r="G40" s="257">
        <f>'Open Int.'!H44/'Open Int.'!K44</f>
        <v>0</v>
      </c>
      <c r="H40" s="260">
        <v>11710062</v>
      </c>
      <c r="I40" s="244">
        <v>1077825</v>
      </c>
      <c r="J40" s="387">
        <v>538825</v>
      </c>
      <c r="K40" s="122" t="str">
        <f t="shared" si="2"/>
        <v>Gross Exposure is less then 30%</v>
      </c>
      <c r="M40"/>
      <c r="N40"/>
    </row>
    <row r="41" spans="1:14" s="8" customFormat="1" ht="15">
      <c r="A41" s="214" t="s">
        <v>211</v>
      </c>
      <c r="B41" s="248">
        <f>'Open Int.'!K45</f>
        <v>11734842</v>
      </c>
      <c r="C41" s="250">
        <f>'Open Int.'!R45</f>
        <v>166.28271113999998</v>
      </c>
      <c r="D41" s="168">
        <f t="shared" si="0"/>
        <v>0.06009281199893711</v>
      </c>
      <c r="E41" s="256">
        <f>'Open Int.'!B45/'Open Int.'!K45</f>
        <v>0.8956246705324196</v>
      </c>
      <c r="F41" s="241">
        <f>'Open Int.'!E45/'Open Int.'!K45</f>
        <v>0.08610086100861009</v>
      </c>
      <c r="G41" s="257">
        <f>'Open Int.'!H45/'Open Int.'!K45</f>
        <v>0.018274468458970305</v>
      </c>
      <c r="H41" s="260">
        <v>195278630</v>
      </c>
      <c r="I41" s="244">
        <v>20774650</v>
      </c>
      <c r="J41" s="387">
        <v>10386294</v>
      </c>
      <c r="K41" s="122" t="str">
        <f t="shared" si="2"/>
        <v>Gross Exposure is less then 30%</v>
      </c>
      <c r="M41"/>
      <c r="N41"/>
    </row>
    <row r="42" spans="1:14" s="8" customFormat="1" ht="15">
      <c r="A42" s="214" t="s">
        <v>213</v>
      </c>
      <c r="B42" s="248">
        <f>'Open Int.'!K46</f>
        <v>2359500</v>
      </c>
      <c r="C42" s="250">
        <f>'Open Int.'!R46</f>
        <v>149.82825</v>
      </c>
      <c r="D42" s="168">
        <f t="shared" si="0"/>
        <v>0.11796717287807953</v>
      </c>
      <c r="E42" s="256">
        <f>'Open Int.'!B46/'Open Int.'!K46</f>
        <v>1</v>
      </c>
      <c r="F42" s="241">
        <f>'Open Int.'!E46/'Open Int.'!K46</f>
        <v>0</v>
      </c>
      <c r="G42" s="257">
        <f>'Open Int.'!H46/'Open Int.'!K46</f>
        <v>0</v>
      </c>
      <c r="H42" s="260">
        <v>20001327</v>
      </c>
      <c r="I42" s="244">
        <v>4000100</v>
      </c>
      <c r="J42" s="387">
        <v>2000050</v>
      </c>
      <c r="K42" s="122" t="str">
        <f aca="true" t="shared" si="3" ref="K42:K106">IF(D42&gt;=80%,"Gross exposure has crossed 80%,Margin double",IF(D42&gt;=60%,"Gross exposure is Substantial as Open interest has crossed 60%",IF(D42&gt;=40%,"Gross exposure is building up andcrpsses 40% mark",IF(D42&gt;=30%,"Some sign of build up Gross exposure crosses 30%","Gross Exposure is less then 30%"))))</f>
        <v>Gross Exposure is less then 30%</v>
      </c>
      <c r="M42"/>
      <c r="N42"/>
    </row>
    <row r="43" spans="1:14" s="8" customFormat="1" ht="15">
      <c r="A43" s="214" t="s">
        <v>4</v>
      </c>
      <c r="B43" s="248">
        <f>'Open Int.'!K47</f>
        <v>762300</v>
      </c>
      <c r="C43" s="250">
        <f>'Open Int.'!R47</f>
        <v>122.42538</v>
      </c>
      <c r="D43" s="168">
        <f t="shared" si="0"/>
        <v>0.015271741742446233</v>
      </c>
      <c r="E43" s="256">
        <f>'Open Int.'!B47/'Open Int.'!K47</f>
        <v>1</v>
      </c>
      <c r="F43" s="241">
        <f>'Open Int.'!E47/'Open Int.'!K47</f>
        <v>0</v>
      </c>
      <c r="G43" s="257">
        <f>'Open Int.'!H47/'Open Int.'!K47</f>
        <v>0</v>
      </c>
      <c r="H43" s="260">
        <v>49915721</v>
      </c>
      <c r="I43" s="244">
        <v>1821300</v>
      </c>
      <c r="J43" s="387">
        <v>910500</v>
      </c>
      <c r="K43" s="122" t="str">
        <f t="shared" si="3"/>
        <v>Gross Exposure is less then 30%</v>
      </c>
      <c r="M43"/>
      <c r="N43"/>
    </row>
    <row r="44" spans="1:14" s="8" customFormat="1" ht="15">
      <c r="A44" s="214" t="s">
        <v>93</v>
      </c>
      <c r="B44" s="248">
        <f>'Open Int.'!K48</f>
        <v>1492800</v>
      </c>
      <c r="C44" s="250">
        <f>'Open Int.'!R48</f>
        <v>162.073296</v>
      </c>
      <c r="D44" s="168">
        <f t="shared" si="0"/>
        <v>0.040307695032757024</v>
      </c>
      <c r="E44" s="256">
        <f>'Open Int.'!B48/'Open Int.'!K48</f>
        <v>1</v>
      </c>
      <c r="F44" s="241">
        <f>'Open Int.'!E48/'Open Int.'!K48</f>
        <v>0</v>
      </c>
      <c r="G44" s="257">
        <f>'Open Int.'!H48/'Open Int.'!K48</f>
        <v>0</v>
      </c>
      <c r="H44" s="260">
        <v>37035112</v>
      </c>
      <c r="I44" s="244">
        <v>2674000</v>
      </c>
      <c r="J44" s="387">
        <v>1336800</v>
      </c>
      <c r="K44" s="122" t="str">
        <f t="shared" si="3"/>
        <v>Gross Exposure is less then 30%</v>
      </c>
      <c r="M44"/>
      <c r="N44"/>
    </row>
    <row r="45" spans="1:14" s="8" customFormat="1" ht="15">
      <c r="A45" s="214" t="s">
        <v>212</v>
      </c>
      <c r="B45" s="248">
        <f>'Open Int.'!K49</f>
        <v>1124400</v>
      </c>
      <c r="C45" s="250">
        <f>'Open Int.'!R49</f>
        <v>86.427006</v>
      </c>
      <c r="D45" s="168">
        <f t="shared" si="0"/>
        <v>0.06249647748642769</v>
      </c>
      <c r="E45" s="256">
        <f>'Open Int.'!B49/'Open Int.'!K49</f>
        <v>0.9960868018498755</v>
      </c>
      <c r="F45" s="241">
        <f>'Open Int.'!E49/'Open Int.'!K49</f>
        <v>0.003913198150124511</v>
      </c>
      <c r="G45" s="257">
        <f>'Open Int.'!H49/'Open Int.'!K49</f>
        <v>0</v>
      </c>
      <c r="H45" s="260">
        <v>17991414</v>
      </c>
      <c r="I45" s="244">
        <v>3598000</v>
      </c>
      <c r="J45" s="387">
        <v>1798800</v>
      </c>
      <c r="K45" s="122" t="str">
        <f t="shared" si="3"/>
        <v>Gross Exposure is less then 30%</v>
      </c>
      <c r="M45"/>
      <c r="N45"/>
    </row>
    <row r="46" spans="1:14" s="8" customFormat="1" ht="15">
      <c r="A46" s="214" t="s">
        <v>5</v>
      </c>
      <c r="B46" s="248">
        <f>'Open Int.'!K50</f>
        <v>53188465</v>
      </c>
      <c r="C46" s="250">
        <f>'Open Int.'!R50</f>
        <v>933.191618425</v>
      </c>
      <c r="D46" s="168">
        <f t="shared" si="0"/>
        <v>0.37341932405641415</v>
      </c>
      <c r="E46" s="256">
        <f>'Open Int.'!B50/'Open Int.'!K50</f>
        <v>0.948780999790086</v>
      </c>
      <c r="F46" s="241">
        <f>'Open Int.'!E50/'Open Int.'!K50</f>
        <v>0.045611299367259425</v>
      </c>
      <c r="G46" s="257">
        <f>'Open Int.'!H50/'Open Int.'!K50</f>
        <v>0.0056077008426545115</v>
      </c>
      <c r="H46" s="260">
        <v>142436295</v>
      </c>
      <c r="I46" s="244">
        <v>17324890</v>
      </c>
      <c r="J46" s="387">
        <v>8662445</v>
      </c>
      <c r="K46" s="122" t="str">
        <f t="shared" si="3"/>
        <v>Some sign of build up Gross exposure crosses 30%</v>
      </c>
      <c r="M46"/>
      <c r="N46"/>
    </row>
    <row r="47" spans="1:14" s="8" customFormat="1" ht="15">
      <c r="A47" s="214" t="s">
        <v>214</v>
      </c>
      <c r="B47" s="248">
        <f>'Open Int.'!K51</f>
        <v>13079000</v>
      </c>
      <c r="C47" s="250">
        <f>'Open Int.'!R51</f>
        <v>311.999545</v>
      </c>
      <c r="D47" s="168">
        <f t="shared" si="0"/>
        <v>0.06102809499441303</v>
      </c>
      <c r="E47" s="256">
        <f>'Open Int.'!B51/'Open Int.'!K51</f>
        <v>0.9300405229757627</v>
      </c>
      <c r="F47" s="241">
        <f>'Open Int.'!E51/'Open Int.'!K51</f>
        <v>0.0574967505160945</v>
      </c>
      <c r="G47" s="257">
        <f>'Open Int.'!H51/'Open Int.'!K51</f>
        <v>0.012462726508142825</v>
      </c>
      <c r="H47" s="260">
        <v>214311130</v>
      </c>
      <c r="I47" s="244">
        <v>12755000</v>
      </c>
      <c r="J47" s="387">
        <v>6377000</v>
      </c>
      <c r="K47" s="122" t="str">
        <f t="shared" si="3"/>
        <v>Gross Exposure is less then 30%</v>
      </c>
      <c r="M47"/>
      <c r="N47"/>
    </row>
    <row r="48" spans="1:14" s="8" customFormat="1" ht="15">
      <c r="A48" s="214" t="s">
        <v>215</v>
      </c>
      <c r="B48" s="248">
        <f>'Open Int.'!K52</f>
        <v>5552300</v>
      </c>
      <c r="C48" s="250">
        <f>'Open Int.'!R52</f>
        <v>161.34983800000003</v>
      </c>
      <c r="D48" s="168">
        <f t="shared" si="0"/>
        <v>0.16698320183214463</v>
      </c>
      <c r="E48" s="256">
        <f>'Open Int.'!B52/'Open Int.'!K52</f>
        <v>0.963942870522126</v>
      </c>
      <c r="F48" s="241">
        <f>'Open Int.'!E52/'Open Int.'!K52</f>
        <v>0.03254507141184734</v>
      </c>
      <c r="G48" s="257">
        <f>'Open Int.'!H52/'Open Int.'!K52</f>
        <v>0.0035120580660266917</v>
      </c>
      <c r="H48" s="260">
        <v>33250650</v>
      </c>
      <c r="I48" s="244">
        <v>6649500</v>
      </c>
      <c r="J48" s="387">
        <v>3324100</v>
      </c>
      <c r="K48" s="122" t="str">
        <f t="shared" si="3"/>
        <v>Gross Exposure is less then 30%</v>
      </c>
      <c r="M48"/>
      <c r="N48"/>
    </row>
    <row r="49" spans="1:14" s="8" customFormat="1" ht="15">
      <c r="A49" s="214" t="s">
        <v>57</v>
      </c>
      <c r="B49" s="248">
        <f>'Open Int.'!K53</f>
        <v>1290900</v>
      </c>
      <c r="C49" s="250">
        <f>'Open Int.'!R53</f>
        <v>228.3279375</v>
      </c>
      <c r="D49" s="168">
        <f t="shared" si="0"/>
        <v>0.00986487090812659</v>
      </c>
      <c r="E49" s="256">
        <f>'Open Int.'!B53/'Open Int.'!K53</f>
        <v>0.99814083197769</v>
      </c>
      <c r="F49" s="241">
        <f>'Open Int.'!E53/'Open Int.'!K53</f>
        <v>0.0018591680223100163</v>
      </c>
      <c r="G49" s="257">
        <f>'Open Int.'!H53/'Open Int.'!K53</f>
        <v>0</v>
      </c>
      <c r="H49" s="260">
        <v>130858276</v>
      </c>
      <c r="I49" s="244">
        <v>3438400</v>
      </c>
      <c r="J49" s="387">
        <v>1719200</v>
      </c>
      <c r="K49" s="122" t="str">
        <f t="shared" si="3"/>
        <v>Gross Exposure is less then 30%</v>
      </c>
      <c r="M49"/>
      <c r="N49"/>
    </row>
    <row r="50" spans="1:14" s="8" customFormat="1" ht="15">
      <c r="A50" s="214" t="s">
        <v>216</v>
      </c>
      <c r="B50" s="248">
        <f>'Open Int.'!K54</f>
        <v>9099300</v>
      </c>
      <c r="C50" s="250">
        <f>'Open Int.'!R54</f>
        <v>785.7700515</v>
      </c>
      <c r="D50" s="168">
        <f t="shared" si="0"/>
        <v>0.13291342508853263</v>
      </c>
      <c r="E50" s="256">
        <f>'Open Int.'!B54/'Open Int.'!K54</f>
        <v>0.9299176859758443</v>
      </c>
      <c r="F50" s="241">
        <f>'Open Int.'!E54/'Open Int.'!K54</f>
        <v>0.06462035541195477</v>
      </c>
      <c r="G50" s="257">
        <f>'Open Int.'!H54/'Open Int.'!K54</f>
        <v>0.005461958612200939</v>
      </c>
      <c r="H50" s="260">
        <v>68460353</v>
      </c>
      <c r="I50" s="244">
        <v>13689600</v>
      </c>
      <c r="J50" s="387">
        <v>6844800</v>
      </c>
      <c r="K50" s="122" t="str">
        <f t="shared" si="3"/>
        <v>Gross Exposure is less then 30%</v>
      </c>
      <c r="M50"/>
      <c r="N50"/>
    </row>
    <row r="51" spans="1:14" s="8" customFormat="1" ht="15">
      <c r="A51" s="214" t="s">
        <v>156</v>
      </c>
      <c r="B51" s="248">
        <f>'Open Int.'!K55</f>
        <v>21244800</v>
      </c>
      <c r="C51" s="250">
        <f>'Open Int.'!R55</f>
        <v>168.36504</v>
      </c>
      <c r="D51" s="168">
        <f t="shared" si="0"/>
        <v>0.09438771410757202</v>
      </c>
      <c r="E51" s="256">
        <f>'Open Int.'!B55/'Open Int.'!K55</f>
        <v>0.8709896068685042</v>
      </c>
      <c r="F51" s="241">
        <f>'Open Int.'!E55/'Open Int.'!K55</f>
        <v>0.10912788070492543</v>
      </c>
      <c r="G51" s="257">
        <f>'Open Int.'!H55/'Open Int.'!K55</f>
        <v>0.019882512426570267</v>
      </c>
      <c r="H51" s="260">
        <v>225080141</v>
      </c>
      <c r="I51" s="244">
        <v>38338200</v>
      </c>
      <c r="J51" s="387">
        <v>19169100</v>
      </c>
      <c r="K51" s="122" t="str">
        <f t="shared" si="3"/>
        <v>Gross Exposure is less then 30%</v>
      </c>
      <c r="M51"/>
      <c r="N51"/>
    </row>
    <row r="52" spans="1:14" s="8" customFormat="1" ht="15">
      <c r="A52" s="214" t="s">
        <v>200</v>
      </c>
      <c r="B52" s="248">
        <f>'Open Int.'!K56</f>
        <v>23033600</v>
      </c>
      <c r="C52" s="250">
        <f>'Open Int.'!R56</f>
        <v>185.881152</v>
      </c>
      <c r="D52" s="168">
        <f t="shared" si="0"/>
        <v>0.18032311105716617</v>
      </c>
      <c r="E52" s="256">
        <f>'Open Int.'!B56/'Open Int.'!K56</f>
        <v>0.9082991803278688</v>
      </c>
      <c r="F52" s="241">
        <f>'Open Int.'!E56/'Open Int.'!K56</f>
        <v>0.08196721311475409</v>
      </c>
      <c r="G52" s="257">
        <f>'Open Int.'!H56/'Open Int.'!K56</f>
        <v>0.00973360655737705</v>
      </c>
      <c r="H52" s="260">
        <v>127735152</v>
      </c>
      <c r="I52" s="244">
        <v>25546500</v>
      </c>
      <c r="J52" s="387">
        <v>25546500</v>
      </c>
      <c r="K52" s="122" t="str">
        <f t="shared" si="3"/>
        <v>Gross Exposure is less then 30%</v>
      </c>
      <c r="M52"/>
      <c r="N52"/>
    </row>
    <row r="53" spans="1:14" s="8" customFormat="1" ht="15">
      <c r="A53" s="214" t="s">
        <v>191</v>
      </c>
      <c r="B53" s="248">
        <f>'Open Int.'!K57</f>
        <v>105399000</v>
      </c>
      <c r="C53" s="250">
        <f>'Open Int.'!R57</f>
        <v>133.85673</v>
      </c>
      <c r="D53" s="168">
        <f t="shared" si="0"/>
        <v>14.482856134269168</v>
      </c>
      <c r="E53" s="256">
        <f>'Open Int.'!B57/'Open Int.'!K57</f>
        <v>0.8965929468021518</v>
      </c>
      <c r="F53" s="241">
        <f>'Open Int.'!E57/'Open Int.'!K57</f>
        <v>0.0812910938433951</v>
      </c>
      <c r="G53" s="257">
        <f>'Open Int.'!H57/'Open Int.'!K57</f>
        <v>0.02211595935445308</v>
      </c>
      <c r="H53" s="260">
        <v>7277501</v>
      </c>
      <c r="I53" s="244">
        <v>1455300</v>
      </c>
      <c r="J53" s="387">
        <v>727500</v>
      </c>
      <c r="K53" s="122" t="str">
        <f t="shared" si="3"/>
        <v>Gross exposure has crossed 80%,Margin double</v>
      </c>
      <c r="M53"/>
      <c r="N53"/>
    </row>
    <row r="54" spans="1:14" s="8" customFormat="1" ht="15">
      <c r="A54" s="214" t="s">
        <v>157</v>
      </c>
      <c r="B54" s="248">
        <f>'Open Int.'!K58</f>
        <v>12108250</v>
      </c>
      <c r="C54" s="250">
        <f>'Open Int.'!R58</f>
        <v>190.82602</v>
      </c>
      <c r="D54" s="168">
        <f t="shared" si="0"/>
        <v>0.1460537191568006</v>
      </c>
      <c r="E54" s="256">
        <f>'Open Int.'!B58/'Open Int.'!K58</f>
        <v>0.9527388350917763</v>
      </c>
      <c r="F54" s="241">
        <f>'Open Int.'!E58/'Open Int.'!K58</f>
        <v>0.043358866888278655</v>
      </c>
      <c r="G54" s="257">
        <f>'Open Int.'!H58/'Open Int.'!K58</f>
        <v>0.003902298019945079</v>
      </c>
      <c r="H54" s="260">
        <v>82902716</v>
      </c>
      <c r="I54" s="244">
        <v>16579500</v>
      </c>
      <c r="J54" s="387">
        <v>8289750</v>
      </c>
      <c r="K54" s="122" t="str">
        <f t="shared" si="3"/>
        <v>Gross Exposure is less then 30%</v>
      </c>
      <c r="M54"/>
      <c r="N54"/>
    </row>
    <row r="55" spans="1:14" s="8" customFormat="1" ht="15">
      <c r="A55" s="214" t="s">
        <v>192</v>
      </c>
      <c r="B55" s="248">
        <f>'Open Int.'!K59</f>
        <v>23690100</v>
      </c>
      <c r="C55" s="250">
        <f>'Open Int.'!R59</f>
        <v>556.006647</v>
      </c>
      <c r="D55" s="168">
        <f t="shared" si="0"/>
        <v>0.7681712675521449</v>
      </c>
      <c r="E55" s="256">
        <f>'Open Int.'!B59/'Open Int.'!K59</f>
        <v>0.937324029869017</v>
      </c>
      <c r="F55" s="241">
        <f>'Open Int.'!E59/'Open Int.'!K59</f>
        <v>0.05373974782715143</v>
      </c>
      <c r="G55" s="257">
        <f>'Open Int.'!H59/'Open Int.'!K59</f>
        <v>0.008936222303831558</v>
      </c>
      <c r="H55" s="260">
        <v>30839607</v>
      </c>
      <c r="I55" s="244">
        <v>6166850</v>
      </c>
      <c r="J55" s="387">
        <v>3082700</v>
      </c>
      <c r="K55" s="122" t="str">
        <f t="shared" si="3"/>
        <v>Gross exposure is Substantial as Open interest has crossed 60%</v>
      </c>
      <c r="M55"/>
      <c r="N55"/>
    </row>
    <row r="56" spans="1:14" s="8" customFormat="1" ht="15">
      <c r="A56" s="214" t="s">
        <v>182</v>
      </c>
      <c r="B56" s="248">
        <f>'Open Int.'!K60</f>
        <v>15392300</v>
      </c>
      <c r="C56" s="250">
        <f>'Open Int.'!R60</f>
        <v>72.651656</v>
      </c>
      <c r="D56" s="168">
        <f t="shared" si="0"/>
        <v>0.38612486149620967</v>
      </c>
      <c r="E56" s="256">
        <f>'Open Int.'!B60/'Open Int.'!K60</f>
        <v>0.9694847423711856</v>
      </c>
      <c r="F56" s="241">
        <f>'Open Int.'!E60/'Open Int.'!K60</f>
        <v>0.030015007503751877</v>
      </c>
      <c r="G56" s="257">
        <f>'Open Int.'!H60/'Open Int.'!K60</f>
        <v>0.0005002501250625312</v>
      </c>
      <c r="H56" s="260">
        <v>39863530</v>
      </c>
      <c r="I56" s="244">
        <v>7969500</v>
      </c>
      <c r="J56" s="387">
        <v>7969500</v>
      </c>
      <c r="K56" s="122" t="str">
        <f t="shared" si="3"/>
        <v>Some sign of build up Gross exposure crosses 30%</v>
      </c>
      <c r="M56"/>
      <c r="N56"/>
    </row>
    <row r="57" spans="1:14" s="8" customFormat="1" ht="15">
      <c r="A57" s="214" t="s">
        <v>217</v>
      </c>
      <c r="B57" s="248">
        <f>'Open Int.'!K61</f>
        <v>2740800</v>
      </c>
      <c r="C57" s="250">
        <f>'Open Int.'!R61</f>
        <v>613.692528</v>
      </c>
      <c r="D57" s="168">
        <f t="shared" si="0"/>
        <v>0.03695608000193086</v>
      </c>
      <c r="E57" s="256">
        <f>'Open Int.'!B61/'Open Int.'!K61</f>
        <v>0.9168126094570929</v>
      </c>
      <c r="F57" s="241">
        <f>'Open Int.'!E61/'Open Int.'!K61</f>
        <v>0.06859311150029189</v>
      </c>
      <c r="G57" s="257">
        <f>'Open Int.'!H61/'Open Int.'!K61</f>
        <v>0.014594279042615295</v>
      </c>
      <c r="H57" s="260">
        <v>74163710</v>
      </c>
      <c r="I57" s="244">
        <v>1376200</v>
      </c>
      <c r="J57" s="387">
        <v>688000</v>
      </c>
      <c r="K57" s="122" t="str">
        <f t="shared" si="3"/>
        <v>Gross Exposure is less then 30%</v>
      </c>
      <c r="M57"/>
      <c r="N57"/>
    </row>
    <row r="58" spans="1:14" s="8" customFormat="1" ht="15">
      <c r="A58" s="214" t="s">
        <v>158</v>
      </c>
      <c r="B58" s="248">
        <f>'Open Int.'!K62</f>
        <v>1837850</v>
      </c>
      <c r="C58" s="250">
        <f>'Open Int.'!R62</f>
        <v>22.42177</v>
      </c>
      <c r="D58" s="168">
        <f t="shared" si="0"/>
        <v>0.04350970643939394</v>
      </c>
      <c r="E58" s="256">
        <f>'Open Int.'!B62/'Open Int.'!K62</f>
        <v>0.9967897271268058</v>
      </c>
      <c r="F58" s="241">
        <f>'Open Int.'!E62/'Open Int.'!K62</f>
        <v>0.0032102728731942215</v>
      </c>
      <c r="G58" s="257">
        <f>'Open Int.'!H62/'Open Int.'!K62</f>
        <v>0</v>
      </c>
      <c r="H58" s="260">
        <v>42240000</v>
      </c>
      <c r="I58" s="244">
        <v>8445850</v>
      </c>
      <c r="J58" s="387">
        <v>4236200</v>
      </c>
      <c r="K58" s="122" t="str">
        <f t="shared" si="3"/>
        <v>Gross Exposure is less then 30%</v>
      </c>
      <c r="M58"/>
      <c r="N58"/>
    </row>
    <row r="59" spans="1:14" s="8" customFormat="1" ht="15">
      <c r="A59" s="214" t="s">
        <v>104</v>
      </c>
      <c r="B59" s="248">
        <f>'Open Int.'!K63</f>
        <v>1700400</v>
      </c>
      <c r="C59" s="250">
        <f>'Open Int.'!R63</f>
        <v>77.606256</v>
      </c>
      <c r="D59" s="168">
        <f t="shared" si="0"/>
        <v>0.040498375813638306</v>
      </c>
      <c r="E59" s="256">
        <f>'Open Int.'!B63/'Open Int.'!K63</f>
        <v>0.9989414255469301</v>
      </c>
      <c r="F59" s="241">
        <f>'Open Int.'!E63/'Open Int.'!K63</f>
        <v>0.001058574453069866</v>
      </c>
      <c r="G59" s="257">
        <f>'Open Int.'!H63/'Open Int.'!K63</f>
        <v>0</v>
      </c>
      <c r="H59" s="260">
        <v>41986869</v>
      </c>
      <c r="I59" s="244">
        <v>6791400</v>
      </c>
      <c r="J59" s="387">
        <v>3395400</v>
      </c>
      <c r="K59" s="122" t="str">
        <f t="shared" si="3"/>
        <v>Gross Exposure is less then 30%</v>
      </c>
      <c r="M59"/>
      <c r="N59"/>
    </row>
    <row r="60" spans="1:14" s="8" customFormat="1" ht="15">
      <c r="A60" s="214" t="s">
        <v>48</v>
      </c>
      <c r="B60" s="248">
        <f>'Open Int.'!K64</f>
        <v>16899300</v>
      </c>
      <c r="C60" s="250">
        <f>'Open Int.'!R64</f>
        <v>488.4742665</v>
      </c>
      <c r="D60" s="168">
        <f t="shared" si="0"/>
        <v>0.637521016430163</v>
      </c>
      <c r="E60" s="256">
        <f>'Open Int.'!B64/'Open Int.'!K64</f>
        <v>0.9730521382542472</v>
      </c>
      <c r="F60" s="241">
        <f>'Open Int.'!E64/'Open Int.'!K64</f>
        <v>0.02421402069908221</v>
      </c>
      <c r="G60" s="257">
        <f>'Open Int.'!H64/'Open Int.'!K64</f>
        <v>0.0027338410466705722</v>
      </c>
      <c r="H60" s="260">
        <v>26507832</v>
      </c>
      <c r="I60" s="244">
        <v>5300900</v>
      </c>
      <c r="J60" s="387">
        <v>2649900</v>
      </c>
      <c r="K60" s="122" t="str">
        <f t="shared" si="3"/>
        <v>Gross exposure is Substantial as Open interest has crossed 60%</v>
      </c>
      <c r="M60"/>
      <c r="N60"/>
    </row>
    <row r="61" spans="1:14" s="8" customFormat="1" ht="15">
      <c r="A61" s="214" t="s">
        <v>6</v>
      </c>
      <c r="B61" s="248">
        <f>'Open Int.'!K65</f>
        <v>13047750</v>
      </c>
      <c r="C61" s="250">
        <f>'Open Int.'!R65</f>
        <v>248.36392125</v>
      </c>
      <c r="D61" s="168">
        <f t="shared" si="0"/>
        <v>0.017648781923348112</v>
      </c>
      <c r="E61" s="256">
        <f>'Open Int.'!B65/'Open Int.'!K65</f>
        <v>0.8702362476289015</v>
      </c>
      <c r="F61" s="241">
        <f>'Open Int.'!E65/'Open Int.'!K65</f>
        <v>0.11191584755992412</v>
      </c>
      <c r="G61" s="257">
        <f>'Open Int.'!H65/'Open Int.'!K65</f>
        <v>0.01784790481117434</v>
      </c>
      <c r="H61" s="260">
        <v>739300313</v>
      </c>
      <c r="I61" s="244">
        <v>16206750</v>
      </c>
      <c r="J61" s="387">
        <v>8103375</v>
      </c>
      <c r="K61" s="122" t="str">
        <f t="shared" si="3"/>
        <v>Gross Exposure is less then 30%</v>
      </c>
      <c r="M61"/>
      <c r="N61"/>
    </row>
    <row r="62" spans="1:14" s="8" customFormat="1" ht="15">
      <c r="A62" s="214" t="s">
        <v>193</v>
      </c>
      <c r="B62" s="248">
        <f>'Open Int.'!K66</f>
        <v>9905000</v>
      </c>
      <c r="C62" s="250">
        <f>'Open Int.'!R66</f>
        <v>426.261675</v>
      </c>
      <c r="D62" s="168">
        <f t="shared" si="0"/>
        <v>0.5185837809401587</v>
      </c>
      <c r="E62" s="256">
        <f>'Open Int.'!B66/'Open Int.'!K66</f>
        <v>0.9619384149419485</v>
      </c>
      <c r="F62" s="241">
        <f>'Open Int.'!E66/'Open Int.'!K66</f>
        <v>0.03563856638061585</v>
      </c>
      <c r="G62" s="257">
        <f>'Open Int.'!H66/'Open Int.'!K66</f>
        <v>0.0024230186774356387</v>
      </c>
      <c r="H62" s="260">
        <v>19100096</v>
      </c>
      <c r="I62" s="244">
        <v>3820000</v>
      </c>
      <c r="J62" s="387">
        <v>1910000</v>
      </c>
      <c r="K62" s="122" t="str">
        <f t="shared" si="3"/>
        <v>Gross exposure is building up andcrpsses 40% mark</v>
      </c>
      <c r="M62"/>
      <c r="N62"/>
    </row>
    <row r="63" spans="1:14" s="8" customFormat="1" ht="15">
      <c r="A63" s="214" t="s">
        <v>183</v>
      </c>
      <c r="B63" s="248">
        <f>'Open Int.'!K67</f>
        <v>260400</v>
      </c>
      <c r="C63" s="250">
        <f>'Open Int.'!R67</f>
        <v>14.286846</v>
      </c>
      <c r="D63" s="168">
        <f t="shared" si="0"/>
        <v>0.05735067626005757</v>
      </c>
      <c r="E63" s="256">
        <f>'Open Int.'!B67/'Open Int.'!K67</f>
        <v>1</v>
      </c>
      <c r="F63" s="241">
        <f>'Open Int.'!E67/'Open Int.'!K67</f>
        <v>0</v>
      </c>
      <c r="G63" s="257">
        <f>'Open Int.'!H67/'Open Int.'!K67</f>
        <v>0</v>
      </c>
      <c r="H63" s="260">
        <v>4540487</v>
      </c>
      <c r="I63" s="244">
        <v>907800</v>
      </c>
      <c r="J63" s="387">
        <v>907800</v>
      </c>
      <c r="K63" s="122" t="str">
        <f t="shared" si="3"/>
        <v>Gross Exposure is less then 30%</v>
      </c>
      <c r="M63"/>
      <c r="N63"/>
    </row>
    <row r="64" spans="1:14" s="8" customFormat="1" ht="15">
      <c r="A64" s="214" t="s">
        <v>147</v>
      </c>
      <c r="B64" s="248">
        <f>'Open Int.'!K68</f>
        <v>2653200</v>
      </c>
      <c r="C64" s="250">
        <f>'Open Int.'!R68</f>
        <v>181.55847599999998</v>
      </c>
      <c r="D64" s="168">
        <f t="shared" si="0"/>
        <v>0.7683196988344313</v>
      </c>
      <c r="E64" s="256">
        <f>'Open Int.'!B68/'Open Int.'!K68</f>
        <v>0.9868837630031659</v>
      </c>
      <c r="F64" s="241">
        <f>'Open Int.'!E68/'Open Int.'!K68</f>
        <v>0.011910146238504447</v>
      </c>
      <c r="G64" s="257">
        <f>'Open Int.'!H68/'Open Int.'!K68</f>
        <v>0.0012060907583295642</v>
      </c>
      <c r="H64" s="260">
        <v>3453250</v>
      </c>
      <c r="I64" s="244">
        <v>690400</v>
      </c>
      <c r="J64" s="387">
        <v>690400</v>
      </c>
      <c r="K64" s="122" t="str">
        <f t="shared" si="3"/>
        <v>Gross exposure is Substantial as Open interest has crossed 60%</v>
      </c>
      <c r="M64"/>
      <c r="N64"/>
    </row>
    <row r="65" spans="1:14" s="8" customFormat="1" ht="15">
      <c r="A65" s="214" t="s">
        <v>159</v>
      </c>
      <c r="B65" s="248">
        <f>'Open Int.'!K69</f>
        <v>266750</v>
      </c>
      <c r="C65" s="250">
        <f>'Open Int.'!R69</f>
        <v>58.252865</v>
      </c>
      <c r="D65" s="168">
        <f t="shared" si="0"/>
        <v>0.10600549440287016</v>
      </c>
      <c r="E65" s="256">
        <f>'Open Int.'!B69/'Open Int.'!K69</f>
        <v>1</v>
      </c>
      <c r="F65" s="241">
        <f>'Open Int.'!E69/'Open Int.'!K69</f>
        <v>0</v>
      </c>
      <c r="G65" s="257">
        <f>'Open Int.'!H69/'Open Int.'!K69</f>
        <v>0</v>
      </c>
      <c r="H65" s="260">
        <v>2516379</v>
      </c>
      <c r="I65" s="244">
        <v>503250</v>
      </c>
      <c r="J65" s="387">
        <v>251500</v>
      </c>
      <c r="K65" s="122" t="str">
        <f t="shared" si="3"/>
        <v>Gross Exposure is less then 30%</v>
      </c>
      <c r="M65"/>
      <c r="N65"/>
    </row>
    <row r="66" spans="1:14" s="8" customFormat="1" ht="15">
      <c r="A66" s="214" t="s">
        <v>148</v>
      </c>
      <c r="B66" s="248">
        <f>'Open Int.'!K70</f>
        <v>24987500</v>
      </c>
      <c r="C66" s="250">
        <f>'Open Int.'!R70</f>
        <v>78.9605</v>
      </c>
      <c r="D66" s="168">
        <f t="shared" si="0"/>
        <v>0.6940972222222223</v>
      </c>
      <c r="E66" s="256">
        <f>'Open Int.'!B70/'Open Int.'!K70</f>
        <v>0.9259629814907454</v>
      </c>
      <c r="F66" s="241">
        <f>'Open Int.'!E70/'Open Int.'!K70</f>
        <v>0.06603301650825413</v>
      </c>
      <c r="G66" s="257">
        <f>'Open Int.'!H70/'Open Int.'!K70</f>
        <v>0.0080040020010005</v>
      </c>
      <c r="H66" s="260">
        <v>36000000</v>
      </c>
      <c r="I66" s="244">
        <v>7200000</v>
      </c>
      <c r="J66" s="387">
        <v>7200000</v>
      </c>
      <c r="K66" s="122" t="str">
        <f t="shared" si="3"/>
        <v>Gross exposure is Substantial as Open interest has crossed 60%</v>
      </c>
      <c r="M66"/>
      <c r="N66"/>
    </row>
    <row r="67" spans="1:14" s="8" customFormat="1" ht="15">
      <c r="A67" s="214" t="s">
        <v>184</v>
      </c>
      <c r="B67" s="248">
        <f>'Open Int.'!K71</f>
        <v>7916000</v>
      </c>
      <c r="C67" s="250">
        <f>'Open Int.'!R71</f>
        <v>96.3773</v>
      </c>
      <c r="D67" s="168">
        <f t="shared" si="0"/>
        <v>0.650475822735642</v>
      </c>
      <c r="E67" s="256">
        <f>'Open Int.'!B71/'Open Int.'!K71</f>
        <v>0.9954522486104093</v>
      </c>
      <c r="F67" s="241">
        <f>'Open Int.'!E71/'Open Int.'!K71</f>
        <v>0.004547751389590703</v>
      </c>
      <c r="G67" s="257">
        <f>'Open Int.'!H71/'Open Int.'!K71</f>
        <v>0</v>
      </c>
      <c r="H67" s="260">
        <v>12169553</v>
      </c>
      <c r="I67" s="244">
        <v>2432000</v>
      </c>
      <c r="J67" s="387">
        <v>2432000</v>
      </c>
      <c r="K67" s="122" t="str">
        <f t="shared" si="3"/>
        <v>Gross exposure is Substantial as Open interest has crossed 60%</v>
      </c>
      <c r="M67"/>
      <c r="N67"/>
    </row>
    <row r="68" spans="1:14" s="8" customFormat="1" ht="15">
      <c r="A68" s="214" t="s">
        <v>194</v>
      </c>
      <c r="B68" s="248">
        <f>'Open Int.'!K72</f>
        <v>4617500</v>
      </c>
      <c r="C68" s="250">
        <f>'Open Int.'!R72</f>
        <v>59.2887</v>
      </c>
      <c r="D68" s="168">
        <f aca="true" t="shared" si="4" ref="D68:D125">B68/H68</f>
        <v>0.19039612661501168</v>
      </c>
      <c r="E68" s="256">
        <f>'Open Int.'!B72/'Open Int.'!K72</f>
        <v>0.9664320519761775</v>
      </c>
      <c r="F68" s="241">
        <f>'Open Int.'!E72/'Open Int.'!K72</f>
        <v>0.033567948023822416</v>
      </c>
      <c r="G68" s="257">
        <f>'Open Int.'!H72/'Open Int.'!K72</f>
        <v>0</v>
      </c>
      <c r="H68" s="260">
        <v>24252069</v>
      </c>
      <c r="I68" s="244">
        <v>4850000</v>
      </c>
      <c r="J68" s="387">
        <v>3862500</v>
      </c>
      <c r="K68" s="122" t="str">
        <f t="shared" si="3"/>
        <v>Gross Exposure is less then 30%</v>
      </c>
      <c r="M68"/>
      <c r="N68"/>
    </row>
    <row r="69" spans="1:14" s="8" customFormat="1" ht="15">
      <c r="A69" s="214" t="s">
        <v>160</v>
      </c>
      <c r="B69" s="248">
        <f>'Open Int.'!K73</f>
        <v>2213400</v>
      </c>
      <c r="C69" s="250">
        <f>'Open Int.'!R73</f>
        <v>38.247552</v>
      </c>
      <c r="D69" s="168">
        <f t="shared" si="4"/>
        <v>0.2149021337974044</v>
      </c>
      <c r="E69" s="256">
        <f>'Open Int.'!B73/'Open Int.'!K73</f>
        <v>0.9930875576036866</v>
      </c>
      <c r="F69" s="241">
        <f>'Open Int.'!E73/'Open Int.'!K73</f>
        <v>0.0069124423963133645</v>
      </c>
      <c r="G69" s="257">
        <f>'Open Int.'!H73/'Open Int.'!K73</f>
        <v>0</v>
      </c>
      <c r="H69" s="260">
        <v>10299572</v>
      </c>
      <c r="I69" s="244">
        <v>2058700</v>
      </c>
      <c r="J69" s="387">
        <v>2058700</v>
      </c>
      <c r="K69" s="122" t="str">
        <f t="shared" si="3"/>
        <v>Gross Exposure is less then 30%</v>
      </c>
      <c r="M69"/>
      <c r="N69"/>
    </row>
    <row r="70" spans="1:14" s="8" customFormat="1" ht="15">
      <c r="A70" s="214" t="s">
        <v>357</v>
      </c>
      <c r="B70" s="248">
        <f>'Open Int.'!K74</f>
        <v>10120100</v>
      </c>
      <c r="C70" s="250">
        <f>'Open Int.'!R74</f>
        <v>264.843017</v>
      </c>
      <c r="D70" s="168">
        <f t="shared" si="4"/>
        <v>0.9102368706149749</v>
      </c>
      <c r="E70" s="256">
        <f>'Open Int.'!B74/'Open Int.'!K74</f>
        <v>0.9241558877876701</v>
      </c>
      <c r="F70" s="241">
        <f>'Open Int.'!E74/'Open Int.'!K74</f>
        <v>0.07097261884763985</v>
      </c>
      <c r="G70" s="257">
        <f>'Open Int.'!H74/'Open Int.'!K74</f>
        <v>0.004871493364690073</v>
      </c>
      <c r="H70" s="260">
        <v>11118095</v>
      </c>
      <c r="I70" s="244">
        <v>2223600</v>
      </c>
      <c r="J70" s="387">
        <v>1915050</v>
      </c>
      <c r="K70" s="122" t="str">
        <f t="shared" si="3"/>
        <v>Gross exposure has crossed 80%,Margin double</v>
      </c>
      <c r="M70"/>
      <c r="N70"/>
    </row>
    <row r="71" spans="1:14" s="8" customFormat="1" ht="15">
      <c r="A71" s="214" t="s">
        <v>226</v>
      </c>
      <c r="B71" s="248">
        <f>'Open Int.'!K75</f>
        <v>2123200</v>
      </c>
      <c r="C71" s="250">
        <f>'Open Int.'!R75</f>
        <v>310.518</v>
      </c>
      <c r="D71" s="168">
        <f t="shared" si="4"/>
        <v>0.039098294478697296</v>
      </c>
      <c r="E71" s="256">
        <f>'Open Int.'!B75/'Open Int.'!K75</f>
        <v>0.9760738507912585</v>
      </c>
      <c r="F71" s="241">
        <f>'Open Int.'!E75/'Open Int.'!K75</f>
        <v>0.02110022607385079</v>
      </c>
      <c r="G71" s="257">
        <f>'Open Int.'!H75/'Open Int.'!K75</f>
        <v>0.002825923134890731</v>
      </c>
      <c r="H71" s="260">
        <v>54304159</v>
      </c>
      <c r="I71" s="244">
        <v>2198400</v>
      </c>
      <c r="J71" s="387">
        <v>1099200</v>
      </c>
      <c r="K71" s="122" t="str">
        <f t="shared" si="3"/>
        <v>Gross Exposure is less then 30%</v>
      </c>
      <c r="M71"/>
      <c r="N71"/>
    </row>
    <row r="72" spans="1:14" s="8" customFormat="1" ht="15">
      <c r="A72" s="214" t="s">
        <v>7</v>
      </c>
      <c r="B72" s="248">
        <f>'Open Int.'!K76</f>
        <v>1842750</v>
      </c>
      <c r="C72" s="250">
        <f>'Open Int.'!R76</f>
        <v>155.6939475</v>
      </c>
      <c r="D72" s="168">
        <f t="shared" si="4"/>
        <v>0.053611232550383865</v>
      </c>
      <c r="E72" s="256">
        <f>'Open Int.'!B76/'Open Int.'!K76</f>
        <v>0.9869488536155203</v>
      </c>
      <c r="F72" s="241">
        <f>'Open Int.'!E76/'Open Int.'!K76</f>
        <v>0.010934744268077601</v>
      </c>
      <c r="G72" s="257">
        <f>'Open Int.'!H76/'Open Int.'!K76</f>
        <v>0.0021164021164021165</v>
      </c>
      <c r="H72" s="260">
        <v>34372461</v>
      </c>
      <c r="I72" s="244">
        <v>3653125</v>
      </c>
      <c r="J72" s="387">
        <v>1826250</v>
      </c>
      <c r="K72" s="122" t="str">
        <f t="shared" si="3"/>
        <v>Gross Exposure is less then 30%</v>
      </c>
      <c r="M72"/>
      <c r="N72"/>
    </row>
    <row r="73" spans="1:14" s="8" customFormat="1" ht="15">
      <c r="A73" s="214" t="s">
        <v>185</v>
      </c>
      <c r="B73" s="248">
        <f>'Open Int.'!K77</f>
        <v>3562800</v>
      </c>
      <c r="C73" s="250">
        <f>'Open Int.'!R77</f>
        <v>170.355282</v>
      </c>
      <c r="D73" s="168">
        <f t="shared" si="4"/>
        <v>0.536693487281473</v>
      </c>
      <c r="E73" s="256">
        <f>'Open Int.'!B77/'Open Int.'!K77</f>
        <v>1</v>
      </c>
      <c r="F73" s="241">
        <f>'Open Int.'!E77/'Open Int.'!K77</f>
        <v>0</v>
      </c>
      <c r="G73" s="257">
        <f>'Open Int.'!H77/'Open Int.'!K77</f>
        <v>0</v>
      </c>
      <c r="H73" s="260">
        <v>6638426</v>
      </c>
      <c r="I73" s="244">
        <v>1327200</v>
      </c>
      <c r="J73" s="387">
        <v>1128000</v>
      </c>
      <c r="K73" s="122" t="str">
        <f t="shared" si="3"/>
        <v>Gross exposure is building up andcrpsses 40% mark</v>
      </c>
      <c r="M73"/>
      <c r="N73"/>
    </row>
    <row r="74" spans="1:14" s="8" customFormat="1" ht="15">
      <c r="A74" s="214" t="s">
        <v>240</v>
      </c>
      <c r="B74" s="248">
        <f>'Open Int.'!K78</f>
        <v>1706000</v>
      </c>
      <c r="C74" s="250">
        <f>'Open Int.'!R78</f>
        <v>162.04441</v>
      </c>
      <c r="D74" s="168">
        <f t="shared" si="4"/>
        <v>0.08312873561582947</v>
      </c>
      <c r="E74" s="256">
        <f>'Open Int.'!B78/'Open Int.'!K78</f>
        <v>0.9549824150058617</v>
      </c>
      <c r="F74" s="241">
        <f>'Open Int.'!E78/'Open Int.'!K78</f>
        <v>0.03821805392731536</v>
      </c>
      <c r="G74" s="257">
        <f>'Open Int.'!H78/'Open Int.'!K78</f>
        <v>0.006799531066822978</v>
      </c>
      <c r="H74" s="260">
        <v>20522386</v>
      </c>
      <c r="I74" s="244">
        <v>3239200</v>
      </c>
      <c r="J74" s="387">
        <v>1619600</v>
      </c>
      <c r="K74" s="122" t="str">
        <f t="shared" si="3"/>
        <v>Gross Exposure is less then 30%</v>
      </c>
      <c r="M74"/>
      <c r="N74"/>
    </row>
    <row r="75" spans="1:14" s="8" customFormat="1" ht="15">
      <c r="A75" s="214" t="s">
        <v>223</v>
      </c>
      <c r="B75" s="248">
        <f>'Open Int.'!K79</f>
        <v>7698750</v>
      </c>
      <c r="C75" s="250">
        <f>'Open Int.'!R79</f>
        <v>210.59930625</v>
      </c>
      <c r="D75" s="168">
        <f t="shared" si="4"/>
        <v>0.5570696965373003</v>
      </c>
      <c r="E75" s="256">
        <f>'Open Int.'!B79/'Open Int.'!K79</f>
        <v>0.7832440331222601</v>
      </c>
      <c r="F75" s="241">
        <f>'Open Int.'!E79/'Open Int.'!K79</f>
        <v>0.117226822536126</v>
      </c>
      <c r="G75" s="257">
        <f>'Open Int.'!H79/'Open Int.'!K79</f>
        <v>0.0995291443416139</v>
      </c>
      <c r="H75" s="260">
        <v>13820084</v>
      </c>
      <c r="I75" s="244">
        <v>2763750</v>
      </c>
      <c r="J75" s="387">
        <v>1813750</v>
      </c>
      <c r="K75" s="122" t="str">
        <f t="shared" si="3"/>
        <v>Gross exposure is building up andcrpsses 40% mark</v>
      </c>
      <c r="M75"/>
      <c r="N75"/>
    </row>
    <row r="76" spans="1:14" s="8" customFormat="1" ht="15">
      <c r="A76" s="214" t="s">
        <v>186</v>
      </c>
      <c r="B76" s="248">
        <f>'Open Int.'!K80</f>
        <v>7684800</v>
      </c>
      <c r="C76" s="250">
        <f>'Open Int.'!R80</f>
        <v>204.261984</v>
      </c>
      <c r="D76" s="168">
        <f t="shared" si="4"/>
        <v>0.4861929010572646</v>
      </c>
      <c r="E76" s="256">
        <f>'Open Int.'!B80/'Open Int.'!K80</f>
        <v>0.993962107016448</v>
      </c>
      <c r="F76" s="241">
        <f>'Open Int.'!E80/'Open Int.'!K80</f>
        <v>0.004996876951905059</v>
      </c>
      <c r="G76" s="257">
        <f>'Open Int.'!H80/'Open Int.'!K80</f>
        <v>0.0010410160316468874</v>
      </c>
      <c r="H76" s="260">
        <v>15806072</v>
      </c>
      <c r="I76" s="244">
        <v>3160000</v>
      </c>
      <c r="J76" s="387">
        <v>1902400</v>
      </c>
      <c r="K76" s="122" t="str">
        <f t="shared" si="3"/>
        <v>Gross exposure is building up andcrpsses 40% mark</v>
      </c>
      <c r="M76"/>
      <c r="N76"/>
    </row>
    <row r="77" spans="1:14" s="8" customFormat="1" ht="15">
      <c r="A77" s="214" t="s">
        <v>161</v>
      </c>
      <c r="B77" s="248">
        <f>'Open Int.'!K81</f>
        <v>7778600</v>
      </c>
      <c r="C77" s="250">
        <f>'Open Int.'!R81</f>
        <v>33.175729</v>
      </c>
      <c r="D77" s="168">
        <f t="shared" si="4"/>
        <v>0.19408196952903597</v>
      </c>
      <c r="E77" s="256">
        <f>'Open Int.'!B81/'Open Int.'!K81</f>
        <v>0.9736842105263158</v>
      </c>
      <c r="F77" s="241">
        <f>'Open Int.'!E81/'Open Int.'!K81</f>
        <v>0.02631578947368421</v>
      </c>
      <c r="G77" s="257">
        <f>'Open Int.'!H81/'Open Int.'!K81</f>
        <v>0</v>
      </c>
      <c r="H77" s="260">
        <v>40078942</v>
      </c>
      <c r="I77" s="244">
        <v>8010000</v>
      </c>
      <c r="J77" s="387">
        <v>8010000</v>
      </c>
      <c r="K77" s="122" t="str">
        <f t="shared" si="3"/>
        <v>Gross Exposure is less then 30%</v>
      </c>
      <c r="M77"/>
      <c r="N77"/>
    </row>
    <row r="78" spans="1:14" s="8" customFormat="1" ht="15">
      <c r="A78" s="214" t="s">
        <v>8</v>
      </c>
      <c r="B78" s="248">
        <f>'Open Int.'!K82</f>
        <v>21668800</v>
      </c>
      <c r="C78" s="250">
        <f>'Open Int.'!R82</f>
        <v>301.30466400000006</v>
      </c>
      <c r="D78" s="168">
        <f t="shared" si="4"/>
        <v>0.4724259649311453</v>
      </c>
      <c r="E78" s="256">
        <f>'Open Int.'!B82/'Open Int.'!K82</f>
        <v>0.892859779960127</v>
      </c>
      <c r="F78" s="241">
        <f>'Open Int.'!E82/'Open Int.'!K82</f>
        <v>0.09827955401314332</v>
      </c>
      <c r="G78" s="257">
        <f>'Open Int.'!H82/'Open Int.'!K82</f>
        <v>0.008860666026729675</v>
      </c>
      <c r="H78" s="260">
        <v>45867081</v>
      </c>
      <c r="I78" s="244">
        <v>9172800</v>
      </c>
      <c r="J78" s="387">
        <v>4585600</v>
      </c>
      <c r="K78" s="122" t="str">
        <f t="shared" si="3"/>
        <v>Gross exposure is building up andcrpsses 40% mark</v>
      </c>
      <c r="M78"/>
      <c r="N78"/>
    </row>
    <row r="79" spans="1:14" s="8" customFormat="1" ht="15">
      <c r="A79" s="214" t="s">
        <v>195</v>
      </c>
      <c r="B79" s="248">
        <f>'Open Int.'!K83</f>
        <v>34888000</v>
      </c>
      <c r="C79" s="250">
        <f>'Open Int.'!R83</f>
        <v>46.40104</v>
      </c>
      <c r="D79" s="168">
        <f t="shared" si="4"/>
        <v>0.6292253080017123</v>
      </c>
      <c r="E79" s="256">
        <f>'Open Int.'!B83/'Open Int.'!K83</f>
        <v>0.8587479935794543</v>
      </c>
      <c r="F79" s="241">
        <f>'Open Int.'!E83/'Open Int.'!K83</f>
        <v>0.12841091492776885</v>
      </c>
      <c r="G79" s="257">
        <f>'Open Int.'!H83/'Open Int.'!K83</f>
        <v>0.012841091492776886</v>
      </c>
      <c r="H79" s="260">
        <v>55445958</v>
      </c>
      <c r="I79" s="244">
        <v>11088000</v>
      </c>
      <c r="J79" s="387">
        <v>11088000</v>
      </c>
      <c r="K79" s="122" t="str">
        <f t="shared" si="3"/>
        <v>Gross exposure is Substantial as Open interest has crossed 60%</v>
      </c>
      <c r="M79"/>
      <c r="N79"/>
    </row>
    <row r="80" spans="1:14" s="8" customFormat="1" ht="15">
      <c r="A80" s="214" t="s">
        <v>218</v>
      </c>
      <c r="B80" s="248">
        <f>'Open Int.'!K84</f>
        <v>2889950</v>
      </c>
      <c r="C80" s="250">
        <f>'Open Int.'!R84</f>
        <v>62.98646025</v>
      </c>
      <c r="D80" s="168">
        <f t="shared" si="4"/>
        <v>0.1744928359488994</v>
      </c>
      <c r="E80" s="256">
        <f>'Open Int.'!B84/'Open Int.'!K84</f>
        <v>0.9824910465578989</v>
      </c>
      <c r="F80" s="241">
        <f>'Open Int.'!E84/'Open Int.'!K84</f>
        <v>0.017111022682053324</v>
      </c>
      <c r="G80" s="257">
        <f>'Open Int.'!H84/'Open Int.'!K84</f>
        <v>0.0003979307600477517</v>
      </c>
      <c r="H80" s="260">
        <v>16561998</v>
      </c>
      <c r="I80" s="244">
        <v>3312000</v>
      </c>
      <c r="J80" s="387">
        <v>2303450</v>
      </c>
      <c r="K80" s="122" t="str">
        <f t="shared" si="3"/>
        <v>Gross Exposure is less then 30%</v>
      </c>
      <c r="M80"/>
      <c r="N80"/>
    </row>
    <row r="81" spans="1:14" s="8" customFormat="1" ht="15">
      <c r="A81" s="214" t="s">
        <v>187</v>
      </c>
      <c r="B81" s="248">
        <f>'Open Int.'!K85</f>
        <v>4818000</v>
      </c>
      <c r="C81" s="250">
        <f>'Open Int.'!R85</f>
        <v>112.71711</v>
      </c>
      <c r="D81" s="168">
        <f t="shared" si="4"/>
        <v>0.8634399317850195</v>
      </c>
      <c r="E81" s="256">
        <f>'Open Int.'!B85/'Open Int.'!K85</f>
        <v>0.9986301369863013</v>
      </c>
      <c r="F81" s="241">
        <f>'Open Int.'!E85/'Open Int.'!K85</f>
        <v>0.0013698630136986301</v>
      </c>
      <c r="G81" s="257">
        <f>'Open Int.'!H85/'Open Int.'!K85</f>
        <v>0</v>
      </c>
      <c r="H81" s="260">
        <v>5580006</v>
      </c>
      <c r="I81" s="244">
        <v>1115400</v>
      </c>
      <c r="J81" s="387">
        <v>1115400</v>
      </c>
      <c r="K81" s="122" t="str">
        <f t="shared" si="3"/>
        <v>Gross exposure has crossed 80%,Margin double</v>
      </c>
      <c r="M81"/>
      <c r="N81"/>
    </row>
    <row r="82" spans="1:14" s="8" customFormat="1" ht="15">
      <c r="A82" s="214" t="s">
        <v>162</v>
      </c>
      <c r="B82" s="248">
        <f>'Open Int.'!K86</f>
        <v>5846900</v>
      </c>
      <c r="C82" s="250">
        <f>'Open Int.'!R86</f>
        <v>37.010877</v>
      </c>
      <c r="D82" s="168">
        <f t="shared" si="4"/>
        <v>0.2705152322991551</v>
      </c>
      <c r="E82" s="256">
        <f>'Open Int.'!B86/'Open Int.'!K86</f>
        <v>0.9798183652875883</v>
      </c>
      <c r="F82" s="241">
        <f>'Open Int.'!E86/'Open Int.'!K86</f>
        <v>0.020181634712411706</v>
      </c>
      <c r="G82" s="257">
        <f>'Open Int.'!H86/'Open Int.'!K86</f>
        <v>0</v>
      </c>
      <c r="H82" s="260">
        <v>21613940</v>
      </c>
      <c r="I82" s="244">
        <v>4318800</v>
      </c>
      <c r="J82" s="387">
        <v>4318800</v>
      </c>
      <c r="K82" s="122" t="str">
        <f t="shared" si="3"/>
        <v>Gross Exposure is less then 30%</v>
      </c>
      <c r="M82"/>
      <c r="N82"/>
    </row>
    <row r="83" spans="1:14" s="8" customFormat="1" ht="15">
      <c r="A83" s="214" t="s">
        <v>163</v>
      </c>
      <c r="B83" s="248">
        <f>'Open Int.'!K87</f>
        <v>948860</v>
      </c>
      <c r="C83" s="250">
        <f>'Open Int.'!R87</f>
        <v>23.3561889</v>
      </c>
      <c r="D83" s="168">
        <f t="shared" si="4"/>
        <v>0.04568800494138842</v>
      </c>
      <c r="E83" s="256">
        <f>'Open Int.'!B87/'Open Int.'!K87</f>
        <v>1</v>
      </c>
      <c r="F83" s="241">
        <f>'Open Int.'!E87/'Open Int.'!K87</f>
        <v>0</v>
      </c>
      <c r="G83" s="257">
        <f>'Open Int.'!H87/'Open Int.'!K87</f>
        <v>0</v>
      </c>
      <c r="H83" s="260">
        <v>20768252</v>
      </c>
      <c r="I83" s="244">
        <v>4152830</v>
      </c>
      <c r="J83" s="387">
        <v>2125530</v>
      </c>
      <c r="K83" s="122" t="str">
        <f t="shared" si="3"/>
        <v>Gross Exposure is less then 30%</v>
      </c>
      <c r="M83"/>
      <c r="N83"/>
    </row>
    <row r="84" spans="1:14" s="8" customFormat="1" ht="15">
      <c r="A84" s="214" t="s">
        <v>137</v>
      </c>
      <c r="B84" s="248">
        <f>'Open Int.'!K88</f>
        <v>24436750</v>
      </c>
      <c r="C84" s="250">
        <f>'Open Int.'!R88</f>
        <v>365.57378</v>
      </c>
      <c r="D84" s="168">
        <f t="shared" si="4"/>
        <v>0.14111748264670892</v>
      </c>
      <c r="E84" s="256">
        <f>'Open Int.'!B88/'Open Int.'!K88</f>
        <v>0.7953185263997872</v>
      </c>
      <c r="F84" s="241">
        <f>'Open Int.'!E88/'Open Int.'!K88</f>
        <v>0.1819390876446336</v>
      </c>
      <c r="G84" s="257">
        <f>'Open Int.'!H88/'Open Int.'!K88</f>
        <v>0.0227423859555792</v>
      </c>
      <c r="H84" s="260">
        <v>173166000</v>
      </c>
      <c r="I84" s="244">
        <v>20413250</v>
      </c>
      <c r="J84" s="387">
        <v>10205000</v>
      </c>
      <c r="K84" s="122" t="str">
        <f t="shared" si="3"/>
        <v>Gross Exposure is less then 30%</v>
      </c>
      <c r="M84"/>
      <c r="N84"/>
    </row>
    <row r="85" spans="1:14" s="8" customFormat="1" ht="15">
      <c r="A85" s="214" t="s">
        <v>50</v>
      </c>
      <c r="B85" s="248">
        <f>'Open Int.'!K89</f>
        <v>5778900</v>
      </c>
      <c r="C85" s="250">
        <f>'Open Int.'!R89</f>
        <v>495.4539915</v>
      </c>
      <c r="D85" s="168">
        <f t="shared" si="4"/>
        <v>0.05223799714299583</v>
      </c>
      <c r="E85" s="256">
        <f>'Open Int.'!B89/'Open Int.'!K89</f>
        <v>0.9639464257903754</v>
      </c>
      <c r="F85" s="241">
        <f>'Open Int.'!E89/'Open Int.'!K89</f>
        <v>0.03363961999688522</v>
      </c>
      <c r="G85" s="257">
        <f>'Open Int.'!H89/'Open Int.'!K89</f>
        <v>0.0024139542127394487</v>
      </c>
      <c r="H85" s="260">
        <v>110626370</v>
      </c>
      <c r="I85" s="244">
        <v>3478500</v>
      </c>
      <c r="J85" s="387">
        <v>1739250</v>
      </c>
      <c r="K85" s="122" t="str">
        <f t="shared" si="3"/>
        <v>Gross Exposure is less then 30%</v>
      </c>
      <c r="M85"/>
      <c r="N85"/>
    </row>
    <row r="86" spans="1:14" s="8" customFormat="1" ht="15">
      <c r="A86" s="214" t="s">
        <v>188</v>
      </c>
      <c r="B86" s="248">
        <f>'Open Int.'!K90</f>
        <v>4909800</v>
      </c>
      <c r="C86" s="250">
        <f>'Open Int.'!R90</f>
        <v>103.302192</v>
      </c>
      <c r="D86" s="168">
        <f t="shared" si="4"/>
        <v>0.4544380459552765</v>
      </c>
      <c r="E86" s="256">
        <f>'Open Int.'!B90/'Open Int.'!K90</f>
        <v>0.9779726261762189</v>
      </c>
      <c r="F86" s="241">
        <f>'Open Int.'!E90/'Open Int.'!K90</f>
        <v>0.022027373823781008</v>
      </c>
      <c r="G86" s="257">
        <f>'Open Int.'!H90/'Open Int.'!K90</f>
        <v>0</v>
      </c>
      <c r="H86" s="260">
        <v>10804113</v>
      </c>
      <c r="I86" s="244">
        <v>2159850</v>
      </c>
      <c r="J86" s="387">
        <v>2159850</v>
      </c>
      <c r="K86" s="122" t="str">
        <f t="shared" si="3"/>
        <v>Gross exposure is building up andcrpsses 40% mark</v>
      </c>
      <c r="M86"/>
      <c r="N86"/>
    </row>
    <row r="87" spans="1:14" s="8" customFormat="1" ht="15">
      <c r="A87" s="214" t="s">
        <v>94</v>
      </c>
      <c r="B87" s="248">
        <f>'Open Int.'!K91</f>
        <v>2110800</v>
      </c>
      <c r="C87" s="250">
        <f>'Open Int.'!R91</f>
        <v>52.527258</v>
      </c>
      <c r="D87" s="168">
        <f t="shared" si="4"/>
        <v>0.08612718980052995</v>
      </c>
      <c r="E87" s="256">
        <f>'Open Int.'!B91/'Open Int.'!K91</f>
        <v>0.9982944855031268</v>
      </c>
      <c r="F87" s="241">
        <f>'Open Int.'!E91/'Open Int.'!K91</f>
        <v>0.0017055144968732233</v>
      </c>
      <c r="G87" s="257">
        <f>'Open Int.'!H91/'Open Int.'!K91</f>
        <v>0</v>
      </c>
      <c r="H87" s="260">
        <v>24507940</v>
      </c>
      <c r="I87" s="244">
        <v>4900800</v>
      </c>
      <c r="J87" s="387">
        <v>2450400</v>
      </c>
      <c r="K87" s="122" t="str">
        <f t="shared" si="3"/>
        <v>Gross Exposure is less then 30%</v>
      </c>
      <c r="M87"/>
      <c r="N87"/>
    </row>
    <row r="88" spans="1:14" s="8" customFormat="1" ht="15">
      <c r="A88" s="214" t="s">
        <v>360</v>
      </c>
      <c r="B88" s="248">
        <f>'Open Int.'!K92</f>
        <v>5807900</v>
      </c>
      <c r="C88" s="250">
        <f>'Open Int.'!R92</f>
        <v>303.20141949999993</v>
      </c>
      <c r="D88" s="168">
        <f t="shared" si="4"/>
        <v>0.7994180444752765</v>
      </c>
      <c r="E88" s="256">
        <f>'Open Int.'!B92/'Open Int.'!K92</f>
        <v>0.9415451367964325</v>
      </c>
      <c r="F88" s="241">
        <f>'Open Int.'!E92/'Open Int.'!K92</f>
        <v>0.05737013378329517</v>
      </c>
      <c r="G88" s="257">
        <f>'Open Int.'!H92/'Open Int.'!K92</f>
        <v>0.0010847294202723876</v>
      </c>
      <c r="H88" s="260">
        <v>7265160</v>
      </c>
      <c r="I88" s="244">
        <v>1452500</v>
      </c>
      <c r="J88" s="387">
        <v>949200</v>
      </c>
      <c r="K88" s="122"/>
      <c r="M88"/>
      <c r="N88"/>
    </row>
    <row r="89" spans="1:14" s="8" customFormat="1" ht="15">
      <c r="A89" s="214" t="s">
        <v>241</v>
      </c>
      <c r="B89" s="248">
        <f>'Open Int.'!K93</f>
        <v>706550</v>
      </c>
      <c r="C89" s="250">
        <f>'Open Int.'!R93</f>
        <v>28.55521825</v>
      </c>
      <c r="D89" s="168">
        <f t="shared" si="4"/>
        <v>0.0852156333630391</v>
      </c>
      <c r="E89" s="256">
        <f>'Open Int.'!B93/'Open Int.'!K93</f>
        <v>1</v>
      </c>
      <c r="F89" s="241">
        <f>'Open Int.'!E93/'Open Int.'!K93</f>
        <v>0</v>
      </c>
      <c r="G89" s="257">
        <f>'Open Int.'!H93/'Open Int.'!K93</f>
        <v>0</v>
      </c>
      <c r="H89" s="260">
        <v>8291319</v>
      </c>
      <c r="I89" s="244">
        <v>1658150</v>
      </c>
      <c r="J89" s="387">
        <v>1247350</v>
      </c>
      <c r="K89" s="122" t="str">
        <f t="shared" si="3"/>
        <v>Gross Exposure is less then 30%</v>
      </c>
      <c r="M89"/>
      <c r="N89"/>
    </row>
    <row r="90" spans="1:14" s="8" customFormat="1" ht="15">
      <c r="A90" s="214" t="s">
        <v>95</v>
      </c>
      <c r="B90" s="248">
        <f>'Open Int.'!K94</f>
        <v>3933600</v>
      </c>
      <c r="C90" s="250">
        <f>'Open Int.'!R94</f>
        <v>224.057856</v>
      </c>
      <c r="D90" s="168">
        <f t="shared" si="4"/>
        <v>0.14781168364632213</v>
      </c>
      <c r="E90" s="256">
        <f>'Open Int.'!B94/'Open Int.'!K94</f>
        <v>0.9853569249542404</v>
      </c>
      <c r="F90" s="241">
        <f>'Open Int.'!E94/'Open Int.'!K94</f>
        <v>0.014032946918852958</v>
      </c>
      <c r="G90" s="257">
        <f>'Open Int.'!H94/'Open Int.'!K94</f>
        <v>0.0006101281269066504</v>
      </c>
      <c r="H90" s="260">
        <v>26612240</v>
      </c>
      <c r="I90" s="244">
        <v>5322000</v>
      </c>
      <c r="J90" s="387">
        <v>2660400</v>
      </c>
      <c r="K90" s="122" t="str">
        <f t="shared" si="3"/>
        <v>Gross Exposure is less then 30%</v>
      </c>
      <c r="M90"/>
      <c r="N90"/>
    </row>
    <row r="91" spans="1:14" s="8" customFormat="1" ht="15">
      <c r="A91" s="214" t="s">
        <v>242</v>
      </c>
      <c r="B91" s="248">
        <f>'Open Int.'!K95</f>
        <v>8198400</v>
      </c>
      <c r="C91" s="250">
        <f>'Open Int.'!R95</f>
        <v>107.604</v>
      </c>
      <c r="D91" s="168">
        <f t="shared" si="4"/>
        <v>0.5785545282561899</v>
      </c>
      <c r="E91" s="256">
        <f>'Open Int.'!B95/'Open Int.'!K95</f>
        <v>0.9470628415300546</v>
      </c>
      <c r="F91" s="241">
        <f>'Open Int.'!E95/'Open Int.'!K95</f>
        <v>0.04883879781420765</v>
      </c>
      <c r="G91" s="257">
        <f>'Open Int.'!H95/'Open Int.'!K95</f>
        <v>0.004098360655737705</v>
      </c>
      <c r="H91" s="260">
        <v>14170488</v>
      </c>
      <c r="I91" s="244">
        <v>2833600</v>
      </c>
      <c r="J91" s="387">
        <v>2833600</v>
      </c>
      <c r="K91" s="122" t="str">
        <f t="shared" si="3"/>
        <v>Gross exposure is building up andcrpsses 40% mark</v>
      </c>
      <c r="M91"/>
      <c r="N91"/>
    </row>
    <row r="92" spans="1:14" s="8" customFormat="1" ht="15">
      <c r="A92" s="214" t="s">
        <v>243</v>
      </c>
      <c r="B92" s="248">
        <f>'Open Int.'!K96</f>
        <v>2668200</v>
      </c>
      <c r="C92" s="250">
        <f>'Open Int.'!R96</f>
        <v>284.443461</v>
      </c>
      <c r="D92" s="168">
        <f t="shared" si="4"/>
        <v>0.5652742147715758</v>
      </c>
      <c r="E92" s="256">
        <f>'Open Int.'!B96/'Open Int.'!K96</f>
        <v>0.9950528446143467</v>
      </c>
      <c r="F92" s="241">
        <f>'Open Int.'!E96/'Open Int.'!K96</f>
        <v>0.0038228018889138746</v>
      </c>
      <c r="G92" s="257">
        <f>'Open Int.'!H96/'Open Int.'!K96</f>
        <v>0.001124353496739375</v>
      </c>
      <c r="H92" s="260">
        <v>4720187</v>
      </c>
      <c r="I92" s="244">
        <v>943800</v>
      </c>
      <c r="J92" s="387">
        <v>483300</v>
      </c>
      <c r="K92" s="122" t="str">
        <f t="shared" si="3"/>
        <v>Gross exposure is building up andcrpsses 40% mark</v>
      </c>
      <c r="M92"/>
      <c r="N92"/>
    </row>
    <row r="93" spans="1:14" s="8" customFormat="1" ht="15">
      <c r="A93" s="214" t="s">
        <v>244</v>
      </c>
      <c r="B93" s="248">
        <f>'Open Int.'!K97</f>
        <v>9900000</v>
      </c>
      <c r="C93" s="250">
        <f>'Open Int.'!R97</f>
        <v>381.15</v>
      </c>
      <c r="D93" s="168">
        <f t="shared" si="4"/>
        <v>0.22297568986144628</v>
      </c>
      <c r="E93" s="256">
        <f>'Open Int.'!B97/'Open Int.'!K97</f>
        <v>0.957010101010101</v>
      </c>
      <c r="F93" s="241">
        <f>'Open Int.'!E97/'Open Int.'!K97</f>
        <v>0.038303030303030304</v>
      </c>
      <c r="G93" s="257">
        <f>'Open Int.'!H97/'Open Int.'!K97</f>
        <v>0.004686868686868687</v>
      </c>
      <c r="H93" s="260">
        <v>44399459</v>
      </c>
      <c r="I93" s="244">
        <v>8120800</v>
      </c>
      <c r="J93" s="387">
        <v>4060000</v>
      </c>
      <c r="K93" s="122" t="str">
        <f t="shared" si="3"/>
        <v>Gross Exposure is less then 30%</v>
      </c>
      <c r="M93"/>
      <c r="N93"/>
    </row>
    <row r="94" spans="1:14" s="8" customFormat="1" ht="15">
      <c r="A94" s="214" t="s">
        <v>251</v>
      </c>
      <c r="B94" s="248">
        <f>'Open Int.'!K98</f>
        <v>16794400</v>
      </c>
      <c r="C94" s="250">
        <f>'Open Int.'!R98</f>
        <v>768.931604</v>
      </c>
      <c r="D94" s="168">
        <f t="shared" si="4"/>
        <v>0.1327042875335841</v>
      </c>
      <c r="E94" s="256">
        <f>'Open Int.'!B98/'Open Int.'!K98</f>
        <v>0.95756918972991</v>
      </c>
      <c r="F94" s="241">
        <f>'Open Int.'!E98/'Open Int.'!K98</f>
        <v>0.03530343447815939</v>
      </c>
      <c r="G94" s="257">
        <f>'Open Int.'!H98/'Open Int.'!K98</f>
        <v>0.0071273757919306435</v>
      </c>
      <c r="H94" s="260">
        <v>126555067</v>
      </c>
      <c r="I94" s="244">
        <v>7009800</v>
      </c>
      <c r="J94" s="387">
        <v>3504900</v>
      </c>
      <c r="K94" s="122" t="str">
        <f t="shared" si="3"/>
        <v>Gross Exposure is less then 30%</v>
      </c>
      <c r="M94"/>
      <c r="N94"/>
    </row>
    <row r="95" spans="1:14" s="9" customFormat="1" ht="15">
      <c r="A95" s="214" t="s">
        <v>113</v>
      </c>
      <c r="B95" s="248">
        <f>'Open Int.'!K99</f>
        <v>4857050</v>
      </c>
      <c r="C95" s="250">
        <f>'Open Int.'!R99</f>
        <v>268.8377175</v>
      </c>
      <c r="D95" s="168">
        <f t="shared" si="4"/>
        <v>0.1709719930553067</v>
      </c>
      <c r="E95" s="256">
        <f>'Open Int.'!B99/'Open Int.'!K99</f>
        <v>0.9810893443551126</v>
      </c>
      <c r="F95" s="241">
        <f>'Open Int.'!E99/'Open Int.'!K99</f>
        <v>0.017778281055373116</v>
      </c>
      <c r="G95" s="257">
        <f>'Open Int.'!H99/'Open Int.'!K99</f>
        <v>0.0011323745895142113</v>
      </c>
      <c r="H95" s="260">
        <v>28408454</v>
      </c>
      <c r="I95" s="244">
        <v>5675450</v>
      </c>
      <c r="J95" s="387">
        <v>2837450</v>
      </c>
      <c r="K95" s="122" t="str">
        <f t="shared" si="3"/>
        <v>Gross Exposure is less then 30%</v>
      </c>
      <c r="M95"/>
      <c r="N95"/>
    </row>
    <row r="96" spans="1:14" s="8" customFormat="1" ht="15">
      <c r="A96" s="214" t="s">
        <v>164</v>
      </c>
      <c r="B96" s="248">
        <f>'Open Int.'!K100</f>
        <v>7003700</v>
      </c>
      <c r="C96" s="250">
        <f>'Open Int.'!R100</f>
        <v>433.9142335</v>
      </c>
      <c r="D96" s="168">
        <f t="shared" si="4"/>
        <v>0.3041212848033281</v>
      </c>
      <c r="E96" s="256">
        <f>'Open Int.'!B100/'Open Int.'!K100</f>
        <v>0.9707083398774933</v>
      </c>
      <c r="F96" s="241">
        <f>'Open Int.'!E100/'Open Int.'!K100</f>
        <v>0.025600753887231036</v>
      </c>
      <c r="G96" s="257">
        <f>'Open Int.'!H100/'Open Int.'!K100</f>
        <v>0.00369090623527564</v>
      </c>
      <c r="H96" s="260">
        <v>23029299</v>
      </c>
      <c r="I96" s="244">
        <v>4605700</v>
      </c>
      <c r="J96" s="387">
        <v>2302850</v>
      </c>
      <c r="K96" s="122" t="str">
        <f t="shared" si="3"/>
        <v>Some sign of build up Gross exposure crosses 30%</v>
      </c>
      <c r="M96"/>
      <c r="N96"/>
    </row>
    <row r="97" spans="1:14" s="8" customFormat="1" ht="15">
      <c r="A97" s="214" t="s">
        <v>219</v>
      </c>
      <c r="B97" s="248">
        <f>'Open Int.'!K101</f>
        <v>15220500</v>
      </c>
      <c r="C97" s="250">
        <f>'Open Int.'!R101</f>
        <v>1947.5390775</v>
      </c>
      <c r="D97" s="168">
        <f t="shared" si="4"/>
        <v>0.11770509516399524</v>
      </c>
      <c r="E97" s="256">
        <f>'Open Int.'!B101/'Open Int.'!K101</f>
        <v>0.8839459938898196</v>
      </c>
      <c r="F97" s="241">
        <f>'Open Int.'!E101/'Open Int.'!K101</f>
        <v>0.09336749778259584</v>
      </c>
      <c r="G97" s="257">
        <f>'Open Int.'!H101/'Open Int.'!K101</f>
        <v>0.02268650832758451</v>
      </c>
      <c r="H97" s="260">
        <v>129310460</v>
      </c>
      <c r="I97" s="244">
        <v>2410500</v>
      </c>
      <c r="J97" s="387">
        <v>1205100</v>
      </c>
      <c r="K97" s="122" t="str">
        <f t="shared" si="3"/>
        <v>Gross Exposure is less then 30%</v>
      </c>
      <c r="M97"/>
      <c r="N97"/>
    </row>
    <row r="98" spans="1:14" s="8" customFormat="1" ht="15">
      <c r="A98" s="214" t="s">
        <v>233</v>
      </c>
      <c r="B98" s="248">
        <f>'Open Int.'!K102</f>
        <v>34943850</v>
      </c>
      <c r="C98" s="250">
        <f>'Open Int.'!R102</f>
        <v>227.65918275</v>
      </c>
      <c r="D98" s="168">
        <f t="shared" si="4"/>
        <v>0.1941325</v>
      </c>
      <c r="E98" s="256">
        <f>'Open Int.'!B102/'Open Int.'!K102</f>
        <v>0.9127600421819576</v>
      </c>
      <c r="F98" s="241">
        <f>'Open Int.'!E102/'Open Int.'!K102</f>
        <v>0.0730514811619212</v>
      </c>
      <c r="G98" s="257">
        <f>'Open Int.'!H102/'Open Int.'!K102</f>
        <v>0.014188476656121177</v>
      </c>
      <c r="H98" s="260">
        <v>180000000</v>
      </c>
      <c r="I98" s="244">
        <v>35999100</v>
      </c>
      <c r="J98" s="387">
        <v>17999550</v>
      </c>
      <c r="K98" s="122" t="str">
        <f t="shared" si="3"/>
        <v>Gross Exposure is less then 30%</v>
      </c>
      <c r="M98"/>
      <c r="N98"/>
    </row>
    <row r="99" spans="1:14" s="8" customFormat="1" ht="15">
      <c r="A99" s="214" t="s">
        <v>252</v>
      </c>
      <c r="B99" s="248">
        <f>'Open Int.'!K103</f>
        <v>23022900</v>
      </c>
      <c r="C99" s="250">
        <f>'Open Int.'!R103</f>
        <v>201.450375</v>
      </c>
      <c r="D99" s="168">
        <f t="shared" si="4"/>
        <v>0.1970910137176301</v>
      </c>
      <c r="E99" s="256">
        <f>'Open Int.'!B103/'Open Int.'!K103</f>
        <v>0.9309252961182127</v>
      </c>
      <c r="F99" s="241">
        <f>'Open Int.'!E103/'Open Int.'!K103</f>
        <v>0.06004456432508502</v>
      </c>
      <c r="G99" s="257">
        <f>'Open Int.'!H103/'Open Int.'!K103</f>
        <v>0.00903013955670224</v>
      </c>
      <c r="H99" s="260">
        <v>116813545</v>
      </c>
      <c r="I99" s="244">
        <v>23360400</v>
      </c>
      <c r="J99" s="387">
        <v>11680200</v>
      </c>
      <c r="K99" s="122" t="str">
        <f t="shared" si="3"/>
        <v>Gross Exposure is less then 30%</v>
      </c>
      <c r="M99"/>
      <c r="N99"/>
    </row>
    <row r="100" spans="1:14" s="8" customFormat="1" ht="15">
      <c r="A100" s="214" t="s">
        <v>220</v>
      </c>
      <c r="B100" s="248">
        <f>'Open Int.'!K104</f>
        <v>5264400</v>
      </c>
      <c r="C100" s="250">
        <f>'Open Int.'!R104</f>
        <v>243.031026</v>
      </c>
      <c r="D100" s="168">
        <f t="shared" si="4"/>
        <v>0.056590798476344024</v>
      </c>
      <c r="E100" s="256">
        <f>'Open Int.'!B104/'Open Int.'!K104</f>
        <v>0.9076817870982448</v>
      </c>
      <c r="F100" s="241">
        <f>'Open Int.'!E104/'Open Int.'!K104</f>
        <v>0.08308639161157967</v>
      </c>
      <c r="G100" s="257">
        <f>'Open Int.'!H104/'Open Int.'!K104</f>
        <v>0.009231821290175518</v>
      </c>
      <c r="H100" s="260">
        <v>93025724</v>
      </c>
      <c r="I100" s="244">
        <v>6528600</v>
      </c>
      <c r="J100" s="387">
        <v>3264000</v>
      </c>
      <c r="K100" s="122" t="str">
        <f t="shared" si="3"/>
        <v>Gross Exposure is less then 30%</v>
      </c>
      <c r="M100"/>
      <c r="N100"/>
    </row>
    <row r="101" spans="1:14" s="8" customFormat="1" ht="15">
      <c r="A101" s="214" t="s">
        <v>221</v>
      </c>
      <c r="B101" s="248">
        <f>'Open Int.'!K105</f>
        <v>6697500</v>
      </c>
      <c r="C101" s="250">
        <f>'Open Int.'!R105</f>
        <v>896.25945</v>
      </c>
      <c r="D101" s="168">
        <f t="shared" si="4"/>
        <v>0.1964012199954066</v>
      </c>
      <c r="E101" s="256">
        <f>'Open Int.'!B105/'Open Int.'!K105</f>
        <v>0.8648002986188876</v>
      </c>
      <c r="F101" s="241">
        <f>'Open Int.'!E105/'Open Int.'!K105</f>
        <v>0.1025009331840239</v>
      </c>
      <c r="G101" s="257">
        <f>'Open Int.'!H105/'Open Int.'!K105</f>
        <v>0.03269876819708847</v>
      </c>
      <c r="H101" s="260">
        <v>34101112</v>
      </c>
      <c r="I101" s="244">
        <v>2277500</v>
      </c>
      <c r="J101" s="387">
        <v>1138500</v>
      </c>
      <c r="K101" s="122" t="str">
        <f t="shared" si="3"/>
        <v>Gross Exposure is less then 30%</v>
      </c>
      <c r="M101"/>
      <c r="N101"/>
    </row>
    <row r="102" spans="1:14" s="8" customFormat="1" ht="15">
      <c r="A102" s="214" t="s">
        <v>51</v>
      </c>
      <c r="B102" s="248">
        <f>'Open Int.'!K106</f>
        <v>1393600</v>
      </c>
      <c r="C102" s="250">
        <f>'Open Int.'!R106</f>
        <v>23.398544</v>
      </c>
      <c r="D102" s="168">
        <f t="shared" si="4"/>
        <v>0.12418419467405213</v>
      </c>
      <c r="E102" s="256">
        <f>'Open Int.'!B106/'Open Int.'!K106</f>
        <v>0.9781859931113662</v>
      </c>
      <c r="F102" s="241">
        <f>'Open Int.'!E106/'Open Int.'!K106</f>
        <v>0.021814006888633754</v>
      </c>
      <c r="G102" s="257">
        <f>'Open Int.'!H106/'Open Int.'!K106</f>
        <v>0</v>
      </c>
      <c r="H102" s="260">
        <v>11222040</v>
      </c>
      <c r="I102" s="244">
        <v>2243200</v>
      </c>
      <c r="J102" s="387">
        <v>2243200</v>
      </c>
      <c r="K102" s="122" t="str">
        <f t="shared" si="3"/>
        <v>Gross Exposure is less then 30%</v>
      </c>
      <c r="M102"/>
      <c r="N102"/>
    </row>
    <row r="103" spans="1:14" s="8" customFormat="1" ht="15">
      <c r="A103" s="214" t="s">
        <v>245</v>
      </c>
      <c r="B103" s="248">
        <f>'Open Int.'!K107</f>
        <v>7105875</v>
      </c>
      <c r="C103" s="250">
        <f>'Open Int.'!R107</f>
        <v>835.15348875</v>
      </c>
      <c r="D103" s="168">
        <f t="shared" si="4"/>
        <v>0.4702403310507813</v>
      </c>
      <c r="E103" s="256">
        <f>'Open Int.'!B107/'Open Int.'!K107</f>
        <v>0.9787851601667634</v>
      </c>
      <c r="F103" s="241">
        <f>'Open Int.'!E107/'Open Int.'!K107</f>
        <v>0.02000105546466832</v>
      </c>
      <c r="G103" s="257">
        <f>'Open Int.'!H107/'Open Int.'!K107</f>
        <v>0.0012137843685682622</v>
      </c>
      <c r="H103" s="260">
        <v>15111156</v>
      </c>
      <c r="I103" s="244">
        <v>2660625</v>
      </c>
      <c r="J103" s="387">
        <v>1330125</v>
      </c>
      <c r="K103" s="122" t="str">
        <f t="shared" si="3"/>
        <v>Gross exposure is building up andcrpsses 40% mark</v>
      </c>
      <c r="M103"/>
      <c r="N103"/>
    </row>
    <row r="104" spans="1:14" s="8" customFormat="1" ht="15">
      <c r="A104" s="214" t="s">
        <v>196</v>
      </c>
      <c r="B104" s="248">
        <f>'Open Int.'!K108</f>
        <v>7722000</v>
      </c>
      <c r="C104" s="250">
        <f>'Open Int.'!R108</f>
        <v>163.74501</v>
      </c>
      <c r="D104" s="168">
        <f t="shared" si="4"/>
        <v>0.9877619593451913</v>
      </c>
      <c r="E104" s="256">
        <f>'Open Int.'!B108/'Open Int.'!K108</f>
        <v>0.9681429681429682</v>
      </c>
      <c r="F104" s="241">
        <f>'Open Int.'!E108/'Open Int.'!K108</f>
        <v>0.02836052836052836</v>
      </c>
      <c r="G104" s="257">
        <f>'Open Int.'!H108/'Open Int.'!K108</f>
        <v>0.0034965034965034965</v>
      </c>
      <c r="H104" s="260">
        <v>7817673</v>
      </c>
      <c r="I104" s="244">
        <v>1563000</v>
      </c>
      <c r="J104" s="387">
        <v>1563000</v>
      </c>
      <c r="K104" s="122" t="str">
        <f t="shared" si="3"/>
        <v>Gross exposure has crossed 80%,Margin double</v>
      </c>
      <c r="M104"/>
      <c r="N104"/>
    </row>
    <row r="105" spans="1:14" s="8" customFormat="1" ht="15">
      <c r="A105" s="214" t="s">
        <v>197</v>
      </c>
      <c r="B105" s="248">
        <f>'Open Int.'!K109</f>
        <v>380800</v>
      </c>
      <c r="C105" s="250">
        <f>'Open Int.'!R109</f>
        <v>13.215664</v>
      </c>
      <c r="D105" s="168">
        <f t="shared" si="4"/>
        <v>0.0671036273493098</v>
      </c>
      <c r="E105" s="256">
        <f>'Open Int.'!B109/'Open Int.'!K109</f>
        <v>1</v>
      </c>
      <c r="F105" s="241">
        <f>'Open Int.'!E109/'Open Int.'!K109</f>
        <v>0</v>
      </c>
      <c r="G105" s="257">
        <f>'Open Int.'!H109/'Open Int.'!K109</f>
        <v>0</v>
      </c>
      <c r="H105" s="260">
        <v>5674805</v>
      </c>
      <c r="I105" s="244">
        <v>1134750</v>
      </c>
      <c r="J105" s="387">
        <v>1134750</v>
      </c>
      <c r="K105" s="122" t="str">
        <f t="shared" si="3"/>
        <v>Gross Exposure is less then 30%</v>
      </c>
      <c r="M105"/>
      <c r="N105"/>
    </row>
    <row r="106" spans="1:14" s="8" customFormat="1" ht="15">
      <c r="A106" s="214" t="s">
        <v>165</v>
      </c>
      <c r="B106" s="248">
        <f>'Open Int.'!K110</f>
        <v>11485250</v>
      </c>
      <c r="C106" s="250">
        <f>'Open Int.'!R110</f>
        <v>663.7325975</v>
      </c>
      <c r="D106" s="168">
        <f t="shared" si="4"/>
        <v>0.49102231099526156</v>
      </c>
      <c r="E106" s="256">
        <f>'Open Int.'!B110/'Open Int.'!K110</f>
        <v>0.9930671948803901</v>
      </c>
      <c r="F106" s="241">
        <f>'Open Int.'!E110/'Open Int.'!K110</f>
        <v>0.0061709584031692825</v>
      </c>
      <c r="G106" s="257">
        <f>'Open Int.'!H110/'Open Int.'!K110</f>
        <v>0.0007618467164406522</v>
      </c>
      <c r="H106" s="260">
        <v>23390485</v>
      </c>
      <c r="I106" s="244">
        <v>4677750</v>
      </c>
      <c r="J106" s="387">
        <v>2338875</v>
      </c>
      <c r="K106" s="122" t="str">
        <f t="shared" si="3"/>
        <v>Gross exposure is building up andcrpsses 40% mark</v>
      </c>
      <c r="M106"/>
      <c r="N106"/>
    </row>
    <row r="107" spans="1:14" s="8" customFormat="1" ht="15">
      <c r="A107" s="214" t="s">
        <v>166</v>
      </c>
      <c r="B107" s="248">
        <f>'Open Int.'!K111</f>
        <v>3032550</v>
      </c>
      <c r="C107" s="250">
        <f>'Open Int.'!R111</f>
        <v>308.24354475</v>
      </c>
      <c r="D107" s="168">
        <f t="shared" si="4"/>
        <v>0.27928891130326444</v>
      </c>
      <c r="E107" s="256">
        <f>'Open Int.'!B111/'Open Int.'!K111</f>
        <v>0.9997032200623238</v>
      </c>
      <c r="F107" s="241">
        <f>'Open Int.'!E111/'Open Int.'!K111</f>
        <v>0.0002967799376762131</v>
      </c>
      <c r="G107" s="257">
        <f>'Open Int.'!H111/'Open Int.'!K111</f>
        <v>0</v>
      </c>
      <c r="H107" s="260">
        <v>10858111</v>
      </c>
      <c r="I107" s="244">
        <v>2171250</v>
      </c>
      <c r="J107" s="387">
        <v>1085400</v>
      </c>
      <c r="K107" s="122" t="str">
        <f aca="true" t="shared" si="5" ref="K107:K125">IF(D107&gt;=80%,"Gross exposure has crossed 80%,Margin double",IF(D107&gt;=60%,"Gross exposure is Substantial as Open interest has crossed 60%",IF(D107&gt;=40%,"Gross exposure is building up andcrpsses 40% mark",IF(D107&gt;=30%,"Some sign of build up Gross exposure crosses 30%","Gross Exposure is less then 30%"))))</f>
        <v>Gross Exposure is less then 30%</v>
      </c>
      <c r="M107"/>
      <c r="N107"/>
    </row>
    <row r="108" spans="1:14" s="8" customFormat="1" ht="15">
      <c r="A108" s="214" t="s">
        <v>231</v>
      </c>
      <c r="B108" s="248">
        <f>'Open Int.'!K112</f>
        <v>756500</v>
      </c>
      <c r="C108" s="250">
        <f>'Open Int.'!R112</f>
        <v>110.82725</v>
      </c>
      <c r="D108" s="168">
        <f t="shared" si="4"/>
        <v>0.5490637247786326</v>
      </c>
      <c r="E108" s="256">
        <f>'Open Int.'!B112/'Open Int.'!K112</f>
        <v>0.9990085922009253</v>
      </c>
      <c r="F108" s="241">
        <f>'Open Int.'!E112/'Open Int.'!K112</f>
        <v>0.0009914077990746861</v>
      </c>
      <c r="G108" s="257">
        <f>'Open Int.'!H112/'Open Int.'!K112</f>
        <v>0</v>
      </c>
      <c r="H108" s="260">
        <v>1377800</v>
      </c>
      <c r="I108" s="244">
        <v>275500</v>
      </c>
      <c r="J108" s="387">
        <v>275500</v>
      </c>
      <c r="K108" s="122" t="str">
        <f t="shared" si="5"/>
        <v>Gross exposure is building up andcrpsses 40% mark</v>
      </c>
      <c r="M108"/>
      <c r="N108"/>
    </row>
    <row r="109" spans="1:14" s="8" customFormat="1" ht="15">
      <c r="A109" s="214" t="s">
        <v>246</v>
      </c>
      <c r="B109" s="248">
        <f>'Open Int.'!K113</f>
        <v>1236400</v>
      </c>
      <c r="C109" s="250">
        <f>'Open Int.'!R113</f>
        <v>176.761926</v>
      </c>
      <c r="D109" s="168">
        <f t="shared" si="4"/>
        <v>0.07104336058309338</v>
      </c>
      <c r="E109" s="256">
        <f>'Open Int.'!B113/'Open Int.'!K113</f>
        <v>0.9977353607246846</v>
      </c>
      <c r="F109" s="241">
        <f>'Open Int.'!E113/'Open Int.'!K113</f>
        <v>0.0017793594306049821</v>
      </c>
      <c r="G109" s="257">
        <f>'Open Int.'!H113/'Open Int.'!K113</f>
        <v>0.00048527984471044967</v>
      </c>
      <c r="H109" s="260">
        <v>17403456</v>
      </c>
      <c r="I109" s="244">
        <v>2066400</v>
      </c>
      <c r="J109" s="387">
        <v>1033200</v>
      </c>
      <c r="K109" s="122" t="str">
        <f t="shared" si="5"/>
        <v>Gross Exposure is less then 30%</v>
      </c>
      <c r="M109"/>
      <c r="N109"/>
    </row>
    <row r="110" spans="1:14" s="8" customFormat="1" ht="15">
      <c r="A110" s="214" t="s">
        <v>105</v>
      </c>
      <c r="B110" s="248">
        <f>'Open Int.'!K114</f>
        <v>14006800</v>
      </c>
      <c r="C110" s="250">
        <f>'Open Int.'!R114</f>
        <v>115.345998</v>
      </c>
      <c r="D110" s="168">
        <f t="shared" si="4"/>
        <v>0.4001942857142857</v>
      </c>
      <c r="E110" s="256">
        <f>'Open Int.'!B114/'Open Int.'!K114</f>
        <v>0.9614758545849159</v>
      </c>
      <c r="F110" s="241">
        <f>'Open Int.'!E114/'Open Int.'!K114</f>
        <v>0.0363537710255019</v>
      </c>
      <c r="G110" s="257">
        <f>'Open Int.'!H114/'Open Int.'!K114</f>
        <v>0.002170374389582203</v>
      </c>
      <c r="H110" s="260">
        <v>35000000</v>
      </c>
      <c r="I110" s="244">
        <v>6999600</v>
      </c>
      <c r="J110" s="387">
        <v>6148400</v>
      </c>
      <c r="K110" s="122" t="str">
        <f t="shared" si="5"/>
        <v>Gross exposure is building up andcrpsses 40% mark</v>
      </c>
      <c r="M110"/>
      <c r="N110"/>
    </row>
    <row r="111" spans="1:14" s="8" customFormat="1" ht="15">
      <c r="A111" s="214" t="s">
        <v>167</v>
      </c>
      <c r="B111" s="248">
        <f>'Open Int.'!K115</f>
        <v>2390850</v>
      </c>
      <c r="C111" s="250">
        <f>'Open Int.'!R115</f>
        <v>52.56283725</v>
      </c>
      <c r="D111" s="168">
        <f t="shared" si="4"/>
        <v>0.08124647455342475</v>
      </c>
      <c r="E111" s="256">
        <f>'Open Int.'!B115/'Open Int.'!K115</f>
        <v>0.9858836815358555</v>
      </c>
      <c r="F111" s="241">
        <f>'Open Int.'!E115/'Open Int.'!K115</f>
        <v>0.011857707509881422</v>
      </c>
      <c r="G111" s="257">
        <f>'Open Int.'!H115/'Open Int.'!K115</f>
        <v>0.002258610954263128</v>
      </c>
      <c r="H111" s="260">
        <v>29427123</v>
      </c>
      <c r="I111" s="244">
        <v>5884650</v>
      </c>
      <c r="J111" s="387">
        <v>2941650</v>
      </c>
      <c r="K111" s="122" t="str">
        <f t="shared" si="5"/>
        <v>Gross Exposure is less then 30%</v>
      </c>
      <c r="M111"/>
      <c r="N111"/>
    </row>
    <row r="112" spans="1:14" s="8" customFormat="1" ht="15">
      <c r="A112" s="214" t="s">
        <v>224</v>
      </c>
      <c r="B112" s="248">
        <f>'Open Int.'!K116</f>
        <v>5494020</v>
      </c>
      <c r="C112" s="250">
        <f>'Open Int.'!R116</f>
        <v>485.121966</v>
      </c>
      <c r="D112" s="168">
        <f t="shared" si="4"/>
        <v>0.12389834274955806</v>
      </c>
      <c r="E112" s="256">
        <f>'Open Int.'!B116/'Open Int.'!K116</f>
        <v>0.8274465691788526</v>
      </c>
      <c r="F112" s="241">
        <f>'Open Int.'!E116/'Open Int.'!K116</f>
        <v>0.14930633670791152</v>
      </c>
      <c r="G112" s="257">
        <f>'Open Int.'!H116/'Open Int.'!K116</f>
        <v>0.023247094113235847</v>
      </c>
      <c r="H112" s="260">
        <v>44342966</v>
      </c>
      <c r="I112" s="244">
        <v>3707588</v>
      </c>
      <c r="J112" s="387">
        <v>1853588</v>
      </c>
      <c r="K112" s="122" t="str">
        <f t="shared" si="5"/>
        <v>Gross Exposure is less then 30%</v>
      </c>
      <c r="M112"/>
      <c r="N112"/>
    </row>
    <row r="113" spans="1:14" s="8" customFormat="1" ht="15">
      <c r="A113" s="214" t="s">
        <v>247</v>
      </c>
      <c r="B113" s="248">
        <f>'Open Int.'!K117</f>
        <v>1744000</v>
      </c>
      <c r="C113" s="250">
        <f>'Open Int.'!R117</f>
        <v>103.14888</v>
      </c>
      <c r="D113" s="168">
        <f t="shared" si="4"/>
        <v>0.06525122882954935</v>
      </c>
      <c r="E113" s="256">
        <f>'Open Int.'!B117/'Open Int.'!K117</f>
        <v>0.9720183486238532</v>
      </c>
      <c r="F113" s="241">
        <f>'Open Int.'!E117/'Open Int.'!K117</f>
        <v>0.023394495412844038</v>
      </c>
      <c r="G113" s="257">
        <f>'Open Int.'!H117/'Open Int.'!K117</f>
        <v>0.0045871559633027525</v>
      </c>
      <c r="H113" s="260">
        <v>26727466</v>
      </c>
      <c r="I113" s="244">
        <v>5160800</v>
      </c>
      <c r="J113" s="387">
        <v>2580000</v>
      </c>
      <c r="K113" s="122" t="str">
        <f t="shared" si="5"/>
        <v>Gross Exposure is less then 30%</v>
      </c>
      <c r="M113"/>
      <c r="N113"/>
    </row>
    <row r="114" spans="1:14" s="8" customFormat="1" ht="15">
      <c r="A114" s="214" t="s">
        <v>201</v>
      </c>
      <c r="B114" s="248">
        <f>'Open Int.'!K118</f>
        <v>31623075</v>
      </c>
      <c r="C114" s="250">
        <f>'Open Int.'!R118</f>
        <v>1559.175712875</v>
      </c>
      <c r="D114" s="168">
        <f t="shared" si="4"/>
        <v>0.3905850417214682</v>
      </c>
      <c r="E114" s="256">
        <f>'Open Int.'!B118/'Open Int.'!K118</f>
        <v>0.8875963200922111</v>
      </c>
      <c r="F114" s="241">
        <f>'Open Int.'!E118/'Open Int.'!K118</f>
        <v>0.09167751712950116</v>
      </c>
      <c r="G114" s="257">
        <f>'Open Int.'!H118/'Open Int.'!K118</f>
        <v>0.02072616277828769</v>
      </c>
      <c r="H114" s="260">
        <v>80963354</v>
      </c>
      <c r="I114" s="244">
        <v>6411150</v>
      </c>
      <c r="J114" s="387">
        <v>3205575</v>
      </c>
      <c r="K114" s="122" t="str">
        <f t="shared" si="5"/>
        <v>Some sign of build up Gross exposure crosses 30%</v>
      </c>
      <c r="M114"/>
      <c r="N114"/>
    </row>
    <row r="115" spans="1:14" s="8" customFormat="1" ht="15">
      <c r="A115" s="214" t="s">
        <v>222</v>
      </c>
      <c r="B115" s="248">
        <f>'Open Int.'!K119</f>
        <v>1874950</v>
      </c>
      <c r="C115" s="250">
        <f>'Open Int.'!R119</f>
        <v>140.40563075</v>
      </c>
      <c r="D115" s="168">
        <f t="shared" si="4"/>
        <v>0.2351949014908493</v>
      </c>
      <c r="E115" s="256">
        <f>'Open Int.'!B119/'Open Int.'!K119</f>
        <v>0.9785860956292168</v>
      </c>
      <c r="F115" s="241">
        <f>'Open Int.'!E119/'Open Int.'!K119</f>
        <v>0.02097389263713699</v>
      </c>
      <c r="G115" s="257">
        <f>'Open Int.'!H119/'Open Int.'!K119</f>
        <v>0.00044001173364623054</v>
      </c>
      <c r="H115" s="260">
        <v>7971899</v>
      </c>
      <c r="I115" s="244">
        <v>1594175</v>
      </c>
      <c r="J115" s="387">
        <v>796950</v>
      </c>
      <c r="K115" s="122" t="str">
        <f t="shared" si="5"/>
        <v>Gross Exposure is less then 30%</v>
      </c>
      <c r="M115"/>
      <c r="N115"/>
    </row>
    <row r="116" spans="1:14" s="8" customFormat="1" ht="15">
      <c r="A116" s="214" t="s">
        <v>133</v>
      </c>
      <c r="B116" s="248">
        <f>'Open Int.'!K120</f>
        <v>2531500</v>
      </c>
      <c r="C116" s="250">
        <f>'Open Int.'!R120</f>
        <v>301.729485</v>
      </c>
      <c r="D116" s="168">
        <f t="shared" si="4"/>
        <v>0.07906029585071642</v>
      </c>
      <c r="E116" s="256">
        <f>'Open Int.'!B120/'Open Int.'!K120</f>
        <v>0.9447955757456054</v>
      </c>
      <c r="F116" s="241">
        <f>'Open Int.'!E120/'Open Int.'!K120</f>
        <v>0.05214299822239779</v>
      </c>
      <c r="G116" s="257">
        <f>'Open Int.'!H120/'Open Int.'!K120</f>
        <v>0.00306142603199684</v>
      </c>
      <c r="H116" s="260">
        <v>32019865</v>
      </c>
      <c r="I116" s="244">
        <v>2502500</v>
      </c>
      <c r="J116" s="387">
        <v>1251250</v>
      </c>
      <c r="K116" s="122" t="str">
        <f t="shared" si="5"/>
        <v>Gross Exposure is less then 30%</v>
      </c>
      <c r="M116"/>
      <c r="N116"/>
    </row>
    <row r="117" spans="1:14" s="8" customFormat="1" ht="15">
      <c r="A117" s="214" t="s">
        <v>248</v>
      </c>
      <c r="B117" s="248">
        <f>'Open Int.'!K121</f>
        <v>2384211</v>
      </c>
      <c r="C117" s="250">
        <f>'Open Int.'!R121</f>
        <v>194.134380675</v>
      </c>
      <c r="D117" s="168">
        <f t="shared" si="4"/>
        <v>0.5720595705086201</v>
      </c>
      <c r="E117" s="256">
        <f>'Open Int.'!B121/'Open Int.'!K121</f>
        <v>0.9934494052749526</v>
      </c>
      <c r="F117" s="241">
        <f>'Open Int.'!E121/'Open Int.'!K121</f>
        <v>0.00586105843820031</v>
      </c>
      <c r="G117" s="257">
        <f>'Open Int.'!H121/'Open Int.'!K121</f>
        <v>0.0006895362868470954</v>
      </c>
      <c r="H117" s="260">
        <v>4167767</v>
      </c>
      <c r="I117" s="244">
        <v>833508</v>
      </c>
      <c r="J117" s="387">
        <v>658011</v>
      </c>
      <c r="K117" s="122" t="str">
        <f t="shared" si="5"/>
        <v>Gross exposure is building up andcrpsses 40% mark</v>
      </c>
      <c r="M117"/>
      <c r="N117"/>
    </row>
    <row r="118" spans="1:14" s="8" customFormat="1" ht="15">
      <c r="A118" s="214" t="s">
        <v>189</v>
      </c>
      <c r="B118" s="248">
        <f>'Open Int.'!K122</f>
        <v>7956150</v>
      </c>
      <c r="C118" s="250">
        <f>'Open Int.'!R122</f>
        <v>77.811147</v>
      </c>
      <c r="D118" s="168">
        <f t="shared" si="4"/>
        <v>0.38794003192107</v>
      </c>
      <c r="E118" s="256">
        <f>'Open Int.'!B122/'Open Int.'!K122</f>
        <v>0.9733036707452726</v>
      </c>
      <c r="F118" s="241">
        <f>'Open Int.'!E122/'Open Int.'!K122</f>
        <v>0.025583982202447165</v>
      </c>
      <c r="G118" s="257">
        <f>'Open Int.'!H122/'Open Int.'!K122</f>
        <v>0.0011123470522803114</v>
      </c>
      <c r="H118" s="260">
        <v>20508711</v>
      </c>
      <c r="I118" s="244">
        <v>4100500</v>
      </c>
      <c r="J118" s="387">
        <v>4100500</v>
      </c>
      <c r="K118" s="122" t="str">
        <f t="shared" si="5"/>
        <v>Some sign of build up Gross exposure crosses 30%</v>
      </c>
      <c r="M118"/>
      <c r="N118"/>
    </row>
    <row r="119" spans="1:14" s="8" customFormat="1" ht="15">
      <c r="A119" s="214" t="s">
        <v>96</v>
      </c>
      <c r="B119" s="248">
        <f>'Open Int.'!K123</f>
        <v>4960200</v>
      </c>
      <c r="C119" s="250">
        <f>'Open Int.'!R123</f>
        <v>64.97862</v>
      </c>
      <c r="D119" s="168">
        <f t="shared" si="4"/>
        <v>0.1101689381430797</v>
      </c>
      <c r="E119" s="256">
        <f>'Open Int.'!B123/'Open Int.'!K123</f>
        <v>0.9889923793395428</v>
      </c>
      <c r="F119" s="241">
        <f>'Open Int.'!E123/'Open Int.'!K123</f>
        <v>0.01100762066045724</v>
      </c>
      <c r="G119" s="257">
        <f>'Open Int.'!H123/'Open Int.'!K123</f>
        <v>0</v>
      </c>
      <c r="H119" s="260">
        <v>45023580</v>
      </c>
      <c r="I119" s="244">
        <v>9000600</v>
      </c>
      <c r="J119" s="387">
        <v>4498200</v>
      </c>
      <c r="K119" s="122" t="str">
        <f t="shared" si="5"/>
        <v>Gross Exposure is less then 30%</v>
      </c>
      <c r="M119"/>
      <c r="N119"/>
    </row>
    <row r="120" spans="1:14" s="8" customFormat="1" ht="15">
      <c r="A120" s="214" t="s">
        <v>168</v>
      </c>
      <c r="B120" s="248">
        <f>'Open Int.'!K124</f>
        <v>620100</v>
      </c>
      <c r="C120" s="250">
        <f>'Open Int.'!R124</f>
        <v>30.465513</v>
      </c>
      <c r="D120" s="168">
        <f t="shared" si="4"/>
        <v>0.021279881400951262</v>
      </c>
      <c r="E120" s="256">
        <f>'Open Int.'!B124/'Open Int.'!K124</f>
        <v>1</v>
      </c>
      <c r="F120" s="241">
        <f>'Open Int.'!E124/'Open Int.'!K124</f>
        <v>0</v>
      </c>
      <c r="G120" s="257">
        <f>'Open Int.'!H124/'Open Int.'!K124</f>
        <v>0</v>
      </c>
      <c r="H120" s="260">
        <v>29140200</v>
      </c>
      <c r="I120" s="244">
        <v>5827500</v>
      </c>
      <c r="J120" s="387">
        <v>2913300</v>
      </c>
      <c r="K120" s="122" t="str">
        <f t="shared" si="5"/>
        <v>Gross Exposure is less then 30%</v>
      </c>
      <c r="M120"/>
      <c r="N120"/>
    </row>
    <row r="121" spans="1:14" s="8" customFormat="1" ht="15">
      <c r="A121" s="214" t="s">
        <v>169</v>
      </c>
      <c r="B121" s="248">
        <f>'Open Int.'!K125</f>
        <v>6927600</v>
      </c>
      <c r="C121" s="250">
        <f>'Open Int.'!R125</f>
        <v>36.092796</v>
      </c>
      <c r="D121" s="168">
        <f t="shared" si="4"/>
        <v>0.17319</v>
      </c>
      <c r="E121" s="256">
        <f>'Open Int.'!B125/'Open Int.'!K125</f>
        <v>0.9810756972111554</v>
      </c>
      <c r="F121" s="241">
        <f>'Open Int.'!E125/'Open Int.'!K125</f>
        <v>0.018924302788844622</v>
      </c>
      <c r="G121" s="257">
        <f>'Open Int.'!H125/'Open Int.'!K125</f>
        <v>0</v>
      </c>
      <c r="H121" s="260">
        <v>40000000</v>
      </c>
      <c r="I121" s="244">
        <v>7997100</v>
      </c>
      <c r="J121" s="387">
        <v>7997100</v>
      </c>
      <c r="K121" s="122" t="str">
        <f t="shared" si="5"/>
        <v>Gross Exposure is less then 30%</v>
      </c>
      <c r="M121"/>
      <c r="N121"/>
    </row>
    <row r="122" spans="1:14" s="8" customFormat="1" ht="15">
      <c r="A122" s="214" t="s">
        <v>170</v>
      </c>
      <c r="B122" s="248">
        <f>'Open Int.'!K126</f>
        <v>4403700</v>
      </c>
      <c r="C122" s="250">
        <f>'Open Int.'!R126</f>
        <v>194.819688</v>
      </c>
      <c r="D122" s="168">
        <f t="shared" si="4"/>
        <v>0.43559957481635614</v>
      </c>
      <c r="E122" s="256">
        <f>'Open Int.'!B126/'Open Int.'!K126</f>
        <v>0.9912970910824989</v>
      </c>
      <c r="F122" s="241">
        <f>'Open Int.'!E126/'Open Int.'!K126</f>
        <v>0.008464473056747735</v>
      </c>
      <c r="G122" s="257">
        <f>'Open Int.'!H126/'Open Int.'!K126</f>
        <v>0.0002384358607534573</v>
      </c>
      <c r="H122" s="260">
        <v>10109514</v>
      </c>
      <c r="I122" s="244">
        <v>2021775</v>
      </c>
      <c r="J122" s="387">
        <v>1170225</v>
      </c>
      <c r="K122" s="122" t="str">
        <f t="shared" si="5"/>
        <v>Gross exposure is building up andcrpsses 40% mark</v>
      </c>
      <c r="M122"/>
      <c r="N122"/>
    </row>
    <row r="123" spans="1:16" s="8" customFormat="1" ht="15">
      <c r="A123" s="214" t="s">
        <v>52</v>
      </c>
      <c r="B123" s="248">
        <f>'Open Int.'!K127</f>
        <v>4359600</v>
      </c>
      <c r="C123" s="250">
        <f>'Open Int.'!R127</f>
        <v>258.655068</v>
      </c>
      <c r="D123" s="168">
        <f t="shared" si="4"/>
        <v>0.08666608247837483</v>
      </c>
      <c r="E123" s="256">
        <f>'Open Int.'!B127/'Open Int.'!K127</f>
        <v>0.9938067712634187</v>
      </c>
      <c r="F123" s="241">
        <f>'Open Int.'!E127/'Open Int.'!K127</f>
        <v>0.006055601431323975</v>
      </c>
      <c r="G123" s="257">
        <f>'Open Int.'!H127/'Open Int.'!K127</f>
        <v>0.00013762730525736306</v>
      </c>
      <c r="H123" s="260">
        <v>50303416</v>
      </c>
      <c r="I123" s="244">
        <v>5000400</v>
      </c>
      <c r="J123" s="387">
        <v>2500200</v>
      </c>
      <c r="K123" s="122" t="str">
        <f t="shared" si="5"/>
        <v>Gross Exposure is less then 30%</v>
      </c>
      <c r="M123"/>
      <c r="N123"/>
      <c r="P123" s="100"/>
    </row>
    <row r="124" spans="1:14" s="4" customFormat="1" ht="14.25">
      <c r="A124" s="214" t="s">
        <v>171</v>
      </c>
      <c r="B124" s="248">
        <f>'Open Int.'!K128</f>
        <v>1596600</v>
      </c>
      <c r="C124" s="250">
        <f>'Open Int.'!R128</f>
        <v>60.758613</v>
      </c>
      <c r="D124" s="168">
        <f t="shared" si="4"/>
        <v>0.2847552667061417</v>
      </c>
      <c r="E124" s="256">
        <f>'Open Int.'!B128/'Open Int.'!K128</f>
        <v>0.9988726042841037</v>
      </c>
      <c r="F124" s="241">
        <f>'Open Int.'!E128/'Open Int.'!K128</f>
        <v>0.0011273957158962795</v>
      </c>
      <c r="G124" s="257">
        <f>'Open Int.'!H128/'Open Int.'!K128</f>
        <v>0</v>
      </c>
      <c r="H124" s="260">
        <v>5606920</v>
      </c>
      <c r="I124" s="244">
        <v>1120800</v>
      </c>
      <c r="J124" s="387">
        <v>1120800</v>
      </c>
      <c r="K124" s="122" t="str">
        <f t="shared" si="5"/>
        <v>Gross Exposure is less then 30%</v>
      </c>
      <c r="M124"/>
      <c r="N124"/>
    </row>
    <row r="125" spans="1:14" s="4" customFormat="1" ht="14.25">
      <c r="A125" s="189" t="s">
        <v>227</v>
      </c>
      <c r="B125" s="248">
        <f>'Open Int.'!K129</f>
        <v>15806700</v>
      </c>
      <c r="C125" s="250">
        <f>'Open Int.'!R129</f>
        <v>566.4330945</v>
      </c>
      <c r="D125" s="168">
        <f t="shared" si="4"/>
        <v>0.33638872539452364</v>
      </c>
      <c r="E125" s="256">
        <f>'Open Int.'!B129/'Open Int.'!K129</f>
        <v>0.9095257074531686</v>
      </c>
      <c r="F125" s="241">
        <f>'Open Int.'!E129/'Open Int.'!K129</f>
        <v>0.07758735219875117</v>
      </c>
      <c r="G125" s="257">
        <f>'Open Int.'!H129/'Open Int.'!K129</f>
        <v>0.012886940348080245</v>
      </c>
      <c r="H125" s="260">
        <v>46989387</v>
      </c>
      <c r="I125" s="244">
        <v>8037400</v>
      </c>
      <c r="J125" s="387">
        <v>4018700</v>
      </c>
      <c r="K125" s="122" t="str">
        <f t="shared" si="5"/>
        <v>Some sign of build up Gross exposure crosses 30%</v>
      </c>
      <c r="M125"/>
      <c r="N125"/>
    </row>
    <row r="126" spans="2:9" s="4" customFormat="1" ht="14.25">
      <c r="B126" s="70"/>
      <c r="H126" s="62"/>
      <c r="I126" s="62"/>
    </row>
    <row r="127" spans="2:9" s="4" customFormat="1" ht="14.25">
      <c r="B127" s="70"/>
      <c r="H127" s="62"/>
      <c r="I127" s="62"/>
    </row>
    <row r="128" spans="1:10" ht="14.25">
      <c r="A128" s="4"/>
      <c r="B128" s="70"/>
      <c r="C128" s="4"/>
      <c r="D128" s="4"/>
      <c r="E128" s="4"/>
      <c r="F128" s="4"/>
      <c r="G128" s="4"/>
      <c r="H128" s="62"/>
      <c r="I128" s="62"/>
      <c r="J128" s="4"/>
    </row>
    <row r="129" spans="2:8" ht="12.75">
      <c r="B129" s="1"/>
      <c r="F129" s="75"/>
      <c r="G129" s="4"/>
      <c r="H129" s="62"/>
    </row>
    <row r="130" spans="6:8" ht="12.75">
      <c r="F130" s="75"/>
      <c r="G130" s="4"/>
      <c r="H130" s="62"/>
    </row>
    <row r="131" spans="6:8" ht="12.75">
      <c r="F131" s="4"/>
      <c r="G131" s="4"/>
      <c r="H131" s="62"/>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1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265" sqref="G265"/>
    </sheetView>
  </sheetViews>
  <sheetFormatPr defaultColWidth="9.140625" defaultRowHeight="12.75"/>
  <cols>
    <col min="1" max="1" width="12.140625" style="32" customWidth="1"/>
    <col min="2" max="2" width="8.8515625" style="4" customWidth="1"/>
    <col min="3" max="3" width="10.00390625" style="4" customWidth="1"/>
    <col min="4" max="4" width="8.7109375" style="118" customWidth="1"/>
    <col min="5" max="5" width="11.57421875" style="4" customWidth="1"/>
    <col min="6" max="7" width="9.421875" style="4" customWidth="1"/>
    <col min="8" max="8" width="12.421875" style="124" hidden="1" customWidth="1"/>
    <col min="9" max="9" width="10.57421875" style="7" hidden="1" customWidth="1"/>
    <col min="10" max="10" width="12.00390625" style="120" customWidth="1"/>
    <col min="11" max="11" width="9.140625" style="4" hidden="1" customWidth="1"/>
    <col min="12" max="12" width="9.7109375" style="4" hidden="1" customWidth="1"/>
    <col min="13" max="13" width="9.140625" style="4" hidden="1" customWidth="1"/>
    <col min="14" max="15" width="9.140625" style="5" customWidth="1"/>
    <col min="16" max="16" width="11.57421875" style="5" bestFit="1" customWidth="1"/>
    <col min="17" max="16384" width="9.140625" style="5" customWidth="1"/>
  </cols>
  <sheetData>
    <row r="1" spans="1:13" s="69" customFormat="1" ht="19.5" customHeight="1" thickBot="1">
      <c r="A1" s="401" t="s">
        <v>254</v>
      </c>
      <c r="B1" s="407"/>
      <c r="C1" s="407"/>
      <c r="D1" s="407"/>
      <c r="E1" s="407"/>
      <c r="F1" s="407"/>
      <c r="G1" s="407"/>
      <c r="H1" s="407"/>
      <c r="I1" s="407"/>
      <c r="J1" s="439"/>
      <c r="K1" s="35"/>
      <c r="L1" s="36"/>
      <c r="M1" s="37"/>
    </row>
    <row r="2" spans="1:13" s="39" customFormat="1" ht="31.5" customHeight="1" thickBot="1">
      <c r="A2" s="443" t="s">
        <v>37</v>
      </c>
      <c r="B2" s="445" t="s">
        <v>15</v>
      </c>
      <c r="C2" s="447" t="s">
        <v>41</v>
      </c>
      <c r="D2" s="449" t="s">
        <v>86</v>
      </c>
      <c r="E2" s="450"/>
      <c r="F2" s="451"/>
      <c r="G2" s="452" t="s">
        <v>108</v>
      </c>
      <c r="H2" s="452"/>
      <c r="I2" s="452"/>
      <c r="J2" s="442"/>
      <c r="K2" s="440" t="s">
        <v>42</v>
      </c>
      <c r="L2" s="441"/>
      <c r="M2" s="442"/>
    </row>
    <row r="3" spans="1:13" s="39" customFormat="1" ht="27.75" thickBot="1">
      <c r="A3" s="444"/>
      <c r="B3" s="446"/>
      <c r="C3" s="448"/>
      <c r="D3" s="135" t="s">
        <v>87</v>
      </c>
      <c r="E3" s="103" t="s">
        <v>43</v>
      </c>
      <c r="F3" s="136" t="s">
        <v>20</v>
      </c>
      <c r="G3" s="38" t="s">
        <v>43</v>
      </c>
      <c r="H3" s="123" t="s">
        <v>106</v>
      </c>
      <c r="I3" s="40" t="s">
        <v>107</v>
      </c>
      <c r="J3" s="119" t="s">
        <v>20</v>
      </c>
      <c r="K3" s="163" t="s">
        <v>21</v>
      </c>
      <c r="L3" s="108" t="s">
        <v>22</v>
      </c>
      <c r="M3" s="109" t="s">
        <v>23</v>
      </c>
    </row>
    <row r="4" spans="1:14" s="9" customFormat="1" ht="15">
      <c r="A4" s="105" t="s">
        <v>198</v>
      </c>
      <c r="B4" s="190">
        <v>100</v>
      </c>
      <c r="C4" s="360">
        <f>Volume!J4</f>
        <v>6235.15</v>
      </c>
      <c r="D4" s="346">
        <v>449.62</v>
      </c>
      <c r="E4" s="222">
        <f>D4*B4</f>
        <v>44962</v>
      </c>
      <c r="F4" s="223">
        <f>D4/C4*100</f>
        <v>7.211053463028155</v>
      </c>
      <c r="G4" s="297">
        <f>(B4*C4)*H4%+E4</f>
        <v>63667.45</v>
      </c>
      <c r="H4" s="295">
        <v>3</v>
      </c>
      <c r="I4" s="225">
        <f aca="true" t="shared" si="0" ref="I4:I67">G4/B4</f>
        <v>636.6745</v>
      </c>
      <c r="J4" s="226">
        <f aca="true" t="shared" si="1" ref="J4:J67">I4/C4</f>
        <v>0.10211053463028155</v>
      </c>
      <c r="K4" s="228">
        <f>M4/16</f>
        <v>1.59200975</v>
      </c>
      <c r="L4" s="229">
        <f>K4*SQRT(30)</f>
        <v>8.7197965184316</v>
      </c>
      <c r="M4" s="230">
        <v>25.472156</v>
      </c>
      <c r="N4" s="92"/>
    </row>
    <row r="5" spans="1:14" s="9" customFormat="1" ht="15">
      <c r="A5" s="206" t="s">
        <v>88</v>
      </c>
      <c r="B5" s="191">
        <v>50</v>
      </c>
      <c r="C5" s="309">
        <f>Volume!J5</f>
        <v>5308.95</v>
      </c>
      <c r="D5" s="345">
        <v>376.16</v>
      </c>
      <c r="E5" s="219">
        <f aca="true" t="shared" si="2" ref="E5:E68">D5*B5</f>
        <v>18808</v>
      </c>
      <c r="F5" s="224">
        <f aca="true" t="shared" si="3" ref="F5:F68">D5/C5*100</f>
        <v>7.085393533561252</v>
      </c>
      <c r="G5" s="298">
        <f aca="true" t="shared" si="4" ref="G5:G68">(B5*C5)*H5%+E5</f>
        <v>26771.425</v>
      </c>
      <c r="H5" s="296">
        <v>3</v>
      </c>
      <c r="I5" s="220">
        <f t="shared" si="0"/>
        <v>535.4285</v>
      </c>
      <c r="J5" s="227">
        <f t="shared" si="1"/>
        <v>0.1008539353356125</v>
      </c>
      <c r="K5" s="231">
        <f aca="true" t="shared" si="5" ref="K5:K68">M5/16</f>
        <v>1.3283789375</v>
      </c>
      <c r="L5" s="221">
        <f aca="true" t="shared" si="6" ref="L5:L68">K5*SQRT(30)</f>
        <v>7.275831089834952</v>
      </c>
      <c r="M5" s="232">
        <v>21.254063</v>
      </c>
      <c r="N5" s="92"/>
    </row>
    <row r="6" spans="1:14" s="9" customFormat="1" ht="15">
      <c r="A6" s="206" t="s">
        <v>9</v>
      </c>
      <c r="B6" s="191">
        <v>100</v>
      </c>
      <c r="C6" s="309">
        <f>Volume!J6</f>
        <v>4015.75</v>
      </c>
      <c r="D6" s="345">
        <v>284.39</v>
      </c>
      <c r="E6" s="219">
        <f t="shared" si="2"/>
        <v>28439</v>
      </c>
      <c r="F6" s="224">
        <f t="shared" si="3"/>
        <v>7.081865155948453</v>
      </c>
      <c r="G6" s="298">
        <f t="shared" si="4"/>
        <v>40486.25</v>
      </c>
      <c r="H6" s="296">
        <v>3</v>
      </c>
      <c r="I6" s="220">
        <f t="shared" si="0"/>
        <v>404.8625</v>
      </c>
      <c r="J6" s="227">
        <f t="shared" si="1"/>
        <v>0.10081865155948454</v>
      </c>
      <c r="K6" s="231">
        <f t="shared" si="5"/>
        <v>0.9191089375</v>
      </c>
      <c r="L6" s="221">
        <f t="shared" si="6"/>
        <v>5.034166978733559</v>
      </c>
      <c r="M6" s="232">
        <v>14.705743</v>
      </c>
      <c r="N6" s="92"/>
    </row>
    <row r="7" spans="1:13" s="8" customFormat="1" ht="15">
      <c r="A7" s="206" t="s">
        <v>149</v>
      </c>
      <c r="B7" s="191">
        <v>100</v>
      </c>
      <c r="C7" s="309">
        <f>Volume!J7</f>
        <v>3758.25</v>
      </c>
      <c r="D7" s="345">
        <v>407.37</v>
      </c>
      <c r="E7" s="219">
        <f t="shared" si="2"/>
        <v>40737</v>
      </c>
      <c r="F7" s="224">
        <f t="shared" si="3"/>
        <v>10.839353422470564</v>
      </c>
      <c r="G7" s="298">
        <f t="shared" si="4"/>
        <v>59528.25</v>
      </c>
      <c r="H7" s="296">
        <v>5</v>
      </c>
      <c r="I7" s="220">
        <f t="shared" si="0"/>
        <v>595.2825</v>
      </c>
      <c r="J7" s="227">
        <f t="shared" si="1"/>
        <v>0.15839353422470565</v>
      </c>
      <c r="K7" s="231">
        <f t="shared" si="5"/>
        <v>2.0265173125</v>
      </c>
      <c r="L7" s="221">
        <f t="shared" si="6"/>
        <v>11.099692452309958</v>
      </c>
      <c r="M7" s="232">
        <v>32.424277</v>
      </c>
    </row>
    <row r="8" spans="1:13" s="9" customFormat="1" ht="15">
      <c r="A8" s="206" t="s">
        <v>0</v>
      </c>
      <c r="B8" s="191">
        <v>375</v>
      </c>
      <c r="C8" s="309">
        <f>Volume!J8</f>
        <v>1164.95</v>
      </c>
      <c r="D8" s="345">
        <v>127.99</v>
      </c>
      <c r="E8" s="219">
        <f t="shared" si="2"/>
        <v>47996.25</v>
      </c>
      <c r="F8" s="224">
        <f t="shared" si="3"/>
        <v>10.986737628224388</v>
      </c>
      <c r="G8" s="298">
        <f t="shared" si="4"/>
        <v>69839.0625</v>
      </c>
      <c r="H8" s="296">
        <v>5</v>
      </c>
      <c r="I8" s="220">
        <f t="shared" si="0"/>
        <v>186.2375</v>
      </c>
      <c r="J8" s="227">
        <f t="shared" si="1"/>
        <v>0.15986737628224387</v>
      </c>
      <c r="K8" s="231">
        <f t="shared" si="5"/>
        <v>2.4777595625</v>
      </c>
      <c r="L8" s="221">
        <f t="shared" si="6"/>
        <v>13.571248044553816</v>
      </c>
      <c r="M8" s="232">
        <v>39.644153</v>
      </c>
    </row>
    <row r="9" spans="1:13" s="8" customFormat="1" ht="15">
      <c r="A9" s="206" t="s">
        <v>150</v>
      </c>
      <c r="B9" s="191">
        <v>4900</v>
      </c>
      <c r="C9" s="309">
        <f>Volume!J9</f>
        <v>94.1</v>
      </c>
      <c r="D9" s="345">
        <v>10.09</v>
      </c>
      <c r="E9" s="219">
        <f t="shared" si="2"/>
        <v>49441</v>
      </c>
      <c r="F9" s="224">
        <f t="shared" si="3"/>
        <v>10.722635494155154</v>
      </c>
      <c r="G9" s="298">
        <f t="shared" si="4"/>
        <v>72495.5</v>
      </c>
      <c r="H9" s="296">
        <v>5</v>
      </c>
      <c r="I9" s="220">
        <f t="shared" si="0"/>
        <v>14.795</v>
      </c>
      <c r="J9" s="227">
        <f t="shared" si="1"/>
        <v>0.15722635494155154</v>
      </c>
      <c r="K9" s="231">
        <f t="shared" si="5"/>
        <v>1.9274864375</v>
      </c>
      <c r="L9" s="221">
        <f t="shared" si="6"/>
        <v>10.557278011040216</v>
      </c>
      <c r="M9" s="232">
        <v>30.839783</v>
      </c>
    </row>
    <row r="10" spans="1:13" s="8" customFormat="1" ht="15">
      <c r="A10" s="206" t="s">
        <v>190</v>
      </c>
      <c r="B10" s="191">
        <v>6700</v>
      </c>
      <c r="C10" s="309">
        <f>Volume!J10</f>
        <v>72.55</v>
      </c>
      <c r="D10" s="201">
        <v>7.97</v>
      </c>
      <c r="E10" s="219">
        <f t="shared" si="2"/>
        <v>53399</v>
      </c>
      <c r="F10" s="224">
        <f t="shared" si="3"/>
        <v>10.9855272226051</v>
      </c>
      <c r="G10" s="298">
        <f t="shared" si="4"/>
        <v>77703.25</v>
      </c>
      <c r="H10" s="296">
        <v>5</v>
      </c>
      <c r="I10" s="220">
        <f t="shared" si="0"/>
        <v>11.5975</v>
      </c>
      <c r="J10" s="227">
        <f t="shared" si="1"/>
        <v>0.159855272226051</v>
      </c>
      <c r="K10" s="231">
        <f t="shared" si="5"/>
        <v>2.196746625</v>
      </c>
      <c r="L10" s="221">
        <f t="shared" si="6"/>
        <v>12.03207679635842</v>
      </c>
      <c r="M10" s="216">
        <v>35.147946</v>
      </c>
    </row>
    <row r="11" spans="1:13" s="9" customFormat="1" ht="15">
      <c r="A11" s="206" t="s">
        <v>89</v>
      </c>
      <c r="B11" s="191">
        <v>4600</v>
      </c>
      <c r="C11" s="309">
        <f>Volume!J11</f>
        <v>91.4</v>
      </c>
      <c r="D11" s="345">
        <v>9.88</v>
      </c>
      <c r="E11" s="219">
        <f t="shared" si="2"/>
        <v>45448</v>
      </c>
      <c r="F11" s="224">
        <f t="shared" si="3"/>
        <v>10.809628008752735</v>
      </c>
      <c r="G11" s="298">
        <f t="shared" si="4"/>
        <v>66470</v>
      </c>
      <c r="H11" s="296">
        <v>5</v>
      </c>
      <c r="I11" s="220">
        <f t="shared" si="0"/>
        <v>14.45</v>
      </c>
      <c r="J11" s="227">
        <f t="shared" si="1"/>
        <v>0.15809628008752732</v>
      </c>
      <c r="K11" s="231">
        <f t="shared" si="5"/>
        <v>1.887629</v>
      </c>
      <c r="L11" s="221">
        <f t="shared" si="6"/>
        <v>10.338969835009193</v>
      </c>
      <c r="M11" s="232">
        <v>30.202064</v>
      </c>
    </row>
    <row r="12" spans="1:13" s="9" customFormat="1" ht="15">
      <c r="A12" s="206" t="s">
        <v>102</v>
      </c>
      <c r="B12" s="191">
        <v>4300</v>
      </c>
      <c r="C12" s="309">
        <f>Volume!J12</f>
        <v>55.2</v>
      </c>
      <c r="D12" s="345">
        <v>7.46</v>
      </c>
      <c r="E12" s="219">
        <f t="shared" si="2"/>
        <v>32078</v>
      </c>
      <c r="F12" s="224">
        <f t="shared" si="3"/>
        <v>13.51449275362319</v>
      </c>
      <c r="G12" s="298">
        <f t="shared" si="4"/>
        <v>44159.623999999996</v>
      </c>
      <c r="H12" s="296">
        <v>5.09</v>
      </c>
      <c r="I12" s="220">
        <f t="shared" si="0"/>
        <v>10.26968</v>
      </c>
      <c r="J12" s="227">
        <f t="shared" si="1"/>
        <v>0.18604492753623186</v>
      </c>
      <c r="K12" s="231">
        <f t="shared" si="5"/>
        <v>3.0647585625</v>
      </c>
      <c r="L12" s="221">
        <f t="shared" si="6"/>
        <v>16.786373979883564</v>
      </c>
      <c r="M12" s="232">
        <v>49.036137</v>
      </c>
    </row>
    <row r="13" spans="1:13" s="8" customFormat="1" ht="15">
      <c r="A13" s="206" t="s">
        <v>151</v>
      </c>
      <c r="B13" s="191">
        <v>9550</v>
      </c>
      <c r="C13" s="309">
        <f>Volume!J13</f>
        <v>43.55</v>
      </c>
      <c r="D13" s="345">
        <v>4.74</v>
      </c>
      <c r="E13" s="219">
        <f t="shared" si="2"/>
        <v>45267</v>
      </c>
      <c r="F13" s="224">
        <f t="shared" si="3"/>
        <v>10.884041331802527</v>
      </c>
      <c r="G13" s="298">
        <f t="shared" si="4"/>
        <v>66062.125</v>
      </c>
      <c r="H13" s="296">
        <v>5</v>
      </c>
      <c r="I13" s="220">
        <f t="shared" si="0"/>
        <v>6.9175</v>
      </c>
      <c r="J13" s="227">
        <f t="shared" si="1"/>
        <v>0.1588404133180253</v>
      </c>
      <c r="K13" s="231">
        <f t="shared" si="5"/>
        <v>2.1923670625</v>
      </c>
      <c r="L13" s="221">
        <f t="shared" si="6"/>
        <v>12.008088944625882</v>
      </c>
      <c r="M13" s="232">
        <v>35.077873</v>
      </c>
    </row>
    <row r="14" spans="1:13" s="8" customFormat="1" ht="15">
      <c r="A14" s="206" t="s">
        <v>172</v>
      </c>
      <c r="B14" s="191">
        <v>350</v>
      </c>
      <c r="C14" s="309">
        <f>Volume!J14</f>
        <v>658.25</v>
      </c>
      <c r="D14" s="345">
        <v>70.3</v>
      </c>
      <c r="E14" s="219">
        <f t="shared" si="2"/>
        <v>24605</v>
      </c>
      <c r="F14" s="224">
        <f t="shared" si="3"/>
        <v>10.67983289023927</v>
      </c>
      <c r="G14" s="298">
        <f t="shared" si="4"/>
        <v>36124.375</v>
      </c>
      <c r="H14" s="296">
        <v>5</v>
      </c>
      <c r="I14" s="220">
        <f t="shared" si="0"/>
        <v>103.2125</v>
      </c>
      <c r="J14" s="227">
        <f t="shared" si="1"/>
        <v>0.1567983289023927</v>
      </c>
      <c r="K14" s="231">
        <f t="shared" si="5"/>
        <v>1.65248325</v>
      </c>
      <c r="L14" s="221">
        <f t="shared" si="6"/>
        <v>9.051023519244488</v>
      </c>
      <c r="M14" s="216">
        <v>26.439732</v>
      </c>
    </row>
    <row r="15" spans="1:13" s="9" customFormat="1" ht="15">
      <c r="A15" s="206" t="s">
        <v>209</v>
      </c>
      <c r="B15" s="191">
        <v>100</v>
      </c>
      <c r="C15" s="309">
        <f>Volume!J15</f>
        <v>2719.35</v>
      </c>
      <c r="D15" s="345">
        <v>296.32</v>
      </c>
      <c r="E15" s="219">
        <f t="shared" si="2"/>
        <v>29632</v>
      </c>
      <c r="F15" s="224">
        <f t="shared" si="3"/>
        <v>10.896721643039697</v>
      </c>
      <c r="G15" s="298">
        <f t="shared" si="4"/>
        <v>43228.75</v>
      </c>
      <c r="H15" s="296">
        <v>5</v>
      </c>
      <c r="I15" s="220">
        <f t="shared" si="0"/>
        <v>432.2875</v>
      </c>
      <c r="J15" s="227">
        <f t="shared" si="1"/>
        <v>0.158967216430397</v>
      </c>
      <c r="K15" s="231">
        <f t="shared" si="5"/>
        <v>1.8035315</v>
      </c>
      <c r="L15" s="221">
        <f t="shared" si="6"/>
        <v>9.878348857211286</v>
      </c>
      <c r="M15" s="232">
        <v>28.856504</v>
      </c>
    </row>
    <row r="16" spans="1:13" s="9" customFormat="1" ht="15">
      <c r="A16" s="206" t="s">
        <v>90</v>
      </c>
      <c r="B16" s="191">
        <v>1400</v>
      </c>
      <c r="C16" s="309">
        <f>Volume!J16</f>
        <v>267.1</v>
      </c>
      <c r="D16" s="345">
        <v>32.76</v>
      </c>
      <c r="E16" s="219">
        <f t="shared" si="2"/>
        <v>45864</v>
      </c>
      <c r="F16" s="224">
        <f t="shared" si="3"/>
        <v>12.265069262448518</v>
      </c>
      <c r="G16" s="298">
        <f t="shared" si="4"/>
        <v>64561</v>
      </c>
      <c r="H16" s="296">
        <v>5</v>
      </c>
      <c r="I16" s="220">
        <f t="shared" si="0"/>
        <v>46.115</v>
      </c>
      <c r="J16" s="227">
        <f t="shared" si="1"/>
        <v>0.1726506926244852</v>
      </c>
      <c r="K16" s="231">
        <f t="shared" si="5"/>
        <v>2.6960369375</v>
      </c>
      <c r="L16" s="221">
        <f t="shared" si="6"/>
        <v>14.766802465358959</v>
      </c>
      <c r="M16" s="232">
        <v>43.136591</v>
      </c>
    </row>
    <row r="17" spans="1:13" s="9" customFormat="1" ht="15">
      <c r="A17" s="206" t="s">
        <v>91</v>
      </c>
      <c r="B17" s="191">
        <v>3800</v>
      </c>
      <c r="C17" s="309">
        <f>Volume!J17</f>
        <v>206.75</v>
      </c>
      <c r="D17" s="345">
        <v>25.61</v>
      </c>
      <c r="E17" s="219">
        <f t="shared" si="2"/>
        <v>97318</v>
      </c>
      <c r="F17" s="224">
        <f t="shared" si="3"/>
        <v>12.386940749697702</v>
      </c>
      <c r="G17" s="298">
        <f t="shared" si="4"/>
        <v>138721.755</v>
      </c>
      <c r="H17" s="296">
        <v>5.27</v>
      </c>
      <c r="I17" s="220">
        <f t="shared" si="0"/>
        <v>36.505725</v>
      </c>
      <c r="J17" s="227">
        <f t="shared" si="1"/>
        <v>0.17656940749697703</v>
      </c>
      <c r="K17" s="231">
        <f t="shared" si="5"/>
        <v>2.893695375</v>
      </c>
      <c r="L17" s="221">
        <f t="shared" si="6"/>
        <v>15.849422314358709</v>
      </c>
      <c r="M17" s="232">
        <v>46.299126</v>
      </c>
    </row>
    <row r="18" spans="1:13" s="9" customFormat="1" ht="15">
      <c r="A18" s="206" t="s">
        <v>44</v>
      </c>
      <c r="B18" s="191">
        <v>275</v>
      </c>
      <c r="C18" s="309">
        <f>Volume!J18</f>
        <v>1210.85</v>
      </c>
      <c r="D18" s="345">
        <v>132.63</v>
      </c>
      <c r="E18" s="219">
        <f t="shared" si="2"/>
        <v>36473.25</v>
      </c>
      <c r="F18" s="224">
        <f t="shared" si="3"/>
        <v>10.95346244373787</v>
      </c>
      <c r="G18" s="298">
        <f t="shared" si="4"/>
        <v>53122.4375</v>
      </c>
      <c r="H18" s="296">
        <v>5</v>
      </c>
      <c r="I18" s="220">
        <f t="shared" si="0"/>
        <v>193.1725</v>
      </c>
      <c r="J18" s="227">
        <f t="shared" si="1"/>
        <v>0.15953462443737873</v>
      </c>
      <c r="K18" s="231">
        <f t="shared" si="5"/>
        <v>1.8448464375</v>
      </c>
      <c r="L18" s="221">
        <f t="shared" si="6"/>
        <v>10.104640089517947</v>
      </c>
      <c r="M18" s="232">
        <v>29.517543</v>
      </c>
    </row>
    <row r="19" spans="1:13" s="9" customFormat="1" ht="15">
      <c r="A19" s="206" t="s">
        <v>152</v>
      </c>
      <c r="B19" s="191">
        <v>1000</v>
      </c>
      <c r="C19" s="309">
        <f>Volume!J19</f>
        <v>361.7</v>
      </c>
      <c r="D19" s="345">
        <v>38.83</v>
      </c>
      <c r="E19" s="219">
        <f t="shared" si="2"/>
        <v>38830</v>
      </c>
      <c r="F19" s="224">
        <f t="shared" si="3"/>
        <v>10.735416090682886</v>
      </c>
      <c r="G19" s="298">
        <f t="shared" si="4"/>
        <v>56915</v>
      </c>
      <c r="H19" s="296">
        <v>5</v>
      </c>
      <c r="I19" s="220">
        <f t="shared" si="0"/>
        <v>56.915</v>
      </c>
      <c r="J19" s="227">
        <f t="shared" si="1"/>
        <v>0.15735416090682885</v>
      </c>
      <c r="K19" s="231">
        <f t="shared" si="5"/>
        <v>2.014382375</v>
      </c>
      <c r="L19" s="221">
        <f t="shared" si="6"/>
        <v>11.033226662283305</v>
      </c>
      <c r="M19" s="232">
        <v>32.230118</v>
      </c>
    </row>
    <row r="20" spans="1:13" s="9" customFormat="1" ht="15">
      <c r="A20" s="206" t="s">
        <v>249</v>
      </c>
      <c r="B20" s="191">
        <v>1000</v>
      </c>
      <c r="C20" s="309">
        <f>Volume!J20</f>
        <v>639.3</v>
      </c>
      <c r="D20" s="345">
        <v>68.08</v>
      </c>
      <c r="E20" s="219">
        <f t="shared" si="2"/>
        <v>68080</v>
      </c>
      <c r="F20" s="224">
        <f t="shared" si="3"/>
        <v>10.649147505083686</v>
      </c>
      <c r="G20" s="298">
        <f t="shared" si="4"/>
        <v>100045</v>
      </c>
      <c r="H20" s="296">
        <v>5</v>
      </c>
      <c r="I20" s="220">
        <f t="shared" si="0"/>
        <v>100.045</v>
      </c>
      <c r="J20" s="227">
        <f t="shared" si="1"/>
        <v>0.15649147505083685</v>
      </c>
      <c r="K20" s="231">
        <f t="shared" si="5"/>
        <v>2.2837035625</v>
      </c>
      <c r="L20" s="221">
        <f t="shared" si="6"/>
        <v>12.50835955836159</v>
      </c>
      <c r="M20" s="232">
        <v>36.539257</v>
      </c>
    </row>
    <row r="21" spans="1:13" s="9" customFormat="1" ht="15">
      <c r="A21" s="206" t="s">
        <v>1</v>
      </c>
      <c r="B21" s="191">
        <v>150</v>
      </c>
      <c r="C21" s="309">
        <f>Volume!J21</f>
        <v>2584.75</v>
      </c>
      <c r="D21" s="345">
        <v>278.77</v>
      </c>
      <c r="E21" s="219">
        <f t="shared" si="2"/>
        <v>41815.5</v>
      </c>
      <c r="F21" s="224">
        <f t="shared" si="3"/>
        <v>10.785182319373247</v>
      </c>
      <c r="G21" s="298">
        <f t="shared" si="4"/>
        <v>61201.125</v>
      </c>
      <c r="H21" s="296">
        <v>5</v>
      </c>
      <c r="I21" s="220">
        <f t="shared" si="0"/>
        <v>408.0075</v>
      </c>
      <c r="J21" s="227">
        <f t="shared" si="1"/>
        <v>0.15785182319373248</v>
      </c>
      <c r="K21" s="231">
        <f t="shared" si="5"/>
        <v>1.5378263125</v>
      </c>
      <c r="L21" s="221">
        <f t="shared" si="6"/>
        <v>8.423021608812387</v>
      </c>
      <c r="M21" s="232">
        <v>24.605221</v>
      </c>
    </row>
    <row r="22" spans="1:13" s="8" customFormat="1" ht="15">
      <c r="A22" s="206" t="s">
        <v>173</v>
      </c>
      <c r="B22" s="191">
        <v>1900</v>
      </c>
      <c r="C22" s="309">
        <f>Volume!J22</f>
        <v>112.6</v>
      </c>
      <c r="D22" s="345">
        <v>12.3</v>
      </c>
      <c r="E22" s="219">
        <f t="shared" si="2"/>
        <v>23370</v>
      </c>
      <c r="F22" s="224">
        <f t="shared" si="3"/>
        <v>10.923623445825934</v>
      </c>
      <c r="G22" s="298">
        <f t="shared" si="4"/>
        <v>34067</v>
      </c>
      <c r="H22" s="296">
        <v>5</v>
      </c>
      <c r="I22" s="220">
        <f t="shared" si="0"/>
        <v>17.93</v>
      </c>
      <c r="J22" s="227">
        <f t="shared" si="1"/>
        <v>0.15923623445825932</v>
      </c>
      <c r="K22" s="231">
        <f t="shared" si="5"/>
        <v>2.4782313125</v>
      </c>
      <c r="L22" s="221">
        <f t="shared" si="6"/>
        <v>13.573831925718846</v>
      </c>
      <c r="M22" s="216">
        <v>39.651701</v>
      </c>
    </row>
    <row r="23" spans="1:13" s="8" customFormat="1" ht="15">
      <c r="A23" s="206" t="s">
        <v>174</v>
      </c>
      <c r="B23" s="191">
        <v>4500</v>
      </c>
      <c r="C23" s="309">
        <f>Volume!J23</f>
        <v>48.8</v>
      </c>
      <c r="D23" s="345">
        <v>5.24</v>
      </c>
      <c r="E23" s="219">
        <f t="shared" si="2"/>
        <v>23580</v>
      </c>
      <c r="F23" s="224">
        <f t="shared" si="3"/>
        <v>10.737704918032788</v>
      </c>
      <c r="G23" s="298">
        <f t="shared" si="4"/>
        <v>34669.8</v>
      </c>
      <c r="H23" s="296">
        <v>5.05</v>
      </c>
      <c r="I23" s="220">
        <f t="shared" si="0"/>
        <v>7.704400000000001</v>
      </c>
      <c r="J23" s="227">
        <f t="shared" si="1"/>
        <v>0.15787704918032788</v>
      </c>
      <c r="K23" s="231">
        <f t="shared" si="5"/>
        <v>2.69838325</v>
      </c>
      <c r="L23" s="221">
        <f t="shared" si="6"/>
        <v>14.77965374819102</v>
      </c>
      <c r="M23" s="216">
        <v>43.174132</v>
      </c>
    </row>
    <row r="24" spans="1:13" s="9" customFormat="1" ht="15">
      <c r="A24" s="206" t="s">
        <v>2</v>
      </c>
      <c r="B24" s="191">
        <v>1100</v>
      </c>
      <c r="C24" s="309">
        <f>Volume!J24</f>
        <v>338.5</v>
      </c>
      <c r="D24" s="345">
        <v>36.71</v>
      </c>
      <c r="E24" s="219">
        <f t="shared" si="2"/>
        <v>40381</v>
      </c>
      <c r="F24" s="224">
        <f t="shared" si="3"/>
        <v>10.844903988183162</v>
      </c>
      <c r="G24" s="298">
        <f t="shared" si="4"/>
        <v>58998.5</v>
      </c>
      <c r="H24" s="296">
        <v>5</v>
      </c>
      <c r="I24" s="220">
        <f t="shared" si="0"/>
        <v>53.635</v>
      </c>
      <c r="J24" s="227">
        <f t="shared" si="1"/>
        <v>0.1584490398818316</v>
      </c>
      <c r="K24" s="231">
        <f t="shared" si="5"/>
        <v>2.62560325</v>
      </c>
      <c r="L24" s="221">
        <f t="shared" si="6"/>
        <v>14.381021270838762</v>
      </c>
      <c r="M24" s="232">
        <v>42.009652</v>
      </c>
    </row>
    <row r="25" spans="1:13" s="9" customFormat="1" ht="15">
      <c r="A25" s="206" t="s">
        <v>92</v>
      </c>
      <c r="B25" s="191">
        <v>1600</v>
      </c>
      <c r="C25" s="309">
        <f>Volume!J25</f>
        <v>311.25</v>
      </c>
      <c r="D25" s="345">
        <v>34.09</v>
      </c>
      <c r="E25" s="219">
        <f t="shared" si="2"/>
        <v>54544.00000000001</v>
      </c>
      <c r="F25" s="224">
        <f t="shared" si="3"/>
        <v>10.952610441767069</v>
      </c>
      <c r="G25" s="298">
        <f t="shared" si="4"/>
        <v>80041.6</v>
      </c>
      <c r="H25" s="296">
        <v>5.12</v>
      </c>
      <c r="I25" s="220">
        <f t="shared" si="0"/>
        <v>50.026</v>
      </c>
      <c r="J25" s="227">
        <f t="shared" si="1"/>
        <v>0.16072610441767068</v>
      </c>
      <c r="K25" s="231">
        <f t="shared" si="5"/>
        <v>1.964853875</v>
      </c>
      <c r="L25" s="221">
        <f t="shared" si="6"/>
        <v>10.76194789538936</v>
      </c>
      <c r="M25" s="232">
        <v>31.437662</v>
      </c>
    </row>
    <row r="26" spans="1:13" s="8" customFormat="1" ht="15">
      <c r="A26" s="206" t="s">
        <v>153</v>
      </c>
      <c r="B26" s="191">
        <v>850</v>
      </c>
      <c r="C26" s="309">
        <f>Volume!J26</f>
        <v>669.65</v>
      </c>
      <c r="D26" s="345">
        <v>71.81</v>
      </c>
      <c r="E26" s="219">
        <f t="shared" si="2"/>
        <v>61038.5</v>
      </c>
      <c r="F26" s="224">
        <f t="shared" si="3"/>
        <v>10.723512282535653</v>
      </c>
      <c r="G26" s="298">
        <f t="shared" si="4"/>
        <v>102988.72425</v>
      </c>
      <c r="H26" s="296">
        <v>7.37</v>
      </c>
      <c r="I26" s="220">
        <f t="shared" si="0"/>
        <v>121.163205</v>
      </c>
      <c r="J26" s="227">
        <f t="shared" si="1"/>
        <v>0.18093512282535654</v>
      </c>
      <c r="K26" s="231">
        <f t="shared" si="5"/>
        <v>2.26143175</v>
      </c>
      <c r="L26" s="221">
        <f t="shared" si="6"/>
        <v>12.386371817333833</v>
      </c>
      <c r="M26" s="232">
        <v>36.182908</v>
      </c>
    </row>
    <row r="27" spans="1:13" s="8" customFormat="1" ht="15">
      <c r="A27" s="206" t="s">
        <v>175</v>
      </c>
      <c r="B27" s="191">
        <v>1100</v>
      </c>
      <c r="C27" s="309">
        <f>Volume!J27</f>
        <v>347.75</v>
      </c>
      <c r="D27" s="345">
        <v>38.02</v>
      </c>
      <c r="E27" s="219">
        <f t="shared" si="2"/>
        <v>41822</v>
      </c>
      <c r="F27" s="224">
        <f t="shared" si="3"/>
        <v>10.93314162473041</v>
      </c>
      <c r="G27" s="298">
        <f t="shared" si="4"/>
        <v>62401.845</v>
      </c>
      <c r="H27" s="296">
        <v>5.38</v>
      </c>
      <c r="I27" s="220">
        <f t="shared" si="0"/>
        <v>56.72895</v>
      </c>
      <c r="J27" s="227">
        <f t="shared" si="1"/>
        <v>0.1631314162473041</v>
      </c>
      <c r="K27" s="231">
        <f t="shared" si="5"/>
        <v>1.8920034375</v>
      </c>
      <c r="L27" s="221">
        <f t="shared" si="6"/>
        <v>10.362929615960658</v>
      </c>
      <c r="M27" s="216">
        <v>30.272055</v>
      </c>
    </row>
    <row r="28" spans="1:13" s="8" customFormat="1" ht="15">
      <c r="A28" s="206" t="s">
        <v>176</v>
      </c>
      <c r="B28" s="191">
        <v>6900</v>
      </c>
      <c r="C28" s="309">
        <f>Volume!J28</f>
        <v>37.15</v>
      </c>
      <c r="D28" s="345">
        <v>3.93</v>
      </c>
      <c r="E28" s="219">
        <f t="shared" si="2"/>
        <v>27117</v>
      </c>
      <c r="F28" s="224">
        <f t="shared" si="3"/>
        <v>10.578734858681024</v>
      </c>
      <c r="G28" s="298">
        <f t="shared" si="4"/>
        <v>39933.75</v>
      </c>
      <c r="H28" s="296">
        <v>5</v>
      </c>
      <c r="I28" s="220">
        <f t="shared" si="0"/>
        <v>5.7875</v>
      </c>
      <c r="J28" s="227">
        <f t="shared" si="1"/>
        <v>0.15578734858681023</v>
      </c>
      <c r="K28" s="231">
        <f t="shared" si="5"/>
        <v>1.8727588125</v>
      </c>
      <c r="L28" s="221">
        <f t="shared" si="6"/>
        <v>10.25752246372838</v>
      </c>
      <c r="M28" s="216">
        <v>29.964141</v>
      </c>
    </row>
    <row r="29" spans="1:13" s="9" customFormat="1" ht="15">
      <c r="A29" s="206" t="s">
        <v>3</v>
      </c>
      <c r="B29" s="191">
        <v>1250</v>
      </c>
      <c r="C29" s="309">
        <f>Volume!J29</f>
        <v>252.65</v>
      </c>
      <c r="D29" s="345">
        <v>27.43</v>
      </c>
      <c r="E29" s="219">
        <f t="shared" si="2"/>
        <v>34287.5</v>
      </c>
      <c r="F29" s="224">
        <f t="shared" si="3"/>
        <v>10.85691668315852</v>
      </c>
      <c r="G29" s="298">
        <f t="shared" si="4"/>
        <v>50078.125</v>
      </c>
      <c r="H29" s="296">
        <v>5</v>
      </c>
      <c r="I29" s="220">
        <f t="shared" si="0"/>
        <v>40.0625</v>
      </c>
      <c r="J29" s="227">
        <f t="shared" si="1"/>
        <v>0.1585691668315852</v>
      </c>
      <c r="K29" s="231">
        <f t="shared" si="5"/>
        <v>1.8122613125</v>
      </c>
      <c r="L29" s="221">
        <f t="shared" si="6"/>
        <v>9.92616400950169</v>
      </c>
      <c r="M29" s="232">
        <v>28.996181</v>
      </c>
    </row>
    <row r="30" spans="1:13" s="8" customFormat="1" ht="15">
      <c r="A30" s="206" t="s">
        <v>235</v>
      </c>
      <c r="B30" s="191">
        <v>525</v>
      </c>
      <c r="C30" s="309">
        <f>Volume!J30</f>
        <v>392.55</v>
      </c>
      <c r="D30" s="345">
        <v>41.96</v>
      </c>
      <c r="E30" s="219">
        <f t="shared" si="2"/>
        <v>22029</v>
      </c>
      <c r="F30" s="224">
        <f t="shared" si="3"/>
        <v>10.68908419309642</v>
      </c>
      <c r="G30" s="298">
        <f t="shared" si="4"/>
        <v>32333.4375</v>
      </c>
      <c r="H30" s="296">
        <v>5</v>
      </c>
      <c r="I30" s="220">
        <f t="shared" si="0"/>
        <v>61.5875</v>
      </c>
      <c r="J30" s="227">
        <f t="shared" si="1"/>
        <v>0.1568908419309642</v>
      </c>
      <c r="K30" s="231">
        <f t="shared" si="5"/>
        <v>2.3592931875</v>
      </c>
      <c r="L30" s="221">
        <f t="shared" si="6"/>
        <v>12.922380985620155</v>
      </c>
      <c r="M30" s="232">
        <v>37.748691</v>
      </c>
    </row>
    <row r="31" spans="1:13" s="8" customFormat="1" ht="15">
      <c r="A31" s="206" t="s">
        <v>177</v>
      </c>
      <c r="B31" s="191">
        <v>1200</v>
      </c>
      <c r="C31" s="309">
        <f>Volume!J31</f>
        <v>382.65</v>
      </c>
      <c r="D31" s="345">
        <v>42.26</v>
      </c>
      <c r="E31" s="219">
        <f t="shared" si="2"/>
        <v>50712</v>
      </c>
      <c r="F31" s="224">
        <f t="shared" si="3"/>
        <v>11.044035018946818</v>
      </c>
      <c r="G31" s="298">
        <f t="shared" si="4"/>
        <v>75783.228</v>
      </c>
      <c r="H31" s="296">
        <v>5.46</v>
      </c>
      <c r="I31" s="220">
        <f t="shared" si="0"/>
        <v>63.15269</v>
      </c>
      <c r="J31" s="227">
        <f t="shared" si="1"/>
        <v>0.1650403501894682</v>
      </c>
      <c r="K31" s="231">
        <f t="shared" si="5"/>
        <v>1.807548</v>
      </c>
      <c r="L31" s="221">
        <f t="shared" si="6"/>
        <v>9.90034813373348</v>
      </c>
      <c r="M31" s="216">
        <v>28.920768</v>
      </c>
    </row>
    <row r="32" spans="1:13" s="8" customFormat="1" ht="15">
      <c r="A32" s="206" t="s">
        <v>199</v>
      </c>
      <c r="B32" s="191">
        <v>1900</v>
      </c>
      <c r="C32" s="309">
        <f>Volume!J32</f>
        <v>276.1</v>
      </c>
      <c r="D32" s="345">
        <v>32.27</v>
      </c>
      <c r="E32" s="219">
        <f t="shared" si="2"/>
        <v>61313.00000000001</v>
      </c>
      <c r="F32" s="224">
        <f t="shared" si="3"/>
        <v>11.687794277435712</v>
      </c>
      <c r="G32" s="298">
        <f t="shared" si="4"/>
        <v>87542.5</v>
      </c>
      <c r="H32" s="296">
        <v>5</v>
      </c>
      <c r="I32" s="220">
        <f t="shared" si="0"/>
        <v>46.075</v>
      </c>
      <c r="J32" s="227">
        <f t="shared" si="1"/>
        <v>0.1668779427743571</v>
      </c>
      <c r="K32" s="231">
        <f t="shared" si="5"/>
        <v>2.5925801875</v>
      </c>
      <c r="L32" s="221">
        <f t="shared" si="6"/>
        <v>14.200146508347231</v>
      </c>
      <c r="M32" s="232">
        <v>41.481283</v>
      </c>
    </row>
    <row r="33" spans="1:13" s="8" customFormat="1" ht="15">
      <c r="A33" s="206" t="s">
        <v>236</v>
      </c>
      <c r="B33" s="191">
        <v>1800</v>
      </c>
      <c r="C33" s="309">
        <f>Volume!J33</f>
        <v>144.9</v>
      </c>
      <c r="D33" s="345">
        <v>15.73</v>
      </c>
      <c r="E33" s="219">
        <f t="shared" si="2"/>
        <v>28314</v>
      </c>
      <c r="F33" s="224">
        <f t="shared" si="3"/>
        <v>10.85576259489303</v>
      </c>
      <c r="G33" s="298">
        <f t="shared" si="4"/>
        <v>42137.46</v>
      </c>
      <c r="H33" s="296">
        <v>5.3</v>
      </c>
      <c r="I33" s="220">
        <f t="shared" si="0"/>
        <v>23.4097</v>
      </c>
      <c r="J33" s="227">
        <f t="shared" si="1"/>
        <v>0.1615576259489303</v>
      </c>
      <c r="K33" s="231">
        <f t="shared" si="5"/>
        <v>1.9263479375</v>
      </c>
      <c r="L33" s="221">
        <f t="shared" si="6"/>
        <v>10.55104218972302</v>
      </c>
      <c r="M33" s="232">
        <v>30.821567</v>
      </c>
    </row>
    <row r="34" spans="1:13" s="8" customFormat="1" ht="15">
      <c r="A34" s="206" t="s">
        <v>178</v>
      </c>
      <c r="B34" s="191">
        <v>250</v>
      </c>
      <c r="C34" s="309">
        <f>Volume!J34</f>
        <v>2991.95</v>
      </c>
      <c r="D34" s="345">
        <v>334.23</v>
      </c>
      <c r="E34" s="219">
        <f t="shared" si="2"/>
        <v>83557.5</v>
      </c>
      <c r="F34" s="224">
        <f t="shared" si="3"/>
        <v>11.170975450792962</v>
      </c>
      <c r="G34" s="298">
        <f t="shared" si="4"/>
        <v>120956.875</v>
      </c>
      <c r="H34" s="296">
        <v>5</v>
      </c>
      <c r="I34" s="220">
        <f t="shared" si="0"/>
        <v>483.8275</v>
      </c>
      <c r="J34" s="227">
        <f t="shared" si="1"/>
        <v>0.16170975450792963</v>
      </c>
      <c r="K34" s="231">
        <f t="shared" si="5"/>
        <v>2.522674875</v>
      </c>
      <c r="L34" s="221">
        <f t="shared" si="6"/>
        <v>13.817259342890251</v>
      </c>
      <c r="M34" s="216">
        <v>40.362798</v>
      </c>
    </row>
    <row r="35" spans="1:13" s="9" customFormat="1" ht="15">
      <c r="A35" s="206" t="s">
        <v>210</v>
      </c>
      <c r="B35" s="191">
        <v>400</v>
      </c>
      <c r="C35" s="309">
        <f>Volume!J35</f>
        <v>767.6</v>
      </c>
      <c r="D35" s="345">
        <v>83.01</v>
      </c>
      <c r="E35" s="219">
        <f t="shared" si="2"/>
        <v>33204</v>
      </c>
      <c r="F35" s="224">
        <f t="shared" si="3"/>
        <v>10.814226159458052</v>
      </c>
      <c r="G35" s="298">
        <f t="shared" si="4"/>
        <v>48556</v>
      </c>
      <c r="H35" s="296">
        <v>5</v>
      </c>
      <c r="I35" s="220">
        <f t="shared" si="0"/>
        <v>121.39</v>
      </c>
      <c r="J35" s="227">
        <f t="shared" si="1"/>
        <v>0.1581422615945805</v>
      </c>
      <c r="K35" s="231">
        <f t="shared" si="5"/>
        <v>2.1714789375</v>
      </c>
      <c r="L35" s="221">
        <f t="shared" si="6"/>
        <v>11.893679972161006</v>
      </c>
      <c r="M35" s="232">
        <v>34.743663</v>
      </c>
    </row>
    <row r="36" spans="1:13" s="8" customFormat="1" ht="15">
      <c r="A36" s="206" t="s">
        <v>237</v>
      </c>
      <c r="B36" s="191">
        <v>4800</v>
      </c>
      <c r="C36" s="309">
        <f>Volume!J36</f>
        <v>122.5</v>
      </c>
      <c r="D36" s="201">
        <v>19.84</v>
      </c>
      <c r="E36" s="219">
        <f t="shared" si="2"/>
        <v>95232</v>
      </c>
      <c r="F36" s="224">
        <f t="shared" si="3"/>
        <v>16.19591836734694</v>
      </c>
      <c r="G36" s="298">
        <f t="shared" si="4"/>
        <v>135216</v>
      </c>
      <c r="H36" s="296">
        <v>6.8</v>
      </c>
      <c r="I36" s="220">
        <f t="shared" si="0"/>
        <v>28.17</v>
      </c>
      <c r="J36" s="227">
        <f t="shared" si="1"/>
        <v>0.2299591836734694</v>
      </c>
      <c r="K36" s="231">
        <f t="shared" si="5"/>
        <v>3.868578625</v>
      </c>
      <c r="L36" s="221">
        <f t="shared" si="6"/>
        <v>21.18907778394819</v>
      </c>
      <c r="M36" s="216">
        <v>61.897258</v>
      </c>
    </row>
    <row r="37" spans="1:13" s="8" customFormat="1" ht="15">
      <c r="A37" s="206" t="s">
        <v>179</v>
      </c>
      <c r="B37" s="191">
        <v>5650</v>
      </c>
      <c r="C37" s="309">
        <f>Volume!J37</f>
        <v>52.05</v>
      </c>
      <c r="D37" s="345">
        <v>6.75</v>
      </c>
      <c r="E37" s="219">
        <f t="shared" si="2"/>
        <v>38137.5</v>
      </c>
      <c r="F37" s="224">
        <f t="shared" si="3"/>
        <v>12.968299711815561</v>
      </c>
      <c r="G37" s="298">
        <f t="shared" si="4"/>
        <v>63546.228</v>
      </c>
      <c r="H37" s="296">
        <v>8.64</v>
      </c>
      <c r="I37" s="220">
        <f t="shared" si="0"/>
        <v>11.24712</v>
      </c>
      <c r="J37" s="227">
        <f t="shared" si="1"/>
        <v>0.21608299711815565</v>
      </c>
      <c r="K37" s="231">
        <f t="shared" si="5"/>
        <v>3.365592625</v>
      </c>
      <c r="L37" s="221">
        <f t="shared" si="6"/>
        <v>18.434110000855256</v>
      </c>
      <c r="M37" s="216">
        <v>53.849482</v>
      </c>
    </row>
    <row r="38" spans="1:13" s="8" customFormat="1" ht="15">
      <c r="A38" s="206" t="s">
        <v>180</v>
      </c>
      <c r="B38" s="191">
        <v>1300</v>
      </c>
      <c r="C38" s="309">
        <f>Volume!J38</f>
        <v>230.05</v>
      </c>
      <c r="D38" s="345">
        <v>24.21</v>
      </c>
      <c r="E38" s="219">
        <f t="shared" si="2"/>
        <v>31473</v>
      </c>
      <c r="F38" s="224">
        <f t="shared" si="3"/>
        <v>10.523799174092588</v>
      </c>
      <c r="G38" s="298">
        <f t="shared" si="4"/>
        <v>46426.25</v>
      </c>
      <c r="H38" s="296">
        <v>5</v>
      </c>
      <c r="I38" s="220">
        <f t="shared" si="0"/>
        <v>35.7125</v>
      </c>
      <c r="J38" s="227">
        <f t="shared" si="1"/>
        <v>0.15523799174092587</v>
      </c>
      <c r="K38" s="231">
        <f t="shared" si="5"/>
        <v>2.203485375</v>
      </c>
      <c r="L38" s="221">
        <f t="shared" si="6"/>
        <v>12.068986450202301</v>
      </c>
      <c r="M38" s="216">
        <v>35.255766</v>
      </c>
    </row>
    <row r="39" spans="1:13" s="9" customFormat="1" ht="15">
      <c r="A39" s="206" t="s">
        <v>103</v>
      </c>
      <c r="B39" s="191">
        <v>1500</v>
      </c>
      <c r="C39" s="309">
        <f>Volume!J39</f>
        <v>266.95</v>
      </c>
      <c r="D39" s="345">
        <v>28.85</v>
      </c>
      <c r="E39" s="219">
        <f t="shared" si="2"/>
        <v>43275</v>
      </c>
      <c r="F39" s="224">
        <f t="shared" si="3"/>
        <v>10.807267278516578</v>
      </c>
      <c r="G39" s="298">
        <f t="shared" si="4"/>
        <v>63296.25</v>
      </c>
      <c r="H39" s="296">
        <v>5</v>
      </c>
      <c r="I39" s="220">
        <f t="shared" si="0"/>
        <v>42.1975</v>
      </c>
      <c r="J39" s="227">
        <f t="shared" si="1"/>
        <v>0.15807267278516576</v>
      </c>
      <c r="K39" s="231">
        <f t="shared" si="5"/>
        <v>1.9939808125</v>
      </c>
      <c r="L39" s="221">
        <f t="shared" si="6"/>
        <v>10.92148270238729</v>
      </c>
      <c r="M39" s="232">
        <v>31.903693</v>
      </c>
    </row>
    <row r="40" spans="1:13" s="9" customFormat="1" ht="15">
      <c r="A40" s="206" t="s">
        <v>356</v>
      </c>
      <c r="B40" s="191">
        <v>600</v>
      </c>
      <c r="C40" s="309">
        <f>Volume!J40</f>
        <v>226.55</v>
      </c>
      <c r="D40" s="345">
        <v>47.61</v>
      </c>
      <c r="E40" s="219">
        <f t="shared" si="2"/>
        <v>28566</v>
      </c>
      <c r="F40" s="224">
        <f t="shared" si="3"/>
        <v>21.015228426395936</v>
      </c>
      <c r="G40" s="298">
        <f t="shared" si="4"/>
        <v>35362.5</v>
      </c>
      <c r="H40" s="296">
        <v>5</v>
      </c>
      <c r="I40" s="220">
        <f t="shared" si="0"/>
        <v>58.9375</v>
      </c>
      <c r="J40" s="227">
        <f t="shared" si="1"/>
        <v>0.26015228426395937</v>
      </c>
      <c r="K40" s="231">
        <f t="shared" si="5"/>
        <v>3.135408</v>
      </c>
      <c r="L40" s="221">
        <f t="shared" si="6"/>
        <v>17.17333688582158</v>
      </c>
      <c r="M40" s="232">
        <v>50.166528</v>
      </c>
    </row>
    <row r="41" spans="1:13" s="8" customFormat="1" ht="15">
      <c r="A41" s="206" t="s">
        <v>238</v>
      </c>
      <c r="B41" s="191">
        <v>300</v>
      </c>
      <c r="C41" s="309">
        <f>Volume!J41</f>
        <v>1198.25</v>
      </c>
      <c r="D41" s="345">
        <v>130.21</v>
      </c>
      <c r="E41" s="219">
        <f t="shared" si="2"/>
        <v>39063</v>
      </c>
      <c r="F41" s="224">
        <f t="shared" si="3"/>
        <v>10.866680575839768</v>
      </c>
      <c r="G41" s="298">
        <f t="shared" si="4"/>
        <v>57036.75</v>
      </c>
      <c r="H41" s="296">
        <v>5</v>
      </c>
      <c r="I41" s="220">
        <f t="shared" si="0"/>
        <v>190.1225</v>
      </c>
      <c r="J41" s="227">
        <f t="shared" si="1"/>
        <v>0.15866680575839767</v>
      </c>
      <c r="K41" s="231">
        <f t="shared" si="5"/>
        <v>2.12435125</v>
      </c>
      <c r="L41" s="221">
        <f t="shared" si="6"/>
        <v>11.635550996892967</v>
      </c>
      <c r="M41" s="232">
        <v>33.98962</v>
      </c>
    </row>
    <row r="42" spans="1:13" s="8" customFormat="1" ht="15">
      <c r="A42" s="206" t="s">
        <v>250</v>
      </c>
      <c r="B42" s="191">
        <v>1000</v>
      </c>
      <c r="C42" s="309">
        <f>Volume!J42</f>
        <v>394.65</v>
      </c>
      <c r="D42" s="345">
        <v>49.09</v>
      </c>
      <c r="E42" s="219">
        <f t="shared" si="2"/>
        <v>49090</v>
      </c>
      <c r="F42" s="224">
        <f t="shared" si="3"/>
        <v>12.43886988470797</v>
      </c>
      <c r="G42" s="298">
        <f t="shared" si="4"/>
        <v>68822.5</v>
      </c>
      <c r="H42" s="296">
        <v>5</v>
      </c>
      <c r="I42" s="220">
        <f t="shared" si="0"/>
        <v>68.8225</v>
      </c>
      <c r="J42" s="227">
        <f t="shared" si="1"/>
        <v>0.17438869884707972</v>
      </c>
      <c r="K42" s="231">
        <f t="shared" si="5"/>
        <v>2.784729875</v>
      </c>
      <c r="L42" s="221">
        <f t="shared" si="6"/>
        <v>15.252593690960415</v>
      </c>
      <c r="M42" s="232">
        <v>44.555678</v>
      </c>
    </row>
    <row r="43" spans="1:13" s="8" customFormat="1" ht="15">
      <c r="A43" s="206" t="s">
        <v>181</v>
      </c>
      <c r="B43" s="191">
        <v>2950</v>
      </c>
      <c r="C43" s="309">
        <f>Volume!J43</f>
        <v>105.4</v>
      </c>
      <c r="D43" s="345">
        <v>11.2</v>
      </c>
      <c r="E43" s="219">
        <f t="shared" si="2"/>
        <v>33040</v>
      </c>
      <c r="F43" s="224">
        <f t="shared" si="3"/>
        <v>10.626185958254268</v>
      </c>
      <c r="G43" s="298">
        <f t="shared" si="4"/>
        <v>49519.29</v>
      </c>
      <c r="H43" s="296">
        <v>5.3</v>
      </c>
      <c r="I43" s="220">
        <f t="shared" si="0"/>
        <v>16.7862</v>
      </c>
      <c r="J43" s="227">
        <f t="shared" si="1"/>
        <v>0.1592618595825427</v>
      </c>
      <c r="K43" s="231">
        <f t="shared" si="5"/>
        <v>1.767978875</v>
      </c>
      <c r="L43" s="221">
        <f t="shared" si="6"/>
        <v>9.683619110301064</v>
      </c>
      <c r="M43" s="232">
        <v>28.287662</v>
      </c>
    </row>
    <row r="44" spans="1:13" s="9" customFormat="1" ht="15">
      <c r="A44" s="206" t="s">
        <v>239</v>
      </c>
      <c r="B44" s="191">
        <v>175</v>
      </c>
      <c r="C44" s="309">
        <f>Volume!J44</f>
        <v>2755.9</v>
      </c>
      <c r="D44" s="345">
        <v>299.75</v>
      </c>
      <c r="E44" s="219">
        <f t="shared" si="2"/>
        <v>52456.25</v>
      </c>
      <c r="F44" s="224">
        <f t="shared" si="3"/>
        <v>10.876664610472078</v>
      </c>
      <c r="G44" s="298">
        <f t="shared" si="4"/>
        <v>76570.375</v>
      </c>
      <c r="H44" s="296">
        <v>5</v>
      </c>
      <c r="I44" s="220">
        <f t="shared" si="0"/>
        <v>437.545</v>
      </c>
      <c r="J44" s="227">
        <f t="shared" si="1"/>
        <v>0.15876664610472077</v>
      </c>
      <c r="K44" s="231">
        <f t="shared" si="5"/>
        <v>1.45601725</v>
      </c>
      <c r="L44" s="221">
        <f t="shared" si="6"/>
        <v>7.974934919416388</v>
      </c>
      <c r="M44" s="232">
        <v>23.296276</v>
      </c>
    </row>
    <row r="45" spans="1:13" s="9" customFormat="1" ht="15">
      <c r="A45" s="206" t="s">
        <v>211</v>
      </c>
      <c r="B45" s="191">
        <v>2062</v>
      </c>
      <c r="C45" s="309">
        <f>Volume!J45</f>
        <v>141.7</v>
      </c>
      <c r="D45" s="345">
        <v>15.63</v>
      </c>
      <c r="E45" s="219">
        <f t="shared" si="2"/>
        <v>32229.06</v>
      </c>
      <c r="F45" s="224">
        <f t="shared" si="3"/>
        <v>11.030345800988005</v>
      </c>
      <c r="G45" s="298">
        <f t="shared" si="4"/>
        <v>46838.33</v>
      </c>
      <c r="H45" s="296">
        <v>5</v>
      </c>
      <c r="I45" s="220">
        <f t="shared" si="0"/>
        <v>22.715</v>
      </c>
      <c r="J45" s="227">
        <f t="shared" si="1"/>
        <v>0.16030345800988005</v>
      </c>
      <c r="K45" s="231">
        <f t="shared" si="5"/>
        <v>2.1172853125</v>
      </c>
      <c r="L45" s="221">
        <f t="shared" si="6"/>
        <v>11.596849263306249</v>
      </c>
      <c r="M45" s="232">
        <v>33.876565</v>
      </c>
    </row>
    <row r="46" spans="1:13" s="9" customFormat="1" ht="15">
      <c r="A46" s="206" t="s">
        <v>213</v>
      </c>
      <c r="B46" s="191">
        <v>650</v>
      </c>
      <c r="C46" s="309">
        <f>Volume!J46</f>
        <v>635</v>
      </c>
      <c r="D46" s="345">
        <v>66.87</v>
      </c>
      <c r="E46" s="219">
        <f t="shared" si="2"/>
        <v>43465.5</v>
      </c>
      <c r="F46" s="224">
        <f t="shared" si="3"/>
        <v>10.530708661417323</v>
      </c>
      <c r="G46" s="298">
        <f t="shared" si="4"/>
        <v>64103</v>
      </c>
      <c r="H46" s="296">
        <v>5</v>
      </c>
      <c r="I46" s="220">
        <f t="shared" si="0"/>
        <v>98.62</v>
      </c>
      <c r="J46" s="227">
        <f t="shared" si="1"/>
        <v>0.15530708661417322</v>
      </c>
      <c r="K46" s="231">
        <f t="shared" si="5"/>
        <v>2.0165685</v>
      </c>
      <c r="L46" s="221">
        <f t="shared" si="6"/>
        <v>11.045200562043565</v>
      </c>
      <c r="M46" s="232">
        <v>32.265096</v>
      </c>
    </row>
    <row r="47" spans="1:13" s="9" customFormat="1" ht="15">
      <c r="A47" s="206" t="s">
        <v>4</v>
      </c>
      <c r="B47" s="191">
        <v>300</v>
      </c>
      <c r="C47" s="309">
        <f>Volume!J47</f>
        <v>1606</v>
      </c>
      <c r="D47" s="345">
        <v>174.49</v>
      </c>
      <c r="E47" s="219">
        <f t="shared" si="2"/>
        <v>52347</v>
      </c>
      <c r="F47" s="224">
        <f t="shared" si="3"/>
        <v>10.864881693648817</v>
      </c>
      <c r="G47" s="298">
        <f t="shared" si="4"/>
        <v>76437</v>
      </c>
      <c r="H47" s="296">
        <v>5</v>
      </c>
      <c r="I47" s="220">
        <f t="shared" si="0"/>
        <v>254.79</v>
      </c>
      <c r="J47" s="227">
        <f t="shared" si="1"/>
        <v>0.15864881693648816</v>
      </c>
      <c r="K47" s="231">
        <f t="shared" si="5"/>
        <v>2.1102479375</v>
      </c>
      <c r="L47" s="221">
        <f t="shared" si="6"/>
        <v>11.55830397297502</v>
      </c>
      <c r="M47" s="232">
        <v>33.763967</v>
      </c>
    </row>
    <row r="48" spans="1:13" s="9" customFormat="1" ht="15">
      <c r="A48" s="206" t="s">
        <v>93</v>
      </c>
      <c r="B48" s="191">
        <v>400</v>
      </c>
      <c r="C48" s="309">
        <f>Volume!J48</f>
        <v>1085.7</v>
      </c>
      <c r="D48" s="345">
        <v>118.51</v>
      </c>
      <c r="E48" s="219">
        <f t="shared" si="2"/>
        <v>47404</v>
      </c>
      <c r="F48" s="224">
        <f t="shared" si="3"/>
        <v>10.915538362346872</v>
      </c>
      <c r="G48" s="298">
        <f t="shared" si="4"/>
        <v>69118</v>
      </c>
      <c r="H48" s="296">
        <v>5</v>
      </c>
      <c r="I48" s="220">
        <f t="shared" si="0"/>
        <v>172.795</v>
      </c>
      <c r="J48" s="227">
        <f t="shared" si="1"/>
        <v>0.1591553836234687</v>
      </c>
      <c r="K48" s="231">
        <f t="shared" si="5"/>
        <v>2.65904525</v>
      </c>
      <c r="L48" s="221">
        <f t="shared" si="6"/>
        <v>14.56419064851964</v>
      </c>
      <c r="M48" s="232">
        <v>42.544724</v>
      </c>
    </row>
    <row r="49" spans="1:13" s="9" customFormat="1" ht="15">
      <c r="A49" s="206" t="s">
        <v>212</v>
      </c>
      <c r="B49" s="191">
        <v>400</v>
      </c>
      <c r="C49" s="309">
        <f>Volume!J49</f>
        <v>768.65</v>
      </c>
      <c r="D49" s="345">
        <v>82.3</v>
      </c>
      <c r="E49" s="219">
        <f t="shared" si="2"/>
        <v>32920</v>
      </c>
      <c r="F49" s="224">
        <f t="shared" si="3"/>
        <v>10.707083848305471</v>
      </c>
      <c r="G49" s="298">
        <f t="shared" si="4"/>
        <v>48293</v>
      </c>
      <c r="H49" s="296">
        <v>5</v>
      </c>
      <c r="I49" s="220">
        <f t="shared" si="0"/>
        <v>120.7325</v>
      </c>
      <c r="J49" s="227">
        <f t="shared" si="1"/>
        <v>0.15707083848305473</v>
      </c>
      <c r="K49" s="231">
        <f t="shared" si="5"/>
        <v>1.7127849375</v>
      </c>
      <c r="L49" s="221">
        <f t="shared" si="6"/>
        <v>9.38130946423826</v>
      </c>
      <c r="M49" s="232">
        <v>27.404559</v>
      </c>
    </row>
    <row r="50" spans="1:13" s="9" customFormat="1" ht="15">
      <c r="A50" s="206" t="s">
        <v>5</v>
      </c>
      <c r="B50" s="191">
        <v>1595</v>
      </c>
      <c r="C50" s="309">
        <f>Volume!J50</f>
        <v>175.45</v>
      </c>
      <c r="D50" s="345">
        <v>18.76</v>
      </c>
      <c r="E50" s="219">
        <f t="shared" si="2"/>
        <v>29922.2</v>
      </c>
      <c r="F50" s="224">
        <f t="shared" si="3"/>
        <v>10.692504987175836</v>
      </c>
      <c r="G50" s="298">
        <f t="shared" si="4"/>
        <v>44809.8343</v>
      </c>
      <c r="H50" s="296">
        <v>5.32</v>
      </c>
      <c r="I50" s="220">
        <f t="shared" si="0"/>
        <v>28.09394</v>
      </c>
      <c r="J50" s="227">
        <f t="shared" si="1"/>
        <v>0.16012504987175835</v>
      </c>
      <c r="K50" s="231">
        <f t="shared" si="5"/>
        <v>1.7769721875</v>
      </c>
      <c r="L50" s="221">
        <f t="shared" si="6"/>
        <v>9.732877511530496</v>
      </c>
      <c r="M50" s="232">
        <v>28.431555</v>
      </c>
    </row>
    <row r="51" spans="1:13" s="9" customFormat="1" ht="15">
      <c r="A51" s="206" t="s">
        <v>214</v>
      </c>
      <c r="B51" s="191">
        <v>1000</v>
      </c>
      <c r="C51" s="309">
        <f>Volume!J51</f>
        <v>238.55</v>
      </c>
      <c r="D51" s="345">
        <v>51.64</v>
      </c>
      <c r="E51" s="219">
        <f t="shared" si="2"/>
        <v>51640</v>
      </c>
      <c r="F51" s="224">
        <f t="shared" si="3"/>
        <v>21.647453364074618</v>
      </c>
      <c r="G51" s="298">
        <f t="shared" si="4"/>
        <v>63567.5</v>
      </c>
      <c r="H51" s="296">
        <v>5</v>
      </c>
      <c r="I51" s="220">
        <f t="shared" si="0"/>
        <v>63.5675</v>
      </c>
      <c r="J51" s="227">
        <f t="shared" si="1"/>
        <v>0.2664745336407462</v>
      </c>
      <c r="K51" s="231">
        <f t="shared" si="5"/>
        <v>1.726545125</v>
      </c>
      <c r="L51" s="221">
        <f t="shared" si="6"/>
        <v>9.456677115130766</v>
      </c>
      <c r="M51" s="232">
        <v>27.624722</v>
      </c>
    </row>
    <row r="52" spans="1:13" s="9" customFormat="1" ht="15">
      <c r="A52" s="206" t="s">
        <v>215</v>
      </c>
      <c r="B52" s="191">
        <v>1300</v>
      </c>
      <c r="C52" s="309">
        <f>Volume!J52</f>
        <v>290.6</v>
      </c>
      <c r="D52" s="345">
        <v>37.8</v>
      </c>
      <c r="E52" s="219">
        <f t="shared" si="2"/>
        <v>49139.99999999999</v>
      </c>
      <c r="F52" s="224">
        <f t="shared" si="3"/>
        <v>13.007570543702682</v>
      </c>
      <c r="G52" s="298">
        <f t="shared" si="4"/>
        <v>68029</v>
      </c>
      <c r="H52" s="296">
        <v>5</v>
      </c>
      <c r="I52" s="220">
        <f t="shared" si="0"/>
        <v>52.33</v>
      </c>
      <c r="J52" s="227">
        <f t="shared" si="1"/>
        <v>0.18007570543702683</v>
      </c>
      <c r="K52" s="231">
        <f t="shared" si="5"/>
        <v>3.1714575</v>
      </c>
      <c r="L52" s="221">
        <f t="shared" si="6"/>
        <v>17.370788129189403</v>
      </c>
      <c r="M52" s="232">
        <v>50.74332</v>
      </c>
    </row>
    <row r="53" spans="1:13" s="9" customFormat="1" ht="15">
      <c r="A53" s="206" t="s">
        <v>57</v>
      </c>
      <c r="B53" s="191">
        <v>300</v>
      </c>
      <c r="C53" s="309">
        <f>Volume!J53</f>
        <v>1768.75</v>
      </c>
      <c r="D53" s="345">
        <v>193.91</v>
      </c>
      <c r="E53" s="219">
        <f t="shared" si="2"/>
        <v>58173</v>
      </c>
      <c r="F53" s="224">
        <f t="shared" si="3"/>
        <v>10.963109540636042</v>
      </c>
      <c r="G53" s="298">
        <f t="shared" si="4"/>
        <v>84863.4375</v>
      </c>
      <c r="H53" s="296">
        <v>5.03</v>
      </c>
      <c r="I53" s="220">
        <f t="shared" si="0"/>
        <v>282.878125</v>
      </c>
      <c r="J53" s="227">
        <f t="shared" si="1"/>
        <v>0.15993109540636044</v>
      </c>
      <c r="K53" s="231">
        <f t="shared" si="5"/>
        <v>2.2236740625</v>
      </c>
      <c r="L53" s="221">
        <f t="shared" si="6"/>
        <v>12.179564445704028</v>
      </c>
      <c r="M53" s="232">
        <v>35.578785</v>
      </c>
    </row>
    <row r="54" spans="1:13" s="9" customFormat="1" ht="15">
      <c r="A54" s="206" t="s">
        <v>216</v>
      </c>
      <c r="B54" s="191">
        <v>700</v>
      </c>
      <c r="C54" s="309">
        <f>Volume!J54</f>
        <v>863.55</v>
      </c>
      <c r="D54" s="345">
        <v>93.7</v>
      </c>
      <c r="E54" s="219">
        <f t="shared" si="2"/>
        <v>65590</v>
      </c>
      <c r="F54" s="224">
        <f t="shared" si="3"/>
        <v>10.850558740084535</v>
      </c>
      <c r="G54" s="298">
        <f t="shared" si="4"/>
        <v>95814.25</v>
      </c>
      <c r="H54" s="296">
        <v>5</v>
      </c>
      <c r="I54" s="220">
        <f t="shared" si="0"/>
        <v>136.8775</v>
      </c>
      <c r="J54" s="227">
        <f t="shared" si="1"/>
        <v>0.15850558740084536</v>
      </c>
      <c r="K54" s="231">
        <f t="shared" si="5"/>
        <v>2.051639</v>
      </c>
      <c r="L54" s="221">
        <f t="shared" si="6"/>
        <v>11.237289601573416</v>
      </c>
      <c r="M54" s="232">
        <v>32.826224</v>
      </c>
    </row>
    <row r="55" spans="1:13" s="8" customFormat="1" ht="15">
      <c r="A55" s="206" t="s">
        <v>156</v>
      </c>
      <c r="B55" s="191">
        <v>4800</v>
      </c>
      <c r="C55" s="309">
        <f>Volume!J55</f>
        <v>79.25</v>
      </c>
      <c r="D55" s="345">
        <v>9.88</v>
      </c>
      <c r="E55" s="219">
        <f t="shared" si="2"/>
        <v>47424.00000000001</v>
      </c>
      <c r="F55" s="224">
        <f t="shared" si="3"/>
        <v>12.466876971608833</v>
      </c>
      <c r="G55" s="298">
        <f t="shared" si="4"/>
        <v>67737.36</v>
      </c>
      <c r="H55" s="296">
        <v>5.34</v>
      </c>
      <c r="I55" s="220">
        <f t="shared" si="0"/>
        <v>14.11195</v>
      </c>
      <c r="J55" s="227">
        <f t="shared" si="1"/>
        <v>0.17806876971608834</v>
      </c>
      <c r="K55" s="231">
        <f t="shared" si="5"/>
        <v>2.4949066875</v>
      </c>
      <c r="L55" s="221">
        <f t="shared" si="6"/>
        <v>13.665166716142423</v>
      </c>
      <c r="M55" s="232">
        <v>39.918507</v>
      </c>
    </row>
    <row r="56" spans="1:13" s="8" customFormat="1" ht="15">
      <c r="A56" s="206" t="s">
        <v>200</v>
      </c>
      <c r="B56" s="191">
        <v>5900</v>
      </c>
      <c r="C56" s="309">
        <f>Volume!J56</f>
        <v>80.7</v>
      </c>
      <c r="D56" s="345">
        <v>8.88</v>
      </c>
      <c r="E56" s="219">
        <f t="shared" si="2"/>
        <v>52392.00000000001</v>
      </c>
      <c r="F56" s="224">
        <f t="shared" si="3"/>
        <v>11.003717472118959</v>
      </c>
      <c r="G56" s="298">
        <f t="shared" si="4"/>
        <v>76198.5</v>
      </c>
      <c r="H56" s="296">
        <v>5</v>
      </c>
      <c r="I56" s="220">
        <f t="shared" si="0"/>
        <v>12.915</v>
      </c>
      <c r="J56" s="227">
        <f t="shared" si="1"/>
        <v>0.16003717472118958</v>
      </c>
      <c r="K56" s="231">
        <f t="shared" si="5"/>
        <v>2.53889275</v>
      </c>
      <c r="L56" s="221">
        <f t="shared" si="6"/>
        <v>13.906088302613243</v>
      </c>
      <c r="M56" s="232">
        <v>40.622284</v>
      </c>
    </row>
    <row r="57" spans="1:13" s="8" customFormat="1" ht="15">
      <c r="A57" s="206" t="s">
        <v>191</v>
      </c>
      <c r="B57" s="191">
        <v>31500</v>
      </c>
      <c r="C57" s="309">
        <f>Volume!J57</f>
        <v>12.7</v>
      </c>
      <c r="D57" s="345">
        <v>2.12</v>
      </c>
      <c r="E57" s="219">
        <f t="shared" si="2"/>
        <v>66780</v>
      </c>
      <c r="F57" s="224">
        <f t="shared" si="3"/>
        <v>16.692913385826774</v>
      </c>
      <c r="G57" s="298">
        <f t="shared" si="4"/>
        <v>93543.345</v>
      </c>
      <c r="H57" s="296">
        <v>6.69</v>
      </c>
      <c r="I57" s="220">
        <f t="shared" si="0"/>
        <v>2.96963</v>
      </c>
      <c r="J57" s="227">
        <f t="shared" si="1"/>
        <v>0.23382913385826773</v>
      </c>
      <c r="K57" s="231">
        <f t="shared" si="5"/>
        <v>4.082318375</v>
      </c>
      <c r="L57" s="221">
        <f t="shared" si="6"/>
        <v>22.359778609053336</v>
      </c>
      <c r="M57" s="232">
        <v>65.317094</v>
      </c>
    </row>
    <row r="58" spans="1:13" s="8" customFormat="1" ht="15">
      <c r="A58" s="206" t="s">
        <v>157</v>
      </c>
      <c r="B58" s="191">
        <v>1750</v>
      </c>
      <c r="C58" s="309">
        <f>Volume!J58</f>
        <v>157.6</v>
      </c>
      <c r="D58" s="345">
        <v>17.25</v>
      </c>
      <c r="E58" s="219">
        <f t="shared" si="2"/>
        <v>30187.5</v>
      </c>
      <c r="F58" s="224">
        <f t="shared" si="3"/>
        <v>10.945431472081218</v>
      </c>
      <c r="G58" s="298">
        <f t="shared" si="4"/>
        <v>45549.56</v>
      </c>
      <c r="H58" s="296">
        <v>5.57</v>
      </c>
      <c r="I58" s="220">
        <f t="shared" si="0"/>
        <v>26.028319999999997</v>
      </c>
      <c r="J58" s="227">
        <f t="shared" si="1"/>
        <v>0.16515431472081218</v>
      </c>
      <c r="K58" s="231">
        <f t="shared" si="5"/>
        <v>2.0154526875</v>
      </c>
      <c r="L58" s="221">
        <f t="shared" si="6"/>
        <v>11.039089005281603</v>
      </c>
      <c r="M58" s="232">
        <v>32.247243</v>
      </c>
    </row>
    <row r="59" spans="1:13" s="8" customFormat="1" ht="15">
      <c r="A59" s="206" t="s">
        <v>192</v>
      </c>
      <c r="B59" s="191">
        <v>1450</v>
      </c>
      <c r="C59" s="309">
        <f>Volume!J59</f>
        <v>234.7</v>
      </c>
      <c r="D59" s="345">
        <v>25.82</v>
      </c>
      <c r="E59" s="219">
        <f t="shared" si="2"/>
        <v>37439</v>
      </c>
      <c r="F59" s="224">
        <f t="shared" si="3"/>
        <v>11.0012782275245</v>
      </c>
      <c r="G59" s="298">
        <f t="shared" si="4"/>
        <v>61907.6485</v>
      </c>
      <c r="H59" s="296">
        <v>7.19</v>
      </c>
      <c r="I59" s="220">
        <f t="shared" si="0"/>
        <v>42.69493</v>
      </c>
      <c r="J59" s="227">
        <f t="shared" si="1"/>
        <v>0.181912782275245</v>
      </c>
      <c r="K59" s="231">
        <f t="shared" si="5"/>
        <v>2.3222183125</v>
      </c>
      <c r="L59" s="221">
        <f t="shared" si="6"/>
        <v>12.71931353207831</v>
      </c>
      <c r="M59" s="232">
        <v>37.155493</v>
      </c>
    </row>
    <row r="60" spans="1:13" s="8" customFormat="1" ht="15">
      <c r="A60" s="206" t="s">
        <v>182</v>
      </c>
      <c r="B60" s="191">
        <v>7700</v>
      </c>
      <c r="C60" s="309">
        <f>Volume!J60</f>
        <v>47.2</v>
      </c>
      <c r="D60" s="345">
        <v>6.15</v>
      </c>
      <c r="E60" s="219">
        <f t="shared" si="2"/>
        <v>47355</v>
      </c>
      <c r="F60" s="224">
        <f t="shared" si="3"/>
        <v>13.02966101694915</v>
      </c>
      <c r="G60" s="298">
        <f t="shared" si="4"/>
        <v>73268.272</v>
      </c>
      <c r="H60" s="296">
        <v>7.13</v>
      </c>
      <c r="I60" s="220">
        <f t="shared" si="0"/>
        <v>9.51536</v>
      </c>
      <c r="J60" s="227">
        <f t="shared" si="1"/>
        <v>0.2015966101694915</v>
      </c>
      <c r="K60" s="231">
        <f t="shared" si="5"/>
        <v>3.3045115</v>
      </c>
      <c r="L60" s="221">
        <f t="shared" si="6"/>
        <v>18.099554900852326</v>
      </c>
      <c r="M60" s="232">
        <v>52.872184</v>
      </c>
    </row>
    <row r="61" spans="1:13" s="9" customFormat="1" ht="15">
      <c r="A61" s="206" t="s">
        <v>217</v>
      </c>
      <c r="B61" s="191">
        <v>200</v>
      </c>
      <c r="C61" s="309">
        <f>Volume!J61</f>
        <v>2239.1</v>
      </c>
      <c r="D61" s="345">
        <v>237.42</v>
      </c>
      <c r="E61" s="219">
        <f t="shared" si="2"/>
        <v>47484</v>
      </c>
      <c r="F61" s="224">
        <f t="shared" si="3"/>
        <v>10.603367424411594</v>
      </c>
      <c r="G61" s="298">
        <f t="shared" si="4"/>
        <v>69875</v>
      </c>
      <c r="H61" s="296">
        <v>5</v>
      </c>
      <c r="I61" s="220">
        <f t="shared" si="0"/>
        <v>349.375</v>
      </c>
      <c r="J61" s="227">
        <f t="shared" si="1"/>
        <v>0.15603367424411593</v>
      </c>
      <c r="K61" s="231">
        <f t="shared" si="5"/>
        <v>1.5955239375</v>
      </c>
      <c r="L61" s="221">
        <f t="shared" si="6"/>
        <v>8.739044516082128</v>
      </c>
      <c r="M61" s="232">
        <v>25.528383</v>
      </c>
    </row>
    <row r="62" spans="1:13" s="8" customFormat="1" ht="15">
      <c r="A62" s="206" t="s">
        <v>158</v>
      </c>
      <c r="B62" s="191">
        <v>2950</v>
      </c>
      <c r="C62" s="309">
        <f>Volume!J62</f>
        <v>122</v>
      </c>
      <c r="D62" s="345">
        <v>15.12</v>
      </c>
      <c r="E62" s="219">
        <f t="shared" si="2"/>
        <v>44604</v>
      </c>
      <c r="F62" s="224">
        <f t="shared" si="3"/>
        <v>12.393442622950818</v>
      </c>
      <c r="G62" s="298">
        <f t="shared" si="4"/>
        <v>63822.66</v>
      </c>
      <c r="H62" s="296">
        <v>5.34</v>
      </c>
      <c r="I62" s="220">
        <f t="shared" si="0"/>
        <v>21.634800000000002</v>
      </c>
      <c r="J62" s="227">
        <f t="shared" si="1"/>
        <v>0.1773344262295082</v>
      </c>
      <c r="K62" s="231">
        <f t="shared" si="5"/>
        <v>2.944617875</v>
      </c>
      <c r="L62" s="221">
        <f t="shared" si="6"/>
        <v>16.128336333704276</v>
      </c>
      <c r="M62" s="232">
        <v>47.113886</v>
      </c>
    </row>
    <row r="63" spans="1:13" s="9" customFormat="1" ht="15">
      <c r="A63" s="206" t="s">
        <v>104</v>
      </c>
      <c r="B63" s="191">
        <v>600</v>
      </c>
      <c r="C63" s="309">
        <f>Volume!J63</f>
        <v>456.4</v>
      </c>
      <c r="D63" s="345">
        <v>51.73</v>
      </c>
      <c r="E63" s="219">
        <f t="shared" si="2"/>
        <v>31037.999999999996</v>
      </c>
      <c r="F63" s="224">
        <f t="shared" si="3"/>
        <v>11.33435582822086</v>
      </c>
      <c r="G63" s="298">
        <f t="shared" si="4"/>
        <v>44730</v>
      </c>
      <c r="H63" s="296">
        <v>5</v>
      </c>
      <c r="I63" s="220">
        <f t="shared" si="0"/>
        <v>74.55</v>
      </c>
      <c r="J63" s="227">
        <f t="shared" si="1"/>
        <v>0.1633435582822086</v>
      </c>
      <c r="K63" s="231">
        <f t="shared" si="5"/>
        <v>2.8474805625</v>
      </c>
      <c r="L63" s="221">
        <f t="shared" si="6"/>
        <v>15.59629336138749</v>
      </c>
      <c r="M63" s="232">
        <v>45.559689</v>
      </c>
    </row>
    <row r="64" spans="1:13" s="9" customFormat="1" ht="15">
      <c r="A64" s="206" t="s">
        <v>48</v>
      </c>
      <c r="B64" s="191">
        <v>1100</v>
      </c>
      <c r="C64" s="309">
        <f>Volume!J64</f>
        <v>289.05</v>
      </c>
      <c r="D64" s="345">
        <v>30.36</v>
      </c>
      <c r="E64" s="219">
        <f t="shared" si="2"/>
        <v>33396</v>
      </c>
      <c r="F64" s="224">
        <f t="shared" si="3"/>
        <v>10.50337311883757</v>
      </c>
      <c r="G64" s="298">
        <f t="shared" si="4"/>
        <v>49293.75</v>
      </c>
      <c r="H64" s="296">
        <v>5</v>
      </c>
      <c r="I64" s="220">
        <f t="shared" si="0"/>
        <v>44.8125</v>
      </c>
      <c r="J64" s="227">
        <f t="shared" si="1"/>
        <v>0.1550337311883757</v>
      </c>
      <c r="K64" s="231">
        <f t="shared" si="5"/>
        <v>2.127089</v>
      </c>
      <c r="L64" s="221">
        <f t="shared" si="6"/>
        <v>11.650546271211061</v>
      </c>
      <c r="M64" s="232">
        <v>34.033424</v>
      </c>
    </row>
    <row r="65" spans="1:13" s="9" customFormat="1" ht="15">
      <c r="A65" s="206" t="s">
        <v>6</v>
      </c>
      <c r="B65" s="191">
        <v>1125</v>
      </c>
      <c r="C65" s="309">
        <f>Volume!J65</f>
        <v>190.35</v>
      </c>
      <c r="D65" s="345">
        <v>20.37</v>
      </c>
      <c r="E65" s="219">
        <f t="shared" si="2"/>
        <v>22916.25</v>
      </c>
      <c r="F65" s="224">
        <f t="shared" si="3"/>
        <v>10.70133963750985</v>
      </c>
      <c r="G65" s="298">
        <f t="shared" si="4"/>
        <v>33623.4375</v>
      </c>
      <c r="H65" s="296">
        <v>5</v>
      </c>
      <c r="I65" s="220">
        <f t="shared" si="0"/>
        <v>29.8875</v>
      </c>
      <c r="J65" s="227">
        <f t="shared" si="1"/>
        <v>0.1570133963750985</v>
      </c>
      <c r="K65" s="231">
        <f t="shared" si="5"/>
        <v>1.7220593125</v>
      </c>
      <c r="L65" s="221">
        <f t="shared" si="6"/>
        <v>9.432107308180882</v>
      </c>
      <c r="M65" s="232">
        <v>27.552949</v>
      </c>
    </row>
    <row r="66" spans="1:13" s="8" customFormat="1" ht="15">
      <c r="A66" s="206" t="s">
        <v>193</v>
      </c>
      <c r="B66" s="191">
        <v>1000</v>
      </c>
      <c r="C66" s="309">
        <f>Volume!J66</f>
        <v>430.35</v>
      </c>
      <c r="D66" s="345">
        <v>73.93</v>
      </c>
      <c r="E66" s="219">
        <f t="shared" si="2"/>
        <v>73930</v>
      </c>
      <c r="F66" s="224">
        <f t="shared" si="3"/>
        <v>17.179040316021844</v>
      </c>
      <c r="G66" s="298">
        <f t="shared" si="4"/>
        <v>102763.45</v>
      </c>
      <c r="H66" s="296">
        <v>6.7</v>
      </c>
      <c r="I66" s="220">
        <f t="shared" si="0"/>
        <v>102.76344999999999</v>
      </c>
      <c r="J66" s="227">
        <f t="shared" si="1"/>
        <v>0.2387904031602184</v>
      </c>
      <c r="K66" s="231">
        <f t="shared" si="5"/>
        <v>4.1624568125</v>
      </c>
      <c r="L66" s="221">
        <f t="shared" si="6"/>
        <v>22.79871490847302</v>
      </c>
      <c r="M66" s="232">
        <v>66.599309</v>
      </c>
    </row>
    <row r="67" spans="1:13" s="8" customFormat="1" ht="15">
      <c r="A67" s="206" t="s">
        <v>183</v>
      </c>
      <c r="B67" s="191">
        <v>600</v>
      </c>
      <c r="C67" s="309">
        <f>Volume!J67</f>
        <v>548.65</v>
      </c>
      <c r="D67" s="345">
        <v>66.13</v>
      </c>
      <c r="E67" s="219">
        <f t="shared" si="2"/>
        <v>39678</v>
      </c>
      <c r="F67" s="224">
        <f t="shared" si="3"/>
        <v>12.0532215437893</v>
      </c>
      <c r="G67" s="298">
        <f t="shared" si="4"/>
        <v>56137.5</v>
      </c>
      <c r="H67" s="296">
        <v>5</v>
      </c>
      <c r="I67" s="220">
        <f t="shared" si="0"/>
        <v>93.5625</v>
      </c>
      <c r="J67" s="227">
        <f t="shared" si="1"/>
        <v>0.17053221543789301</v>
      </c>
      <c r="K67" s="231">
        <f t="shared" si="5"/>
        <v>3.019675</v>
      </c>
      <c r="L67" s="221">
        <f t="shared" si="6"/>
        <v>16.539441138344124</v>
      </c>
      <c r="M67" s="232">
        <v>48.3148</v>
      </c>
    </row>
    <row r="68" spans="1:13" s="9" customFormat="1" ht="15">
      <c r="A68" s="206" t="s">
        <v>147</v>
      </c>
      <c r="B68" s="191">
        <v>400</v>
      </c>
      <c r="C68" s="309">
        <f>Volume!J68</f>
        <v>684.3</v>
      </c>
      <c r="D68" s="345">
        <v>74.32</v>
      </c>
      <c r="E68" s="219">
        <f t="shared" si="2"/>
        <v>29727.999999999996</v>
      </c>
      <c r="F68" s="224">
        <f t="shared" si="3"/>
        <v>10.860733596375859</v>
      </c>
      <c r="G68" s="298">
        <f t="shared" si="4"/>
        <v>43414</v>
      </c>
      <c r="H68" s="296">
        <v>5</v>
      </c>
      <c r="I68" s="220">
        <f aca="true" t="shared" si="7" ref="I68:I129">G68/B68</f>
        <v>108.535</v>
      </c>
      <c r="J68" s="227">
        <f aca="true" t="shared" si="8" ref="J68:J129">I68/C68</f>
        <v>0.1586073359637586</v>
      </c>
      <c r="K68" s="231">
        <f t="shared" si="5"/>
        <v>2.764802125</v>
      </c>
      <c r="L68" s="221">
        <f t="shared" si="6"/>
        <v>15.143444909007181</v>
      </c>
      <c r="M68" s="232">
        <v>44.236834</v>
      </c>
    </row>
    <row r="69" spans="1:13" s="8" customFormat="1" ht="15">
      <c r="A69" s="206" t="s">
        <v>159</v>
      </c>
      <c r="B69" s="191">
        <v>250</v>
      </c>
      <c r="C69" s="309">
        <f>Volume!J69</f>
        <v>2183.8</v>
      </c>
      <c r="D69" s="345">
        <v>233.08</v>
      </c>
      <c r="E69" s="219">
        <f aca="true" t="shared" si="9" ref="E69:E129">D69*B69</f>
        <v>58270</v>
      </c>
      <c r="F69" s="224">
        <f aca="true" t="shared" si="10" ref="F69:F129">D69/C69*100</f>
        <v>10.673138565802729</v>
      </c>
      <c r="G69" s="298">
        <f aca="true" t="shared" si="11" ref="G69:G129">(B69*C69)*H69%+E69</f>
        <v>90699.43</v>
      </c>
      <c r="H69" s="296">
        <v>5.94</v>
      </c>
      <c r="I69" s="220">
        <f t="shared" si="7"/>
        <v>362.79771999999997</v>
      </c>
      <c r="J69" s="227">
        <f t="shared" si="8"/>
        <v>0.16613138565802726</v>
      </c>
      <c r="K69" s="231">
        <f aca="true" t="shared" si="12" ref="K69:K129">M69/16</f>
        <v>2.2036229375</v>
      </c>
      <c r="L69" s="221">
        <f aca="true" t="shared" si="13" ref="L69:L129">K69*SQRT(30)</f>
        <v>12.069739911045469</v>
      </c>
      <c r="M69" s="232">
        <v>35.257967</v>
      </c>
    </row>
    <row r="70" spans="1:13" s="9" customFormat="1" ht="15">
      <c r="A70" s="206" t="s">
        <v>148</v>
      </c>
      <c r="B70" s="191">
        <v>12500</v>
      </c>
      <c r="C70" s="309">
        <f>Volume!J70</f>
        <v>31.6</v>
      </c>
      <c r="D70" s="345">
        <v>3.53</v>
      </c>
      <c r="E70" s="219">
        <f t="shared" si="9"/>
        <v>44125</v>
      </c>
      <c r="F70" s="224">
        <f t="shared" si="10"/>
        <v>11.170886075949365</v>
      </c>
      <c r="G70" s="298">
        <f t="shared" si="11"/>
        <v>63875</v>
      </c>
      <c r="H70" s="296">
        <v>5</v>
      </c>
      <c r="I70" s="220">
        <f t="shared" si="7"/>
        <v>5.11</v>
      </c>
      <c r="J70" s="227">
        <f t="shared" si="8"/>
        <v>0.16170886075949367</v>
      </c>
      <c r="K70" s="231">
        <f t="shared" si="12"/>
        <v>2.19695</v>
      </c>
      <c r="L70" s="221">
        <f t="shared" si="13"/>
        <v>12.033190727109748</v>
      </c>
      <c r="M70" s="232">
        <v>35.1512</v>
      </c>
    </row>
    <row r="71" spans="1:13" s="8" customFormat="1" ht="15">
      <c r="A71" s="206" t="s">
        <v>184</v>
      </c>
      <c r="B71" s="191">
        <v>4000</v>
      </c>
      <c r="C71" s="309">
        <f>Volume!J71</f>
        <v>121.75</v>
      </c>
      <c r="D71" s="345">
        <v>13.01</v>
      </c>
      <c r="E71" s="219">
        <f t="shared" si="9"/>
        <v>52040</v>
      </c>
      <c r="F71" s="224">
        <f t="shared" si="10"/>
        <v>10.685831622176591</v>
      </c>
      <c r="G71" s="298">
        <f t="shared" si="11"/>
        <v>84279.4</v>
      </c>
      <c r="H71" s="296">
        <v>6.62</v>
      </c>
      <c r="I71" s="220">
        <f t="shared" si="7"/>
        <v>21.06985</v>
      </c>
      <c r="J71" s="227">
        <f t="shared" si="8"/>
        <v>0.1730583162217659</v>
      </c>
      <c r="K71" s="231">
        <f t="shared" si="12"/>
        <v>1.7662498125</v>
      </c>
      <c r="L71" s="221">
        <f t="shared" si="13"/>
        <v>9.674148644955201</v>
      </c>
      <c r="M71" s="232">
        <v>28.259997</v>
      </c>
    </row>
    <row r="72" spans="1:13" s="8" customFormat="1" ht="15">
      <c r="A72" s="206" t="s">
        <v>194</v>
      </c>
      <c r="B72" s="191">
        <v>2500</v>
      </c>
      <c r="C72" s="309">
        <f>Volume!J72</f>
        <v>128.4</v>
      </c>
      <c r="D72" s="345">
        <v>17.24</v>
      </c>
      <c r="E72" s="219">
        <f t="shared" si="9"/>
        <v>43099.99999999999</v>
      </c>
      <c r="F72" s="224">
        <f t="shared" si="10"/>
        <v>13.426791277258566</v>
      </c>
      <c r="G72" s="298">
        <f t="shared" si="11"/>
        <v>59149.99999999999</v>
      </c>
      <c r="H72" s="296">
        <v>5</v>
      </c>
      <c r="I72" s="220">
        <f t="shared" si="7"/>
        <v>23.659999999999997</v>
      </c>
      <c r="J72" s="227">
        <f t="shared" si="8"/>
        <v>0.18426791277258564</v>
      </c>
      <c r="K72" s="231">
        <f t="shared" si="12"/>
        <v>3.2524201875</v>
      </c>
      <c r="L72" s="221">
        <f t="shared" si="13"/>
        <v>17.814239031789317</v>
      </c>
      <c r="M72" s="232">
        <v>52.038723</v>
      </c>
    </row>
    <row r="73" spans="1:13" s="8" customFormat="1" ht="15">
      <c r="A73" s="206" t="s">
        <v>160</v>
      </c>
      <c r="B73" s="191">
        <v>1700</v>
      </c>
      <c r="C73" s="309">
        <f>Volume!J73</f>
        <v>172.8</v>
      </c>
      <c r="D73" s="345">
        <v>18.76</v>
      </c>
      <c r="E73" s="219">
        <f t="shared" si="9"/>
        <v>31892.000000000004</v>
      </c>
      <c r="F73" s="224">
        <f t="shared" si="10"/>
        <v>10.856481481481483</v>
      </c>
      <c r="G73" s="298">
        <f t="shared" si="11"/>
        <v>46580</v>
      </c>
      <c r="H73" s="296">
        <v>5</v>
      </c>
      <c r="I73" s="220">
        <f t="shared" si="7"/>
        <v>27.4</v>
      </c>
      <c r="J73" s="227">
        <f t="shared" si="8"/>
        <v>0.1585648148148148</v>
      </c>
      <c r="K73" s="231">
        <f t="shared" si="12"/>
        <v>1.9411105625</v>
      </c>
      <c r="L73" s="221">
        <f t="shared" si="13"/>
        <v>10.631900416927916</v>
      </c>
      <c r="M73" s="232">
        <v>31.057769</v>
      </c>
    </row>
    <row r="74" spans="1:13" s="8" customFormat="1" ht="15">
      <c r="A74" s="206" t="s">
        <v>357</v>
      </c>
      <c r="B74" s="191">
        <v>850</v>
      </c>
      <c r="C74" s="309">
        <f>Volume!J74</f>
        <v>261.7</v>
      </c>
      <c r="D74" s="345">
        <v>78.98</v>
      </c>
      <c r="E74" s="219">
        <f t="shared" si="9"/>
        <v>67133</v>
      </c>
      <c r="F74" s="224">
        <f t="shared" si="10"/>
        <v>30.179594956056555</v>
      </c>
      <c r="G74" s="298">
        <f t="shared" si="11"/>
        <v>78255.25</v>
      </c>
      <c r="H74" s="296">
        <v>5</v>
      </c>
      <c r="I74" s="220">
        <f t="shared" si="7"/>
        <v>92.065</v>
      </c>
      <c r="J74" s="227">
        <f t="shared" si="8"/>
        <v>0.35179594956056554</v>
      </c>
      <c r="K74" s="231">
        <f t="shared" si="12"/>
        <v>4.3107984375</v>
      </c>
      <c r="L74" s="221">
        <f t="shared" si="13"/>
        <v>23.61121545076774</v>
      </c>
      <c r="M74" s="232">
        <v>68.972775</v>
      </c>
    </row>
    <row r="75" spans="1:13" s="8" customFormat="1" ht="15">
      <c r="A75" s="206" t="s">
        <v>226</v>
      </c>
      <c r="B75" s="191">
        <v>200</v>
      </c>
      <c r="C75" s="309">
        <f>Volume!J75</f>
        <v>1462.5</v>
      </c>
      <c r="D75" s="345">
        <v>153.61</v>
      </c>
      <c r="E75" s="219">
        <f t="shared" si="9"/>
        <v>30722.000000000004</v>
      </c>
      <c r="F75" s="224">
        <f t="shared" si="10"/>
        <v>10.503247863247864</v>
      </c>
      <c r="G75" s="298">
        <f t="shared" si="11"/>
        <v>45347</v>
      </c>
      <c r="H75" s="296">
        <v>5</v>
      </c>
      <c r="I75" s="220">
        <f t="shared" si="7"/>
        <v>226.735</v>
      </c>
      <c r="J75" s="227">
        <f t="shared" si="8"/>
        <v>0.15503247863247865</v>
      </c>
      <c r="K75" s="231">
        <f t="shared" si="12"/>
        <v>1.5519295625</v>
      </c>
      <c r="L75" s="221">
        <f t="shared" si="13"/>
        <v>8.500268290403735</v>
      </c>
      <c r="M75" s="232">
        <v>24.830873</v>
      </c>
    </row>
    <row r="76" spans="1:13" s="9" customFormat="1" ht="15">
      <c r="A76" s="206" t="s">
        <v>7</v>
      </c>
      <c r="B76" s="191">
        <v>625</v>
      </c>
      <c r="C76" s="309">
        <f>Volume!J76</f>
        <v>844.9</v>
      </c>
      <c r="D76" s="345">
        <v>91.38</v>
      </c>
      <c r="E76" s="219">
        <f t="shared" si="9"/>
        <v>57112.5</v>
      </c>
      <c r="F76" s="224">
        <f t="shared" si="10"/>
        <v>10.815481122026275</v>
      </c>
      <c r="G76" s="298">
        <f t="shared" si="11"/>
        <v>83515.625</v>
      </c>
      <c r="H76" s="296">
        <v>5</v>
      </c>
      <c r="I76" s="220">
        <f t="shared" si="7"/>
        <v>133.625</v>
      </c>
      <c r="J76" s="227">
        <f t="shared" si="8"/>
        <v>0.15815481122026276</v>
      </c>
      <c r="K76" s="231">
        <f t="shared" si="12"/>
        <v>2.0765193125</v>
      </c>
      <c r="L76" s="221">
        <f t="shared" si="13"/>
        <v>11.373564685513692</v>
      </c>
      <c r="M76" s="232">
        <v>33.224309</v>
      </c>
    </row>
    <row r="77" spans="1:13" s="8" customFormat="1" ht="15">
      <c r="A77" s="206" t="s">
        <v>185</v>
      </c>
      <c r="B77" s="191">
        <v>1200</v>
      </c>
      <c r="C77" s="309">
        <f>Volume!J77</f>
        <v>478.15</v>
      </c>
      <c r="D77" s="345">
        <v>50.03</v>
      </c>
      <c r="E77" s="219">
        <f t="shared" si="9"/>
        <v>60036</v>
      </c>
      <c r="F77" s="224">
        <f t="shared" si="10"/>
        <v>10.463243751960682</v>
      </c>
      <c r="G77" s="298">
        <f t="shared" si="11"/>
        <v>88782.378</v>
      </c>
      <c r="H77" s="296">
        <v>5.01</v>
      </c>
      <c r="I77" s="220">
        <f t="shared" si="7"/>
        <v>73.985315</v>
      </c>
      <c r="J77" s="227">
        <f t="shared" si="8"/>
        <v>0.15473243751960683</v>
      </c>
      <c r="K77" s="231">
        <f t="shared" si="12"/>
        <v>2.32699175</v>
      </c>
      <c r="L77" s="221">
        <f t="shared" si="13"/>
        <v>12.74545872603422</v>
      </c>
      <c r="M77" s="232">
        <v>37.231868</v>
      </c>
    </row>
    <row r="78" spans="1:13" s="8" customFormat="1" ht="15">
      <c r="A78" s="206" t="s">
        <v>240</v>
      </c>
      <c r="B78" s="191">
        <v>400</v>
      </c>
      <c r="C78" s="309">
        <f>Volume!J78</f>
        <v>949.85</v>
      </c>
      <c r="D78" s="345">
        <v>103.48</v>
      </c>
      <c r="E78" s="219">
        <f t="shared" si="9"/>
        <v>41392</v>
      </c>
      <c r="F78" s="224">
        <f t="shared" si="10"/>
        <v>10.894351739748382</v>
      </c>
      <c r="G78" s="298">
        <f t="shared" si="11"/>
        <v>60389</v>
      </c>
      <c r="H78" s="296">
        <v>5</v>
      </c>
      <c r="I78" s="220">
        <f t="shared" si="7"/>
        <v>150.9725</v>
      </c>
      <c r="J78" s="227">
        <f t="shared" si="8"/>
        <v>0.1589435173974838</v>
      </c>
      <c r="K78" s="231">
        <f t="shared" si="12"/>
        <v>1.4862508125</v>
      </c>
      <c r="L78" s="221">
        <f t="shared" si="13"/>
        <v>8.140530961166311</v>
      </c>
      <c r="M78" s="232">
        <v>23.780013</v>
      </c>
    </row>
    <row r="79" spans="1:13" s="9" customFormat="1" ht="15">
      <c r="A79" s="206" t="s">
        <v>223</v>
      </c>
      <c r="B79" s="191">
        <v>1250</v>
      </c>
      <c r="C79" s="309">
        <f>Volume!J79</f>
        <v>273.55</v>
      </c>
      <c r="D79" s="345">
        <v>38.29</v>
      </c>
      <c r="E79" s="219">
        <f t="shared" si="9"/>
        <v>47862.5</v>
      </c>
      <c r="F79" s="224">
        <f t="shared" si="10"/>
        <v>13.99744105282398</v>
      </c>
      <c r="G79" s="298">
        <f t="shared" si="11"/>
        <v>66737.45</v>
      </c>
      <c r="H79" s="296">
        <v>5.52</v>
      </c>
      <c r="I79" s="220">
        <f t="shared" si="7"/>
        <v>53.389959999999995</v>
      </c>
      <c r="J79" s="227">
        <f t="shared" si="8"/>
        <v>0.19517441052823978</v>
      </c>
      <c r="K79" s="231">
        <f t="shared" si="12"/>
        <v>1.0644016875</v>
      </c>
      <c r="L79" s="221">
        <f t="shared" si="13"/>
        <v>5.8299681449031455</v>
      </c>
      <c r="M79" s="232">
        <v>17.030427</v>
      </c>
    </row>
    <row r="80" spans="1:13" s="8" customFormat="1" ht="15">
      <c r="A80" s="206" t="s">
        <v>186</v>
      </c>
      <c r="B80" s="191">
        <v>1600</v>
      </c>
      <c r="C80" s="309">
        <f>Volume!J80</f>
        <v>265.8</v>
      </c>
      <c r="D80" s="345">
        <v>37.79</v>
      </c>
      <c r="E80" s="219">
        <f t="shared" si="9"/>
        <v>60464</v>
      </c>
      <c r="F80" s="224">
        <f t="shared" si="10"/>
        <v>14.217456734386754</v>
      </c>
      <c r="G80" s="298">
        <f t="shared" si="11"/>
        <v>84790.016</v>
      </c>
      <c r="H80" s="296">
        <v>5.72</v>
      </c>
      <c r="I80" s="220">
        <f t="shared" si="7"/>
        <v>52.99376</v>
      </c>
      <c r="J80" s="227">
        <f t="shared" si="8"/>
        <v>0.19937456734386758</v>
      </c>
      <c r="K80" s="231">
        <f t="shared" si="12"/>
        <v>3.5353513125</v>
      </c>
      <c r="L80" s="221">
        <f t="shared" si="13"/>
        <v>19.363916625617456</v>
      </c>
      <c r="M80" s="232">
        <v>56.565621</v>
      </c>
    </row>
    <row r="81" spans="1:13" s="8" customFormat="1" ht="15">
      <c r="A81" s="206" t="s">
        <v>161</v>
      </c>
      <c r="B81" s="191">
        <v>8900</v>
      </c>
      <c r="C81" s="309">
        <f>Volume!J81</f>
        <v>42.65</v>
      </c>
      <c r="D81" s="345">
        <v>4.54</v>
      </c>
      <c r="E81" s="219">
        <f t="shared" si="9"/>
        <v>40406</v>
      </c>
      <c r="F81" s="224">
        <f t="shared" si="10"/>
        <v>10.644783118405627</v>
      </c>
      <c r="G81" s="298">
        <f t="shared" si="11"/>
        <v>62763.5565</v>
      </c>
      <c r="H81" s="296">
        <v>5.89</v>
      </c>
      <c r="I81" s="220">
        <f t="shared" si="7"/>
        <v>7.052085</v>
      </c>
      <c r="J81" s="227">
        <f t="shared" si="8"/>
        <v>0.16534783118405627</v>
      </c>
      <c r="K81" s="231">
        <f t="shared" si="12"/>
        <v>2.38322275</v>
      </c>
      <c r="L81" s="221">
        <f t="shared" si="13"/>
        <v>13.05344859734495</v>
      </c>
      <c r="M81" s="232">
        <v>38.131564</v>
      </c>
    </row>
    <row r="82" spans="1:13" s="9" customFormat="1" ht="15">
      <c r="A82" s="206" t="s">
        <v>8</v>
      </c>
      <c r="B82" s="191">
        <v>1600</v>
      </c>
      <c r="C82" s="309">
        <f>Volume!J82</f>
        <v>139.05</v>
      </c>
      <c r="D82" s="345">
        <v>15.03</v>
      </c>
      <c r="E82" s="219">
        <f t="shared" si="9"/>
        <v>24048</v>
      </c>
      <c r="F82" s="224">
        <f t="shared" si="10"/>
        <v>10.809061488673139</v>
      </c>
      <c r="G82" s="298">
        <f t="shared" si="11"/>
        <v>36217.656</v>
      </c>
      <c r="H82" s="296">
        <v>5.47</v>
      </c>
      <c r="I82" s="220">
        <f t="shared" si="7"/>
        <v>22.636035000000003</v>
      </c>
      <c r="J82" s="227">
        <f t="shared" si="8"/>
        <v>0.1627906148867314</v>
      </c>
      <c r="K82" s="231">
        <f t="shared" si="12"/>
        <v>2.58069</v>
      </c>
      <c r="L82" s="221">
        <f t="shared" si="13"/>
        <v>14.135021269280072</v>
      </c>
      <c r="M82" s="232">
        <v>41.29104</v>
      </c>
    </row>
    <row r="83" spans="1:13" s="8" customFormat="1" ht="15">
      <c r="A83" s="206" t="s">
        <v>195</v>
      </c>
      <c r="B83" s="191">
        <v>28000</v>
      </c>
      <c r="C83" s="309">
        <f>Volume!J83</f>
        <v>13.3</v>
      </c>
      <c r="D83" s="345">
        <v>1.81</v>
      </c>
      <c r="E83" s="219">
        <f t="shared" si="9"/>
        <v>50680</v>
      </c>
      <c r="F83" s="224">
        <f t="shared" si="10"/>
        <v>13.609022556390975</v>
      </c>
      <c r="G83" s="298">
        <f t="shared" si="11"/>
        <v>71757.84</v>
      </c>
      <c r="H83" s="296">
        <v>5.66</v>
      </c>
      <c r="I83" s="220">
        <f t="shared" si="7"/>
        <v>2.56278</v>
      </c>
      <c r="J83" s="227">
        <f t="shared" si="8"/>
        <v>0.19269022556390977</v>
      </c>
      <c r="K83" s="231">
        <f t="shared" si="12"/>
        <v>3.546378125</v>
      </c>
      <c r="L83" s="221">
        <f t="shared" si="13"/>
        <v>19.42431296505376</v>
      </c>
      <c r="M83" s="232">
        <v>56.74205</v>
      </c>
    </row>
    <row r="84" spans="1:13" s="9" customFormat="1" ht="15">
      <c r="A84" s="206" t="s">
        <v>218</v>
      </c>
      <c r="B84" s="191">
        <v>1150</v>
      </c>
      <c r="C84" s="309">
        <f>Volume!J84</f>
        <v>217.95</v>
      </c>
      <c r="D84" s="345">
        <v>23.6</v>
      </c>
      <c r="E84" s="219">
        <f t="shared" si="9"/>
        <v>27140</v>
      </c>
      <c r="F84" s="224">
        <f t="shared" si="10"/>
        <v>10.828171598990595</v>
      </c>
      <c r="G84" s="298">
        <f t="shared" si="11"/>
        <v>39747.31775</v>
      </c>
      <c r="H84" s="296">
        <v>5.03</v>
      </c>
      <c r="I84" s="220">
        <f t="shared" si="7"/>
        <v>34.562885</v>
      </c>
      <c r="J84" s="227">
        <f t="shared" si="8"/>
        <v>0.15858171598990595</v>
      </c>
      <c r="K84" s="231">
        <f t="shared" si="12"/>
        <v>1.876814875</v>
      </c>
      <c r="L84" s="221">
        <f t="shared" si="13"/>
        <v>10.279738432987386</v>
      </c>
      <c r="M84" s="232">
        <v>30.029038</v>
      </c>
    </row>
    <row r="85" spans="1:13" s="8" customFormat="1" ht="15">
      <c r="A85" s="206" t="s">
        <v>187</v>
      </c>
      <c r="B85" s="191">
        <v>2200</v>
      </c>
      <c r="C85" s="309">
        <f>Volume!J85</f>
        <v>233.95</v>
      </c>
      <c r="D85" s="345">
        <v>25.82</v>
      </c>
      <c r="E85" s="219">
        <f t="shared" si="9"/>
        <v>56804</v>
      </c>
      <c r="F85" s="224">
        <f t="shared" si="10"/>
        <v>11.036546270570636</v>
      </c>
      <c r="G85" s="298">
        <f t="shared" si="11"/>
        <v>88303.028</v>
      </c>
      <c r="H85" s="296">
        <v>6.12</v>
      </c>
      <c r="I85" s="220">
        <f t="shared" si="7"/>
        <v>40.13774</v>
      </c>
      <c r="J85" s="227">
        <f t="shared" si="8"/>
        <v>0.17156546270570636</v>
      </c>
      <c r="K85" s="231">
        <f t="shared" si="12"/>
        <v>2.7742488125</v>
      </c>
      <c r="L85" s="221">
        <f t="shared" si="13"/>
        <v>15.195186547381702</v>
      </c>
      <c r="M85" s="232">
        <v>44.387981</v>
      </c>
    </row>
    <row r="86" spans="1:13" s="8" customFormat="1" ht="15">
      <c r="A86" s="206" t="s">
        <v>162</v>
      </c>
      <c r="B86" s="191">
        <v>5900</v>
      </c>
      <c r="C86" s="309">
        <f>Volume!J86</f>
        <v>63.3</v>
      </c>
      <c r="D86" s="345">
        <v>6.96</v>
      </c>
      <c r="E86" s="219">
        <f t="shared" si="9"/>
        <v>41064</v>
      </c>
      <c r="F86" s="224">
        <f t="shared" si="10"/>
        <v>10.99526066350711</v>
      </c>
      <c r="G86" s="298">
        <f t="shared" si="11"/>
        <v>63584.240999999995</v>
      </c>
      <c r="H86" s="296">
        <v>6.03</v>
      </c>
      <c r="I86" s="220">
        <f t="shared" si="7"/>
        <v>10.77699</v>
      </c>
      <c r="J86" s="227">
        <f t="shared" si="8"/>
        <v>0.17025260663507108</v>
      </c>
      <c r="K86" s="231">
        <f t="shared" si="12"/>
        <v>2.3300683125</v>
      </c>
      <c r="L86" s="221">
        <f t="shared" si="13"/>
        <v>12.762309752842466</v>
      </c>
      <c r="M86" s="232">
        <v>37.281093</v>
      </c>
    </row>
    <row r="87" spans="1:13" s="8" customFormat="1" ht="15">
      <c r="A87" s="206" t="s">
        <v>163</v>
      </c>
      <c r="B87" s="191">
        <v>2090</v>
      </c>
      <c r="C87" s="309">
        <f>Volume!J87</f>
        <v>246.15</v>
      </c>
      <c r="D87" s="345">
        <v>29.24</v>
      </c>
      <c r="E87" s="219">
        <f t="shared" si="9"/>
        <v>61111.6</v>
      </c>
      <c r="F87" s="224">
        <f t="shared" si="10"/>
        <v>11.87893560836888</v>
      </c>
      <c r="G87" s="298">
        <f t="shared" si="11"/>
        <v>86834.275</v>
      </c>
      <c r="H87" s="296">
        <v>5</v>
      </c>
      <c r="I87" s="220">
        <f t="shared" si="7"/>
        <v>41.5475</v>
      </c>
      <c r="J87" s="227">
        <f t="shared" si="8"/>
        <v>0.1687893560836888</v>
      </c>
      <c r="K87" s="231">
        <f t="shared" si="12"/>
        <v>2.5441874375</v>
      </c>
      <c r="L87" s="221">
        <f t="shared" si="13"/>
        <v>13.93508850040015</v>
      </c>
      <c r="M87" s="232">
        <v>40.706999</v>
      </c>
    </row>
    <row r="88" spans="1:13" s="9" customFormat="1" ht="15">
      <c r="A88" s="206" t="s">
        <v>137</v>
      </c>
      <c r="B88" s="191">
        <v>3250</v>
      </c>
      <c r="C88" s="309">
        <f>Volume!J88</f>
        <v>149.6</v>
      </c>
      <c r="D88" s="345">
        <v>16.34</v>
      </c>
      <c r="E88" s="219">
        <f t="shared" si="9"/>
        <v>53105</v>
      </c>
      <c r="F88" s="224">
        <f t="shared" si="10"/>
        <v>10.922459893048128</v>
      </c>
      <c r="G88" s="298">
        <f t="shared" si="11"/>
        <v>77415</v>
      </c>
      <c r="H88" s="296">
        <v>5</v>
      </c>
      <c r="I88" s="220">
        <f t="shared" si="7"/>
        <v>23.82</v>
      </c>
      <c r="J88" s="227">
        <f t="shared" si="8"/>
        <v>0.1592245989304813</v>
      </c>
      <c r="K88" s="231">
        <f t="shared" si="12"/>
        <v>2.607302</v>
      </c>
      <c r="L88" s="221">
        <f t="shared" si="13"/>
        <v>14.280781196283344</v>
      </c>
      <c r="M88" s="232">
        <v>41.716832</v>
      </c>
    </row>
    <row r="89" spans="1:13" s="9" customFormat="1" ht="15">
      <c r="A89" s="206" t="s">
        <v>50</v>
      </c>
      <c r="B89" s="191">
        <v>450</v>
      </c>
      <c r="C89" s="309">
        <f>Volume!J89</f>
        <v>857.35</v>
      </c>
      <c r="D89" s="345">
        <v>92.19</v>
      </c>
      <c r="E89" s="219">
        <f t="shared" si="9"/>
        <v>41485.5</v>
      </c>
      <c r="F89" s="224">
        <f t="shared" si="10"/>
        <v>10.752901382165977</v>
      </c>
      <c r="G89" s="298">
        <f t="shared" si="11"/>
        <v>60775.875</v>
      </c>
      <c r="H89" s="296">
        <v>5</v>
      </c>
      <c r="I89" s="220">
        <f t="shared" si="7"/>
        <v>135.0575</v>
      </c>
      <c r="J89" s="227">
        <f t="shared" si="8"/>
        <v>0.15752901382165976</v>
      </c>
      <c r="K89" s="231">
        <f t="shared" si="12"/>
        <v>1.7743265</v>
      </c>
      <c r="L89" s="221">
        <f t="shared" si="13"/>
        <v>9.718386484291901</v>
      </c>
      <c r="M89" s="232">
        <v>28.389224</v>
      </c>
    </row>
    <row r="90" spans="1:13" s="8" customFormat="1" ht="15">
      <c r="A90" s="206" t="s">
        <v>188</v>
      </c>
      <c r="B90" s="191">
        <v>1050</v>
      </c>
      <c r="C90" s="309">
        <f>Volume!J90</f>
        <v>210.4</v>
      </c>
      <c r="D90" s="345">
        <v>23</v>
      </c>
      <c r="E90" s="219">
        <f t="shared" si="9"/>
        <v>24150</v>
      </c>
      <c r="F90" s="224">
        <f t="shared" si="10"/>
        <v>10.931558935361215</v>
      </c>
      <c r="G90" s="298">
        <f t="shared" si="11"/>
        <v>37206.372</v>
      </c>
      <c r="H90" s="296">
        <v>5.91</v>
      </c>
      <c r="I90" s="220">
        <f t="shared" si="7"/>
        <v>35.43464</v>
      </c>
      <c r="J90" s="227">
        <f t="shared" si="8"/>
        <v>0.16841558935361217</v>
      </c>
      <c r="K90" s="231">
        <f t="shared" si="12"/>
        <v>2.0312345</v>
      </c>
      <c r="L90" s="221">
        <f t="shared" si="13"/>
        <v>11.125529552327274</v>
      </c>
      <c r="M90" s="232">
        <v>32.499752</v>
      </c>
    </row>
    <row r="91" spans="1:13" s="9" customFormat="1" ht="15">
      <c r="A91" s="206" t="s">
        <v>94</v>
      </c>
      <c r="B91" s="191">
        <v>1200</v>
      </c>
      <c r="C91" s="309">
        <f>Volume!J91</f>
        <v>248.85</v>
      </c>
      <c r="D91" s="345">
        <v>26.83</v>
      </c>
      <c r="E91" s="219">
        <f t="shared" si="9"/>
        <v>32195.999999999996</v>
      </c>
      <c r="F91" s="224">
        <f t="shared" si="10"/>
        <v>10.781595338557363</v>
      </c>
      <c r="G91" s="298">
        <f t="shared" si="11"/>
        <v>47127</v>
      </c>
      <c r="H91" s="296">
        <v>5</v>
      </c>
      <c r="I91" s="220">
        <f t="shared" si="7"/>
        <v>39.2725</v>
      </c>
      <c r="J91" s="227">
        <f t="shared" si="8"/>
        <v>0.15781595338557364</v>
      </c>
      <c r="K91" s="231">
        <f t="shared" si="12"/>
        <v>2.3741311875</v>
      </c>
      <c r="L91" s="221">
        <f t="shared" si="13"/>
        <v>13.003652058702771</v>
      </c>
      <c r="M91" s="232">
        <v>37.986099</v>
      </c>
    </row>
    <row r="92" spans="1:13" s="9" customFormat="1" ht="15">
      <c r="A92" s="206" t="s">
        <v>360</v>
      </c>
      <c r="B92" s="191">
        <v>700</v>
      </c>
      <c r="C92" s="309">
        <f>Volume!J92</f>
        <v>522.05</v>
      </c>
      <c r="D92" s="345">
        <v>92.03</v>
      </c>
      <c r="E92" s="219">
        <f t="shared" si="9"/>
        <v>64421</v>
      </c>
      <c r="F92" s="224">
        <f t="shared" si="10"/>
        <v>17.628579637965714</v>
      </c>
      <c r="G92" s="298">
        <f t="shared" si="11"/>
        <v>82692.75</v>
      </c>
      <c r="H92" s="296">
        <v>5</v>
      </c>
      <c r="I92" s="220">
        <f t="shared" si="7"/>
        <v>118.1325</v>
      </c>
      <c r="J92" s="227">
        <f t="shared" si="8"/>
        <v>0.22628579637965712</v>
      </c>
      <c r="K92" s="231">
        <f t="shared" si="12"/>
        <v>1.94624125</v>
      </c>
      <c r="L92" s="221">
        <f t="shared" si="13"/>
        <v>10.660002349720514</v>
      </c>
      <c r="M92" s="232">
        <v>31.13986</v>
      </c>
    </row>
    <row r="93" spans="1:13" s="8" customFormat="1" ht="15">
      <c r="A93" s="206" t="s">
        <v>241</v>
      </c>
      <c r="B93" s="191">
        <v>650</v>
      </c>
      <c r="C93" s="309">
        <f>Volume!J93</f>
        <v>404.15</v>
      </c>
      <c r="D93" s="345">
        <v>43.57</v>
      </c>
      <c r="E93" s="219">
        <f t="shared" si="9"/>
        <v>28320.5</v>
      </c>
      <c r="F93" s="224">
        <f t="shared" si="10"/>
        <v>10.780650748484474</v>
      </c>
      <c r="G93" s="298">
        <f t="shared" si="11"/>
        <v>41455.375</v>
      </c>
      <c r="H93" s="296">
        <v>5</v>
      </c>
      <c r="I93" s="220">
        <f t="shared" si="7"/>
        <v>63.7775</v>
      </c>
      <c r="J93" s="227">
        <f t="shared" si="8"/>
        <v>0.15780650748484476</v>
      </c>
      <c r="K93" s="231">
        <f t="shared" si="12"/>
        <v>2.3378578125</v>
      </c>
      <c r="L93" s="221">
        <f t="shared" si="13"/>
        <v>12.80497460145933</v>
      </c>
      <c r="M93" s="232">
        <v>37.405725</v>
      </c>
    </row>
    <row r="94" spans="1:13" s="9" customFormat="1" ht="15">
      <c r="A94" s="206" t="s">
        <v>95</v>
      </c>
      <c r="B94" s="191">
        <v>1200</v>
      </c>
      <c r="C94" s="309">
        <f>Volume!J94</f>
        <v>569.6</v>
      </c>
      <c r="D94" s="345">
        <v>62.33</v>
      </c>
      <c r="E94" s="219">
        <f t="shared" si="9"/>
        <v>74796</v>
      </c>
      <c r="F94" s="224">
        <f t="shared" si="10"/>
        <v>10.942766853932584</v>
      </c>
      <c r="G94" s="298">
        <f t="shared" si="11"/>
        <v>108972</v>
      </c>
      <c r="H94" s="296">
        <v>5</v>
      </c>
      <c r="I94" s="220">
        <f t="shared" si="7"/>
        <v>90.81</v>
      </c>
      <c r="J94" s="227">
        <f t="shared" si="8"/>
        <v>0.15942766853932583</v>
      </c>
      <c r="K94" s="231">
        <f t="shared" si="12"/>
        <v>2.07708325</v>
      </c>
      <c r="L94" s="221">
        <f t="shared" si="13"/>
        <v>11.376653498411422</v>
      </c>
      <c r="M94" s="232">
        <v>33.233332</v>
      </c>
    </row>
    <row r="95" spans="1:13" s="9" customFormat="1" ht="15">
      <c r="A95" s="206" t="s">
        <v>242</v>
      </c>
      <c r="B95" s="191">
        <v>2800</v>
      </c>
      <c r="C95" s="309">
        <f>Volume!J95</f>
        <v>131.25</v>
      </c>
      <c r="D95" s="345">
        <v>15.02</v>
      </c>
      <c r="E95" s="219">
        <f t="shared" si="9"/>
        <v>42056</v>
      </c>
      <c r="F95" s="224">
        <f t="shared" si="10"/>
        <v>11.443809523809524</v>
      </c>
      <c r="G95" s="298">
        <f t="shared" si="11"/>
        <v>63848.75</v>
      </c>
      <c r="H95" s="296">
        <v>5.93</v>
      </c>
      <c r="I95" s="220">
        <f t="shared" si="7"/>
        <v>22.803125</v>
      </c>
      <c r="J95" s="227">
        <f t="shared" si="8"/>
        <v>0.17373809523809525</v>
      </c>
      <c r="K95" s="231">
        <f t="shared" si="12"/>
        <v>2.6222309375</v>
      </c>
      <c r="L95" s="221">
        <f t="shared" si="13"/>
        <v>14.362550354566693</v>
      </c>
      <c r="M95" s="232">
        <v>41.955695</v>
      </c>
    </row>
    <row r="96" spans="1:13" s="9" customFormat="1" ht="15">
      <c r="A96" s="206" t="s">
        <v>243</v>
      </c>
      <c r="B96" s="191">
        <v>300</v>
      </c>
      <c r="C96" s="309">
        <f>Volume!J96</f>
        <v>1066.05</v>
      </c>
      <c r="D96" s="345">
        <v>184.11</v>
      </c>
      <c r="E96" s="219">
        <f t="shared" si="9"/>
        <v>55233.00000000001</v>
      </c>
      <c r="F96" s="224">
        <f t="shared" si="10"/>
        <v>17.27029689038976</v>
      </c>
      <c r="G96" s="298">
        <f t="shared" si="11"/>
        <v>75125.493</v>
      </c>
      <c r="H96" s="296">
        <v>6.22</v>
      </c>
      <c r="I96" s="220">
        <f t="shared" si="7"/>
        <v>250.41831000000002</v>
      </c>
      <c r="J96" s="227">
        <f t="shared" si="8"/>
        <v>0.23490296890389759</v>
      </c>
      <c r="K96" s="231">
        <f t="shared" si="12"/>
        <v>3.5268104375</v>
      </c>
      <c r="L96" s="221">
        <f t="shared" si="13"/>
        <v>19.317136326634138</v>
      </c>
      <c r="M96" s="232">
        <v>56.428967</v>
      </c>
    </row>
    <row r="97" spans="1:13" s="9" customFormat="1" ht="15">
      <c r="A97" s="206" t="s">
        <v>244</v>
      </c>
      <c r="B97" s="191">
        <v>800</v>
      </c>
      <c r="C97" s="309">
        <f>Volume!J97</f>
        <v>385</v>
      </c>
      <c r="D97" s="345">
        <v>41.55</v>
      </c>
      <c r="E97" s="219">
        <f t="shared" si="9"/>
        <v>33240</v>
      </c>
      <c r="F97" s="224">
        <f t="shared" si="10"/>
        <v>10.792207792207792</v>
      </c>
      <c r="G97" s="298">
        <f t="shared" si="11"/>
        <v>48640</v>
      </c>
      <c r="H97" s="296">
        <v>5</v>
      </c>
      <c r="I97" s="220">
        <f t="shared" si="7"/>
        <v>60.8</v>
      </c>
      <c r="J97" s="227">
        <f t="shared" si="8"/>
        <v>0.1579220779220779</v>
      </c>
      <c r="K97" s="231">
        <f t="shared" si="12"/>
        <v>1.611810125</v>
      </c>
      <c r="L97" s="221">
        <f t="shared" si="13"/>
        <v>8.828247638777215</v>
      </c>
      <c r="M97" s="232">
        <v>25.788962</v>
      </c>
    </row>
    <row r="98" spans="1:13" s="9" customFormat="1" ht="15">
      <c r="A98" s="206" t="s">
        <v>251</v>
      </c>
      <c r="B98" s="191">
        <v>700</v>
      </c>
      <c r="C98" s="309">
        <f>Volume!J98</f>
        <v>457.85</v>
      </c>
      <c r="D98" s="345">
        <v>48.01</v>
      </c>
      <c r="E98" s="219">
        <f t="shared" si="9"/>
        <v>33607</v>
      </c>
      <c r="F98" s="224">
        <f t="shared" si="10"/>
        <v>10.4859670197663</v>
      </c>
      <c r="G98" s="298">
        <f t="shared" si="11"/>
        <v>51490.621</v>
      </c>
      <c r="H98" s="296">
        <v>5.58</v>
      </c>
      <c r="I98" s="220">
        <f t="shared" si="7"/>
        <v>73.55803</v>
      </c>
      <c r="J98" s="227">
        <f t="shared" si="8"/>
        <v>0.16065967019766297</v>
      </c>
      <c r="K98" s="231">
        <f t="shared" si="12"/>
        <v>2.3358625</v>
      </c>
      <c r="L98" s="221">
        <f t="shared" si="13"/>
        <v>12.794045824804112</v>
      </c>
      <c r="M98" s="232">
        <v>37.3738</v>
      </c>
    </row>
    <row r="99" spans="1:13" s="9" customFormat="1" ht="15">
      <c r="A99" s="206" t="s">
        <v>113</v>
      </c>
      <c r="B99" s="191">
        <v>550</v>
      </c>
      <c r="C99" s="309">
        <f>Volume!J99</f>
        <v>553.5</v>
      </c>
      <c r="D99" s="345">
        <v>60.21</v>
      </c>
      <c r="E99" s="219">
        <f t="shared" si="9"/>
        <v>33115.5</v>
      </c>
      <c r="F99" s="224">
        <f t="shared" si="10"/>
        <v>10.878048780487806</v>
      </c>
      <c r="G99" s="298">
        <f t="shared" si="11"/>
        <v>48336.75</v>
      </c>
      <c r="H99" s="296">
        <v>5</v>
      </c>
      <c r="I99" s="220">
        <f t="shared" si="7"/>
        <v>87.885</v>
      </c>
      <c r="J99" s="227">
        <f t="shared" si="8"/>
        <v>0.15878048780487805</v>
      </c>
      <c r="K99" s="231">
        <f t="shared" si="12"/>
        <v>2.32136125</v>
      </c>
      <c r="L99" s="221">
        <f t="shared" si="13"/>
        <v>12.714619207433891</v>
      </c>
      <c r="M99" s="232">
        <v>37.14178</v>
      </c>
    </row>
    <row r="100" spans="1:13" s="8" customFormat="1" ht="15">
      <c r="A100" s="206" t="s">
        <v>164</v>
      </c>
      <c r="B100" s="191">
        <v>550</v>
      </c>
      <c r="C100" s="309">
        <f>Volume!J100</f>
        <v>619.55</v>
      </c>
      <c r="D100" s="345">
        <v>66.87</v>
      </c>
      <c r="E100" s="219">
        <f t="shared" si="9"/>
        <v>36778.5</v>
      </c>
      <c r="F100" s="224">
        <f t="shared" si="10"/>
        <v>10.793317730610928</v>
      </c>
      <c r="G100" s="298">
        <f t="shared" si="11"/>
        <v>58279.982749999996</v>
      </c>
      <c r="H100" s="296">
        <v>6.31</v>
      </c>
      <c r="I100" s="220">
        <f t="shared" si="7"/>
        <v>105.96360499999999</v>
      </c>
      <c r="J100" s="227">
        <f t="shared" si="8"/>
        <v>0.17103317730610926</v>
      </c>
      <c r="K100" s="231">
        <f t="shared" si="12"/>
        <v>2.462932375</v>
      </c>
      <c r="L100" s="221">
        <f t="shared" si="13"/>
        <v>13.490036193972728</v>
      </c>
      <c r="M100" s="232">
        <v>39.406918</v>
      </c>
    </row>
    <row r="101" spans="1:13" s="9" customFormat="1" ht="15">
      <c r="A101" s="206" t="s">
        <v>219</v>
      </c>
      <c r="B101" s="191">
        <v>300</v>
      </c>
      <c r="C101" s="309">
        <f>Volume!J101</f>
        <v>1279.55</v>
      </c>
      <c r="D101" s="345">
        <v>136.96</v>
      </c>
      <c r="E101" s="219">
        <f t="shared" si="9"/>
        <v>41088</v>
      </c>
      <c r="F101" s="224">
        <f t="shared" si="10"/>
        <v>10.703763041694346</v>
      </c>
      <c r="G101" s="298">
        <f t="shared" si="11"/>
        <v>60281.25</v>
      </c>
      <c r="H101" s="296">
        <v>5</v>
      </c>
      <c r="I101" s="220">
        <f t="shared" si="7"/>
        <v>200.9375</v>
      </c>
      <c r="J101" s="227">
        <f t="shared" si="8"/>
        <v>0.15703763041694346</v>
      </c>
      <c r="K101" s="231">
        <f t="shared" si="12"/>
        <v>1.3764564375</v>
      </c>
      <c r="L101" s="221">
        <f t="shared" si="13"/>
        <v>7.539162402419498</v>
      </c>
      <c r="M101" s="232">
        <v>22.023303</v>
      </c>
    </row>
    <row r="102" spans="1:13" s="9" customFormat="1" ht="15">
      <c r="A102" s="206" t="s">
        <v>233</v>
      </c>
      <c r="B102" s="191">
        <v>3350</v>
      </c>
      <c r="C102" s="309">
        <f>Volume!J102</f>
        <v>65.15</v>
      </c>
      <c r="D102" s="345">
        <v>7.06</v>
      </c>
      <c r="E102" s="219">
        <f t="shared" si="9"/>
        <v>23651</v>
      </c>
      <c r="F102" s="224">
        <f t="shared" si="10"/>
        <v>10.836531082118189</v>
      </c>
      <c r="G102" s="298">
        <f t="shared" si="11"/>
        <v>34563.625</v>
      </c>
      <c r="H102" s="296">
        <v>5</v>
      </c>
      <c r="I102" s="220">
        <f t="shared" si="7"/>
        <v>10.3175</v>
      </c>
      <c r="J102" s="227">
        <f t="shared" si="8"/>
        <v>0.15836531082118188</v>
      </c>
      <c r="K102" s="231">
        <f t="shared" si="12"/>
        <v>1.710367875</v>
      </c>
      <c r="L102" s="221">
        <f t="shared" si="13"/>
        <v>9.368070667696763</v>
      </c>
      <c r="M102" s="232">
        <v>27.365886</v>
      </c>
    </row>
    <row r="103" spans="1:13" s="9" customFormat="1" ht="15">
      <c r="A103" s="206" t="s">
        <v>252</v>
      </c>
      <c r="B103" s="191">
        <v>2700</v>
      </c>
      <c r="C103" s="309">
        <f>Volume!J103</f>
        <v>87.5</v>
      </c>
      <c r="D103" s="345">
        <v>9.28</v>
      </c>
      <c r="E103" s="219">
        <f t="shared" si="9"/>
        <v>25056</v>
      </c>
      <c r="F103" s="224">
        <f t="shared" si="10"/>
        <v>10.605714285714285</v>
      </c>
      <c r="G103" s="298">
        <f t="shared" si="11"/>
        <v>40719.375</v>
      </c>
      <c r="H103" s="296">
        <v>6.63</v>
      </c>
      <c r="I103" s="220">
        <f t="shared" si="7"/>
        <v>15.08125</v>
      </c>
      <c r="J103" s="227">
        <f t="shared" si="8"/>
        <v>0.17235714285714288</v>
      </c>
      <c r="K103" s="231">
        <f t="shared" si="12"/>
        <v>2.594460125</v>
      </c>
      <c r="L103" s="221">
        <f t="shared" si="13"/>
        <v>14.210443350101729</v>
      </c>
      <c r="M103" s="232">
        <v>41.511362</v>
      </c>
    </row>
    <row r="104" spans="1:13" s="9" customFormat="1" ht="15">
      <c r="A104" s="206" t="s">
        <v>220</v>
      </c>
      <c r="B104" s="191">
        <v>600</v>
      </c>
      <c r="C104" s="309">
        <f>Volume!J104</f>
        <v>461.65</v>
      </c>
      <c r="D104" s="345">
        <v>49.42</v>
      </c>
      <c r="E104" s="219">
        <f t="shared" si="9"/>
        <v>29652</v>
      </c>
      <c r="F104" s="224">
        <f t="shared" si="10"/>
        <v>10.705079605761942</v>
      </c>
      <c r="G104" s="298">
        <f t="shared" si="11"/>
        <v>43501.5</v>
      </c>
      <c r="H104" s="296">
        <v>5</v>
      </c>
      <c r="I104" s="220">
        <f t="shared" si="7"/>
        <v>72.5025</v>
      </c>
      <c r="J104" s="227">
        <f t="shared" si="8"/>
        <v>0.1570507960576194</v>
      </c>
      <c r="K104" s="231">
        <f t="shared" si="12"/>
        <v>2.4772088125</v>
      </c>
      <c r="L104" s="221">
        <f t="shared" si="13"/>
        <v>13.568231462568354</v>
      </c>
      <c r="M104" s="232">
        <v>39.635341</v>
      </c>
    </row>
    <row r="105" spans="1:13" s="9" customFormat="1" ht="15">
      <c r="A105" s="206" t="s">
        <v>221</v>
      </c>
      <c r="B105" s="191">
        <v>500</v>
      </c>
      <c r="C105" s="309">
        <f>Volume!J105</f>
        <v>1338.2</v>
      </c>
      <c r="D105" s="345">
        <v>145.94</v>
      </c>
      <c r="E105" s="219">
        <f t="shared" si="9"/>
        <v>72970</v>
      </c>
      <c r="F105" s="224">
        <f t="shared" si="10"/>
        <v>10.905694216111193</v>
      </c>
      <c r="G105" s="298">
        <f t="shared" si="11"/>
        <v>106425</v>
      </c>
      <c r="H105" s="296">
        <v>5</v>
      </c>
      <c r="I105" s="220">
        <f t="shared" si="7"/>
        <v>212.85</v>
      </c>
      <c r="J105" s="227">
        <f t="shared" si="8"/>
        <v>0.15905694216111194</v>
      </c>
      <c r="K105" s="231">
        <f t="shared" si="12"/>
        <v>1.8994160625</v>
      </c>
      <c r="L105" s="221">
        <f t="shared" si="13"/>
        <v>10.403530235188924</v>
      </c>
      <c r="M105" s="232">
        <v>30.390657</v>
      </c>
    </row>
    <row r="106" spans="1:13" s="8" customFormat="1" ht="15">
      <c r="A106" s="206" t="s">
        <v>51</v>
      </c>
      <c r="B106" s="191">
        <v>1600</v>
      </c>
      <c r="C106" s="309">
        <f>Volume!J106</f>
        <v>167.9</v>
      </c>
      <c r="D106" s="345">
        <v>18.05</v>
      </c>
      <c r="E106" s="219">
        <f t="shared" si="9"/>
        <v>28880</v>
      </c>
      <c r="F106" s="224">
        <f t="shared" si="10"/>
        <v>10.750446694460988</v>
      </c>
      <c r="G106" s="298">
        <f t="shared" si="11"/>
        <v>42312</v>
      </c>
      <c r="H106" s="296">
        <v>5</v>
      </c>
      <c r="I106" s="220">
        <f t="shared" si="7"/>
        <v>26.445</v>
      </c>
      <c r="J106" s="227">
        <f t="shared" si="8"/>
        <v>0.15750446694460987</v>
      </c>
      <c r="K106" s="231">
        <f t="shared" si="12"/>
        <v>2.0414336875</v>
      </c>
      <c r="L106" s="221">
        <f t="shared" si="13"/>
        <v>11.181392802947022</v>
      </c>
      <c r="M106" s="232">
        <v>32.662939</v>
      </c>
    </row>
    <row r="107" spans="1:13" s="8" customFormat="1" ht="15">
      <c r="A107" s="206" t="s">
        <v>245</v>
      </c>
      <c r="B107" s="191">
        <v>375</v>
      </c>
      <c r="C107" s="309">
        <f>Volume!J107</f>
        <v>1175.3</v>
      </c>
      <c r="D107" s="345">
        <v>194.2</v>
      </c>
      <c r="E107" s="219">
        <f t="shared" si="9"/>
        <v>72825</v>
      </c>
      <c r="F107" s="224">
        <f t="shared" si="10"/>
        <v>16.523440823619502</v>
      </c>
      <c r="G107" s="298">
        <f t="shared" si="11"/>
        <v>95963.71875</v>
      </c>
      <c r="H107" s="296">
        <v>5.25</v>
      </c>
      <c r="I107" s="220">
        <f t="shared" si="7"/>
        <v>255.90325</v>
      </c>
      <c r="J107" s="227">
        <f t="shared" si="8"/>
        <v>0.21773440823619503</v>
      </c>
      <c r="K107" s="231">
        <f t="shared" si="12"/>
        <v>3.8280188125</v>
      </c>
      <c r="L107" s="221">
        <f t="shared" si="13"/>
        <v>20.96692254160389</v>
      </c>
      <c r="M107" s="232">
        <v>61.248301</v>
      </c>
    </row>
    <row r="108" spans="1:13" s="8" customFormat="1" ht="15">
      <c r="A108" s="206" t="s">
        <v>196</v>
      </c>
      <c r="B108" s="191">
        <v>1500</v>
      </c>
      <c r="C108" s="309">
        <f>Volume!J108</f>
        <v>212.05</v>
      </c>
      <c r="D108" s="345">
        <v>28.52</v>
      </c>
      <c r="E108" s="219">
        <f t="shared" si="9"/>
        <v>42780</v>
      </c>
      <c r="F108" s="224">
        <f t="shared" si="10"/>
        <v>13.449658099504832</v>
      </c>
      <c r="G108" s="298">
        <f t="shared" si="11"/>
        <v>66667.4325</v>
      </c>
      <c r="H108" s="296">
        <v>7.51</v>
      </c>
      <c r="I108" s="220">
        <f t="shared" si="7"/>
        <v>44.444955</v>
      </c>
      <c r="J108" s="227">
        <f t="shared" si="8"/>
        <v>0.20959658099504833</v>
      </c>
      <c r="K108" s="231">
        <f t="shared" si="12"/>
        <v>2.5710660625</v>
      </c>
      <c r="L108" s="221">
        <f t="shared" si="13"/>
        <v>14.082308792672372</v>
      </c>
      <c r="M108" s="232">
        <v>41.137057</v>
      </c>
    </row>
    <row r="109" spans="1:13" s="8" customFormat="1" ht="15">
      <c r="A109" s="206" t="s">
        <v>197</v>
      </c>
      <c r="B109" s="191">
        <v>850</v>
      </c>
      <c r="C109" s="309">
        <f>Volume!J109</f>
        <v>347.05</v>
      </c>
      <c r="D109" s="345">
        <v>77.2</v>
      </c>
      <c r="E109" s="219">
        <f t="shared" si="9"/>
        <v>65620</v>
      </c>
      <c r="F109" s="224">
        <f t="shared" si="10"/>
        <v>22.244633338135717</v>
      </c>
      <c r="G109" s="298">
        <f t="shared" si="11"/>
        <v>80369.625</v>
      </c>
      <c r="H109" s="296">
        <v>5</v>
      </c>
      <c r="I109" s="220">
        <f t="shared" si="7"/>
        <v>94.5525</v>
      </c>
      <c r="J109" s="227">
        <f t="shared" si="8"/>
        <v>0.27244633338135715</v>
      </c>
      <c r="K109" s="231">
        <f t="shared" si="12"/>
        <v>3.23027275</v>
      </c>
      <c r="L109" s="221">
        <f t="shared" si="13"/>
        <v>17.692932520692462</v>
      </c>
      <c r="M109" s="232">
        <v>51.684364</v>
      </c>
    </row>
    <row r="110" spans="1:13" s="8" customFormat="1" ht="15">
      <c r="A110" s="206" t="s">
        <v>165</v>
      </c>
      <c r="B110" s="191">
        <v>875</v>
      </c>
      <c r="C110" s="309">
        <f>Volume!J110</f>
        <v>577.9</v>
      </c>
      <c r="D110" s="345">
        <v>75.6</v>
      </c>
      <c r="E110" s="219">
        <f t="shared" si="9"/>
        <v>66150</v>
      </c>
      <c r="F110" s="224">
        <f t="shared" si="10"/>
        <v>13.081848070600449</v>
      </c>
      <c r="G110" s="298">
        <f t="shared" si="11"/>
        <v>104732.04874999999</v>
      </c>
      <c r="H110" s="296">
        <v>7.63</v>
      </c>
      <c r="I110" s="220">
        <f t="shared" si="7"/>
        <v>119.69376999999999</v>
      </c>
      <c r="J110" s="227">
        <f t="shared" si="8"/>
        <v>0.20711848070600447</v>
      </c>
      <c r="K110" s="231">
        <f t="shared" si="12"/>
        <v>2.570947875</v>
      </c>
      <c r="L110" s="221">
        <f t="shared" si="13"/>
        <v>14.081661453074721</v>
      </c>
      <c r="M110" s="232">
        <v>41.135166</v>
      </c>
    </row>
    <row r="111" spans="1:13" s="8" customFormat="1" ht="15">
      <c r="A111" s="206" t="s">
        <v>166</v>
      </c>
      <c r="B111" s="191">
        <v>450</v>
      </c>
      <c r="C111" s="309">
        <f>Volume!J111</f>
        <v>1016.45</v>
      </c>
      <c r="D111" s="345">
        <v>111.25</v>
      </c>
      <c r="E111" s="219">
        <f t="shared" si="9"/>
        <v>50062.5</v>
      </c>
      <c r="F111" s="224">
        <f t="shared" si="10"/>
        <v>10.944955482315903</v>
      </c>
      <c r="G111" s="298">
        <f t="shared" si="11"/>
        <v>72932.625</v>
      </c>
      <c r="H111" s="296">
        <v>5</v>
      </c>
      <c r="I111" s="220">
        <f t="shared" si="7"/>
        <v>162.0725</v>
      </c>
      <c r="J111" s="227">
        <f t="shared" si="8"/>
        <v>0.159449554823159</v>
      </c>
      <c r="K111" s="231">
        <f t="shared" si="12"/>
        <v>1.86054475</v>
      </c>
      <c r="L111" s="221">
        <f t="shared" si="13"/>
        <v>10.1906232882281</v>
      </c>
      <c r="M111" s="232">
        <v>29.768716</v>
      </c>
    </row>
    <row r="112" spans="1:13" s="8" customFormat="1" ht="15">
      <c r="A112" s="206" t="s">
        <v>231</v>
      </c>
      <c r="B112" s="191">
        <v>250</v>
      </c>
      <c r="C112" s="309">
        <f>Volume!J112</f>
        <v>1465</v>
      </c>
      <c r="D112" s="345">
        <v>202.17</v>
      </c>
      <c r="E112" s="219">
        <f t="shared" si="9"/>
        <v>50542.5</v>
      </c>
      <c r="F112" s="224">
        <f t="shared" si="10"/>
        <v>13.799999999999999</v>
      </c>
      <c r="G112" s="298">
        <f t="shared" si="11"/>
        <v>74019.125</v>
      </c>
      <c r="H112" s="296">
        <v>6.41</v>
      </c>
      <c r="I112" s="220">
        <f t="shared" si="7"/>
        <v>296.0765</v>
      </c>
      <c r="J112" s="227">
        <f t="shared" si="8"/>
        <v>0.2021</v>
      </c>
      <c r="K112" s="231">
        <f t="shared" si="12"/>
        <v>3.3137528125</v>
      </c>
      <c r="L112" s="221">
        <f t="shared" si="13"/>
        <v>18.150171654024373</v>
      </c>
      <c r="M112" s="232">
        <v>53.020045</v>
      </c>
    </row>
    <row r="113" spans="1:13" s="9" customFormat="1" ht="15">
      <c r="A113" s="206" t="s">
        <v>246</v>
      </c>
      <c r="B113" s="191">
        <v>200</v>
      </c>
      <c r="C113" s="309">
        <f>Volume!J113</f>
        <v>1429.65</v>
      </c>
      <c r="D113" s="345">
        <v>156.73</v>
      </c>
      <c r="E113" s="219">
        <f t="shared" si="9"/>
        <v>31345.999999999996</v>
      </c>
      <c r="F113" s="224">
        <f t="shared" si="10"/>
        <v>10.962823068583218</v>
      </c>
      <c r="G113" s="298">
        <f t="shared" si="11"/>
        <v>48015.719</v>
      </c>
      <c r="H113" s="296">
        <v>5.83</v>
      </c>
      <c r="I113" s="220">
        <f t="shared" si="7"/>
        <v>240.07859499999998</v>
      </c>
      <c r="J113" s="227">
        <f t="shared" si="8"/>
        <v>0.16792823068583218</v>
      </c>
      <c r="K113" s="231">
        <f t="shared" si="12"/>
        <v>2.1643918125</v>
      </c>
      <c r="L113" s="221">
        <f t="shared" si="13"/>
        <v>11.85486218985742</v>
      </c>
      <c r="M113" s="232">
        <v>34.630269</v>
      </c>
    </row>
    <row r="114" spans="1:13" s="8" customFormat="1" ht="15">
      <c r="A114" s="206" t="s">
        <v>105</v>
      </c>
      <c r="B114" s="191">
        <v>7600</v>
      </c>
      <c r="C114" s="309">
        <f>Volume!J114</f>
        <v>82.35</v>
      </c>
      <c r="D114" s="345">
        <v>8.98</v>
      </c>
      <c r="E114" s="219">
        <f t="shared" si="9"/>
        <v>68248</v>
      </c>
      <c r="F114" s="224">
        <f t="shared" si="10"/>
        <v>10.90467516697025</v>
      </c>
      <c r="G114" s="298">
        <f t="shared" si="11"/>
        <v>103358.746</v>
      </c>
      <c r="H114" s="296">
        <v>5.61</v>
      </c>
      <c r="I114" s="220">
        <f t="shared" si="7"/>
        <v>13.599835</v>
      </c>
      <c r="J114" s="227">
        <f t="shared" si="8"/>
        <v>0.1651467516697025</v>
      </c>
      <c r="K114" s="231">
        <f t="shared" si="12"/>
        <v>2.076424375</v>
      </c>
      <c r="L114" s="221">
        <f t="shared" si="13"/>
        <v>11.373044691410662</v>
      </c>
      <c r="M114" s="232">
        <v>33.22279</v>
      </c>
    </row>
    <row r="115" spans="1:13" s="9" customFormat="1" ht="15">
      <c r="A115" s="206" t="s">
        <v>167</v>
      </c>
      <c r="B115" s="191">
        <v>1350</v>
      </c>
      <c r="C115" s="309">
        <f>Volume!J115</f>
        <v>219.85</v>
      </c>
      <c r="D115" s="345">
        <v>23.8</v>
      </c>
      <c r="E115" s="219">
        <f t="shared" si="9"/>
        <v>32130</v>
      </c>
      <c r="F115" s="224">
        <f t="shared" si="10"/>
        <v>10.8255628837844</v>
      </c>
      <c r="G115" s="298">
        <f t="shared" si="11"/>
        <v>46969.875</v>
      </c>
      <c r="H115" s="296">
        <v>5</v>
      </c>
      <c r="I115" s="220">
        <f t="shared" si="7"/>
        <v>34.7925</v>
      </c>
      <c r="J115" s="227">
        <f t="shared" si="8"/>
        <v>0.15825562883784397</v>
      </c>
      <c r="K115" s="231">
        <f t="shared" si="12"/>
        <v>1.383982</v>
      </c>
      <c r="L115" s="221">
        <f t="shared" si="13"/>
        <v>7.580381605811149</v>
      </c>
      <c r="M115" s="232">
        <v>22.143712</v>
      </c>
    </row>
    <row r="116" spans="1:13" s="9" customFormat="1" ht="15">
      <c r="A116" s="206" t="s">
        <v>224</v>
      </c>
      <c r="B116" s="191">
        <v>412</v>
      </c>
      <c r="C116" s="309">
        <f>Volume!J116</f>
        <v>883</v>
      </c>
      <c r="D116" s="345">
        <v>94.91</v>
      </c>
      <c r="E116" s="219">
        <f t="shared" si="9"/>
        <v>39102.92</v>
      </c>
      <c r="F116" s="224">
        <f t="shared" si="10"/>
        <v>10.748584371460929</v>
      </c>
      <c r="G116" s="298">
        <f t="shared" si="11"/>
        <v>57292.72</v>
      </c>
      <c r="H116" s="296">
        <v>5</v>
      </c>
      <c r="I116" s="220">
        <f t="shared" si="7"/>
        <v>139.06</v>
      </c>
      <c r="J116" s="227">
        <f t="shared" si="8"/>
        <v>0.1574858437146093</v>
      </c>
      <c r="K116" s="231">
        <f t="shared" si="12"/>
        <v>1.677494375</v>
      </c>
      <c r="L116" s="221">
        <f t="shared" si="13"/>
        <v>9.188015092755302</v>
      </c>
      <c r="M116" s="232">
        <v>26.83991</v>
      </c>
    </row>
    <row r="117" spans="1:13" s="9" customFormat="1" ht="15">
      <c r="A117" s="206" t="s">
        <v>247</v>
      </c>
      <c r="B117" s="191">
        <v>800</v>
      </c>
      <c r="C117" s="309">
        <f>Volume!J117</f>
        <v>591.45</v>
      </c>
      <c r="D117" s="345">
        <v>65.76</v>
      </c>
      <c r="E117" s="219">
        <f t="shared" si="9"/>
        <v>52608.00000000001</v>
      </c>
      <c r="F117" s="224">
        <f t="shared" si="10"/>
        <v>11.118437737763125</v>
      </c>
      <c r="G117" s="298">
        <f t="shared" si="11"/>
        <v>76266.00000000001</v>
      </c>
      <c r="H117" s="296">
        <v>5</v>
      </c>
      <c r="I117" s="220">
        <f t="shared" si="7"/>
        <v>95.33250000000002</v>
      </c>
      <c r="J117" s="227">
        <f t="shared" si="8"/>
        <v>0.16118437737763128</v>
      </c>
      <c r="K117" s="231">
        <f t="shared" si="12"/>
        <v>1.4315930625</v>
      </c>
      <c r="L117" s="221">
        <f t="shared" si="13"/>
        <v>7.841158134991531</v>
      </c>
      <c r="M117" s="232">
        <v>22.905489</v>
      </c>
    </row>
    <row r="118" spans="1:13" s="9" customFormat="1" ht="15">
      <c r="A118" s="206" t="s">
        <v>201</v>
      </c>
      <c r="B118" s="191">
        <v>675</v>
      </c>
      <c r="C118" s="309">
        <f>Volume!J118</f>
        <v>493.05</v>
      </c>
      <c r="D118" s="345">
        <v>50.63</v>
      </c>
      <c r="E118" s="219">
        <f t="shared" si="9"/>
        <v>34175.25</v>
      </c>
      <c r="F118" s="224">
        <f t="shared" si="10"/>
        <v>10.268735422370955</v>
      </c>
      <c r="G118" s="298">
        <f t="shared" si="11"/>
        <v>53278.47225</v>
      </c>
      <c r="H118" s="296">
        <v>5.74</v>
      </c>
      <c r="I118" s="220">
        <f t="shared" si="7"/>
        <v>78.93107</v>
      </c>
      <c r="J118" s="227">
        <f t="shared" si="8"/>
        <v>0.16008735422370957</v>
      </c>
      <c r="K118" s="231">
        <f t="shared" si="12"/>
        <v>1.858407875</v>
      </c>
      <c r="L118" s="221">
        <f t="shared" si="13"/>
        <v>10.17891914182741</v>
      </c>
      <c r="M118" s="232">
        <v>29.734526</v>
      </c>
    </row>
    <row r="119" spans="1:13" s="9" customFormat="1" ht="15">
      <c r="A119" s="206" t="s">
        <v>222</v>
      </c>
      <c r="B119" s="191">
        <v>275</v>
      </c>
      <c r="C119" s="309">
        <f>Volume!J119</f>
        <v>748.85</v>
      </c>
      <c r="D119" s="345">
        <v>81.49</v>
      </c>
      <c r="E119" s="219">
        <f t="shared" si="9"/>
        <v>22409.75</v>
      </c>
      <c r="F119" s="224">
        <f t="shared" si="10"/>
        <v>10.882019095947118</v>
      </c>
      <c r="G119" s="298">
        <f t="shared" si="11"/>
        <v>32706.4375</v>
      </c>
      <c r="H119" s="296">
        <v>5</v>
      </c>
      <c r="I119" s="220">
        <f t="shared" si="7"/>
        <v>118.9325</v>
      </c>
      <c r="J119" s="227">
        <f t="shared" si="8"/>
        <v>0.1588201909594712</v>
      </c>
      <c r="K119" s="231">
        <f t="shared" si="12"/>
        <v>1.5470550625</v>
      </c>
      <c r="L119" s="221">
        <f t="shared" si="13"/>
        <v>8.473569554338146</v>
      </c>
      <c r="M119" s="232">
        <v>24.752881</v>
      </c>
    </row>
    <row r="120" spans="1:13" s="8" customFormat="1" ht="15">
      <c r="A120" s="206" t="s">
        <v>133</v>
      </c>
      <c r="B120" s="191">
        <v>250</v>
      </c>
      <c r="C120" s="309">
        <f>Volume!J120</f>
        <v>1191.9</v>
      </c>
      <c r="D120" s="345">
        <v>128.29</v>
      </c>
      <c r="E120" s="219">
        <f t="shared" si="9"/>
        <v>32072.499999999996</v>
      </c>
      <c r="F120" s="224">
        <f t="shared" si="10"/>
        <v>10.763486869703833</v>
      </c>
      <c r="G120" s="298">
        <f t="shared" si="11"/>
        <v>46971.25</v>
      </c>
      <c r="H120" s="296">
        <v>5</v>
      </c>
      <c r="I120" s="220">
        <f t="shared" si="7"/>
        <v>187.885</v>
      </c>
      <c r="J120" s="227">
        <f t="shared" si="8"/>
        <v>0.15763486869703833</v>
      </c>
      <c r="K120" s="231">
        <f t="shared" si="12"/>
        <v>1.7161753125</v>
      </c>
      <c r="L120" s="221">
        <f t="shared" si="13"/>
        <v>9.399879312897278</v>
      </c>
      <c r="M120" s="232">
        <v>27.458805</v>
      </c>
    </row>
    <row r="121" spans="1:13" s="8" customFormat="1" ht="15">
      <c r="A121" s="206" t="s">
        <v>248</v>
      </c>
      <c r="B121" s="191">
        <v>411</v>
      </c>
      <c r="C121" s="309">
        <f>Volume!J121</f>
        <v>814.25</v>
      </c>
      <c r="D121" s="345">
        <v>94.78</v>
      </c>
      <c r="E121" s="219">
        <f t="shared" si="9"/>
        <v>38954.58</v>
      </c>
      <c r="F121" s="224">
        <f t="shared" si="10"/>
        <v>11.640159656125268</v>
      </c>
      <c r="G121" s="298">
        <f t="shared" si="11"/>
        <v>57494.563949999996</v>
      </c>
      <c r="H121" s="296">
        <v>5.54</v>
      </c>
      <c r="I121" s="220">
        <f t="shared" si="7"/>
        <v>139.88944999999998</v>
      </c>
      <c r="J121" s="227">
        <f t="shared" si="8"/>
        <v>0.17180159656125266</v>
      </c>
      <c r="K121" s="231">
        <f t="shared" si="12"/>
        <v>2.2759976875</v>
      </c>
      <c r="L121" s="221">
        <f t="shared" si="13"/>
        <v>12.466152742733438</v>
      </c>
      <c r="M121" s="232">
        <v>36.415963</v>
      </c>
    </row>
    <row r="122" spans="1:13" s="9" customFormat="1" ht="15">
      <c r="A122" s="206" t="s">
        <v>189</v>
      </c>
      <c r="B122" s="191">
        <v>2950</v>
      </c>
      <c r="C122" s="309">
        <f>Volume!J122</f>
        <v>97.8</v>
      </c>
      <c r="D122" s="345">
        <v>11.09</v>
      </c>
      <c r="E122" s="219">
        <f t="shared" si="9"/>
        <v>32715.5</v>
      </c>
      <c r="F122" s="224">
        <f t="shared" si="10"/>
        <v>11.339468302658487</v>
      </c>
      <c r="G122" s="298">
        <f t="shared" si="11"/>
        <v>48554.699</v>
      </c>
      <c r="H122" s="296">
        <v>5.49</v>
      </c>
      <c r="I122" s="220">
        <f t="shared" si="7"/>
        <v>16.45922</v>
      </c>
      <c r="J122" s="227">
        <f t="shared" si="8"/>
        <v>0.16829468302658485</v>
      </c>
      <c r="K122" s="231">
        <f t="shared" si="12"/>
        <v>2.7328121875</v>
      </c>
      <c r="L122" s="221">
        <f t="shared" si="13"/>
        <v>14.968228805187875</v>
      </c>
      <c r="M122" s="232">
        <v>43.724995</v>
      </c>
    </row>
    <row r="123" spans="1:13" s="8" customFormat="1" ht="15">
      <c r="A123" s="206" t="s">
        <v>96</v>
      </c>
      <c r="B123" s="191">
        <v>4200</v>
      </c>
      <c r="C123" s="309">
        <f>Volume!J123</f>
        <v>131</v>
      </c>
      <c r="D123" s="345">
        <v>14.22</v>
      </c>
      <c r="E123" s="219">
        <f t="shared" si="9"/>
        <v>59724</v>
      </c>
      <c r="F123" s="224">
        <f t="shared" si="10"/>
        <v>10.854961832061068</v>
      </c>
      <c r="G123" s="298">
        <f t="shared" si="11"/>
        <v>87234</v>
      </c>
      <c r="H123" s="296">
        <v>5</v>
      </c>
      <c r="I123" s="220">
        <f t="shared" si="7"/>
        <v>20.77</v>
      </c>
      <c r="J123" s="227">
        <f t="shared" si="8"/>
        <v>0.15854961832061068</v>
      </c>
      <c r="K123" s="231">
        <f t="shared" si="12"/>
        <v>2.1345306875</v>
      </c>
      <c r="L123" s="221">
        <f t="shared" si="13"/>
        <v>11.691306072307604</v>
      </c>
      <c r="M123" s="232">
        <v>34.152491</v>
      </c>
    </row>
    <row r="124" spans="1:13" s="8" customFormat="1" ht="15">
      <c r="A124" s="206" t="s">
        <v>168</v>
      </c>
      <c r="B124" s="191">
        <v>900</v>
      </c>
      <c r="C124" s="309">
        <f>Volume!J124</f>
        <v>491.3</v>
      </c>
      <c r="D124" s="345">
        <v>53.56</v>
      </c>
      <c r="E124" s="219">
        <f t="shared" si="9"/>
        <v>48204</v>
      </c>
      <c r="F124" s="224">
        <f t="shared" si="10"/>
        <v>10.901689395481377</v>
      </c>
      <c r="G124" s="298">
        <f t="shared" si="11"/>
        <v>70312.5</v>
      </c>
      <c r="H124" s="296">
        <v>5</v>
      </c>
      <c r="I124" s="220">
        <f t="shared" si="7"/>
        <v>78.125</v>
      </c>
      <c r="J124" s="227">
        <f t="shared" si="8"/>
        <v>0.15901689395481375</v>
      </c>
      <c r="K124" s="231">
        <f t="shared" si="12"/>
        <v>2.4682371875</v>
      </c>
      <c r="L124" s="221">
        <f t="shared" si="13"/>
        <v>13.519091848668584</v>
      </c>
      <c r="M124" s="232">
        <v>39.491795</v>
      </c>
    </row>
    <row r="125" spans="1:13" s="8" customFormat="1" ht="15">
      <c r="A125" s="206" t="s">
        <v>169</v>
      </c>
      <c r="B125" s="191">
        <v>6900</v>
      </c>
      <c r="C125" s="309">
        <f>Volume!J125</f>
        <v>52.1</v>
      </c>
      <c r="D125" s="345">
        <v>5.65</v>
      </c>
      <c r="E125" s="219">
        <f t="shared" si="9"/>
        <v>38985</v>
      </c>
      <c r="F125" s="224">
        <f t="shared" si="10"/>
        <v>10.844529750479847</v>
      </c>
      <c r="G125" s="298">
        <f t="shared" si="11"/>
        <v>57211.143</v>
      </c>
      <c r="H125" s="296">
        <v>5.07</v>
      </c>
      <c r="I125" s="220">
        <f t="shared" si="7"/>
        <v>8.29147</v>
      </c>
      <c r="J125" s="227">
        <f t="shared" si="8"/>
        <v>0.15914529750479847</v>
      </c>
      <c r="K125" s="231">
        <f t="shared" si="12"/>
        <v>1.991150125</v>
      </c>
      <c r="L125" s="221">
        <f t="shared" si="13"/>
        <v>10.905978388417312</v>
      </c>
      <c r="M125" s="232">
        <v>31.858402</v>
      </c>
    </row>
    <row r="126" spans="1:13" s="9" customFormat="1" ht="15">
      <c r="A126" s="206" t="s">
        <v>170</v>
      </c>
      <c r="B126" s="191">
        <v>525</v>
      </c>
      <c r="C126" s="309">
        <f>Volume!J126</f>
        <v>442.4</v>
      </c>
      <c r="D126" s="345">
        <v>47.3</v>
      </c>
      <c r="E126" s="219">
        <f t="shared" si="9"/>
        <v>24832.5</v>
      </c>
      <c r="F126" s="224">
        <f t="shared" si="10"/>
        <v>10.691681735985533</v>
      </c>
      <c r="G126" s="298">
        <f t="shared" si="11"/>
        <v>38791.326</v>
      </c>
      <c r="H126" s="296">
        <v>6.01</v>
      </c>
      <c r="I126" s="220">
        <f t="shared" si="7"/>
        <v>73.88824</v>
      </c>
      <c r="J126" s="227">
        <f t="shared" si="8"/>
        <v>0.16701681735985532</v>
      </c>
      <c r="K126" s="231">
        <f t="shared" si="12"/>
        <v>2.1986408125</v>
      </c>
      <c r="L126" s="221">
        <f t="shared" si="13"/>
        <v>12.042451688577364</v>
      </c>
      <c r="M126" s="232">
        <v>35.178253</v>
      </c>
    </row>
    <row r="127" spans="1:13" s="8" customFormat="1" ht="15">
      <c r="A127" s="206" t="s">
        <v>52</v>
      </c>
      <c r="B127" s="191">
        <v>600</v>
      </c>
      <c r="C127" s="309">
        <f>Volume!J127</f>
        <v>593.3</v>
      </c>
      <c r="D127" s="345">
        <v>63.54</v>
      </c>
      <c r="E127" s="219">
        <f t="shared" si="9"/>
        <v>38124</v>
      </c>
      <c r="F127" s="224">
        <f t="shared" si="10"/>
        <v>10.709590426428452</v>
      </c>
      <c r="G127" s="298">
        <f t="shared" si="11"/>
        <v>55923</v>
      </c>
      <c r="H127" s="296">
        <v>5</v>
      </c>
      <c r="I127" s="220">
        <f t="shared" si="7"/>
        <v>93.205</v>
      </c>
      <c r="J127" s="227">
        <f t="shared" si="8"/>
        <v>0.15709590426428452</v>
      </c>
      <c r="K127" s="231">
        <f t="shared" si="12"/>
        <v>1.9608489375</v>
      </c>
      <c r="L127" s="221">
        <f t="shared" si="13"/>
        <v>10.740011949287876</v>
      </c>
      <c r="M127" s="232">
        <v>31.373583</v>
      </c>
    </row>
    <row r="128" spans="1:13" ht="14.25">
      <c r="A128" s="206" t="s">
        <v>171</v>
      </c>
      <c r="B128" s="191">
        <v>600</v>
      </c>
      <c r="C128" s="309">
        <f>Volume!J128</f>
        <v>380.55</v>
      </c>
      <c r="D128" s="345">
        <v>41.05</v>
      </c>
      <c r="E128" s="219">
        <f t="shared" si="9"/>
        <v>24630</v>
      </c>
      <c r="F128" s="224">
        <f t="shared" si="10"/>
        <v>10.787018788595452</v>
      </c>
      <c r="G128" s="298">
        <f t="shared" si="11"/>
        <v>36046.5</v>
      </c>
      <c r="H128" s="296">
        <v>5</v>
      </c>
      <c r="I128" s="220">
        <f t="shared" si="7"/>
        <v>60.0775</v>
      </c>
      <c r="J128" s="227">
        <f t="shared" si="8"/>
        <v>0.15787018788595453</v>
      </c>
      <c r="K128" s="231">
        <f t="shared" si="12"/>
        <v>1.8346745</v>
      </c>
      <c r="L128" s="221">
        <f t="shared" si="13"/>
        <v>10.048926093295119</v>
      </c>
      <c r="M128" s="232">
        <v>29.354792</v>
      </c>
    </row>
    <row r="129" spans="1:13" ht="15" thickBot="1">
      <c r="A129" s="207" t="s">
        <v>227</v>
      </c>
      <c r="B129" s="191">
        <v>700</v>
      </c>
      <c r="C129" s="309">
        <f>Volume!J129</f>
        <v>358.35</v>
      </c>
      <c r="D129" s="345">
        <v>40.14</v>
      </c>
      <c r="E129" s="219">
        <f t="shared" si="9"/>
        <v>28098</v>
      </c>
      <c r="F129" s="224">
        <f t="shared" si="10"/>
        <v>11.20133947258267</v>
      </c>
      <c r="G129" s="298">
        <f t="shared" si="11"/>
        <v>40640.25</v>
      </c>
      <c r="H129" s="296">
        <v>5</v>
      </c>
      <c r="I129" s="220">
        <f t="shared" si="7"/>
        <v>58.0575</v>
      </c>
      <c r="J129" s="227">
        <f t="shared" si="8"/>
        <v>0.16201339472582668</v>
      </c>
      <c r="K129" s="231">
        <f t="shared" si="12"/>
        <v>2.4774555625</v>
      </c>
      <c r="L129" s="221">
        <f t="shared" si="13"/>
        <v>13.569582967978999</v>
      </c>
      <c r="M129" s="232">
        <v>39.639289</v>
      </c>
    </row>
    <row r="130" spans="3:13" ht="14.25">
      <c r="C130" s="3"/>
      <c r="D130" s="115"/>
      <c r="H130" s="296"/>
      <c r="M130" s="72"/>
    </row>
    <row r="131" spans="3:13" ht="14.25">
      <c r="C131" s="3"/>
      <c r="D131" s="116"/>
      <c r="F131" s="68"/>
      <c r="H131" s="296"/>
      <c r="M131" s="72"/>
    </row>
    <row r="132" spans="3:13" ht="12.75">
      <c r="C132" s="3"/>
      <c r="D132" s="117"/>
      <c r="M132" s="72"/>
    </row>
    <row r="133" spans="3:13" ht="12.75">
      <c r="C133" s="3"/>
      <c r="D133" s="117"/>
      <c r="M133" s="2"/>
    </row>
    <row r="134" spans="3:13" ht="12.75">
      <c r="C134" s="3"/>
      <c r="D134" s="117"/>
      <c r="M134" s="2"/>
    </row>
    <row r="135" spans="3:13" ht="12.75">
      <c r="C135" s="3"/>
      <c r="D135" s="117"/>
      <c r="M135" s="2"/>
    </row>
    <row r="136" spans="3:13" ht="12.75">
      <c r="C136" s="3"/>
      <c r="D136" s="117"/>
      <c r="M136" s="2"/>
    </row>
    <row r="137" spans="3:13" ht="12.75">
      <c r="C137" s="3"/>
      <c r="D137" s="117"/>
      <c r="E137" s="3"/>
      <c r="F137" s="6"/>
      <c r="M137" s="2"/>
    </row>
    <row r="138" spans="3:13" ht="12.75">
      <c r="C138" s="3"/>
      <c r="D138" s="117"/>
      <c r="M138" s="2"/>
    </row>
    <row r="139" spans="3:13" ht="12.75">
      <c r="C139" s="3"/>
      <c r="D139" s="116"/>
      <c r="M139" s="2"/>
    </row>
    <row r="140" spans="3:13" ht="12.75">
      <c r="C140" s="3"/>
      <c r="D140" s="116"/>
      <c r="M140" s="2"/>
    </row>
    <row r="141" spans="3:13" ht="12.75">
      <c r="C141" s="3"/>
      <c r="D141" s="116"/>
      <c r="M141" s="2"/>
    </row>
    <row r="142" spans="3:13" ht="12.75">
      <c r="C142" s="3"/>
      <c r="D142" s="116"/>
      <c r="M142" s="2"/>
    </row>
    <row r="143" spans="3:13" ht="12.75">
      <c r="C143" s="3"/>
      <c r="D143" s="116"/>
      <c r="M143" s="2"/>
    </row>
    <row r="144" spans="1:13" ht="12.75">
      <c r="A144" s="78"/>
      <c r="C144" s="3"/>
      <c r="D144" s="116"/>
      <c r="M144" s="2"/>
    </row>
    <row r="145" spans="3:13" ht="12.75">
      <c r="C145" s="3"/>
      <c r="D145" s="116"/>
      <c r="M145" s="2"/>
    </row>
    <row r="146" spans="3:13" ht="12.75">
      <c r="C146" s="3"/>
      <c r="D146" s="116"/>
      <c r="M146" s="2"/>
    </row>
    <row r="147" spans="3:13" ht="12.75">
      <c r="C147" s="3"/>
      <c r="D147" s="116"/>
      <c r="M147" s="2"/>
    </row>
    <row r="148" spans="3:13" ht="12.75">
      <c r="C148" s="3"/>
      <c r="D148" s="116"/>
      <c r="M148" s="2"/>
    </row>
    <row r="149" spans="3:13" ht="12.75">
      <c r="C149" s="3"/>
      <c r="D149" s="116"/>
      <c r="M149" s="2"/>
    </row>
    <row r="150" spans="3:13" ht="12.75">
      <c r="C150" s="3"/>
      <c r="D150" s="116"/>
      <c r="M150" s="2"/>
    </row>
    <row r="151" spans="3:13" ht="12.75">
      <c r="C151" s="3"/>
      <c r="D151" s="116"/>
      <c r="M151" s="2"/>
    </row>
    <row r="152" spans="3:13" ht="12.75">
      <c r="C152" s="3"/>
      <c r="D152" s="116"/>
      <c r="M152" s="2"/>
    </row>
    <row r="153" spans="3:13" ht="12.75">
      <c r="C153" s="3"/>
      <c r="D153" s="116"/>
      <c r="M153" s="2"/>
    </row>
    <row r="154" spans="3:13" ht="12.75">
      <c r="C154" s="3"/>
      <c r="D154" s="116"/>
      <c r="M154" s="2"/>
    </row>
    <row r="155" spans="3:13" ht="12.75">
      <c r="C155" s="3"/>
      <c r="D155" s="116"/>
      <c r="M155" s="2"/>
    </row>
    <row r="156" spans="3:13" ht="12.75">
      <c r="C156" s="3"/>
      <c r="D156" s="116"/>
      <c r="M156" s="2"/>
    </row>
    <row r="157" spans="3:13" ht="12.75">
      <c r="C157" s="3"/>
      <c r="D157" s="116"/>
      <c r="M157" s="2"/>
    </row>
    <row r="158" spans="3:13" ht="12.75">
      <c r="C158" s="3"/>
      <c r="D158" s="116"/>
      <c r="M158" s="2"/>
    </row>
    <row r="159" spans="3:13" ht="12.75">
      <c r="C159" s="3"/>
      <c r="D159" s="116"/>
      <c r="M159" s="2"/>
    </row>
    <row r="160" spans="3:13" ht="12.75">
      <c r="C160" s="3"/>
      <c r="D160" s="116"/>
      <c r="M160" s="2"/>
    </row>
    <row r="161" spans="3:13" ht="12.75">
      <c r="C161" s="3"/>
      <c r="M161" s="2"/>
    </row>
    <row r="162" spans="3:13" ht="12.75">
      <c r="C162" s="3"/>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2"/>
    </row>
    <row r="257" ht="12.75">
      <c r="M257" s="2"/>
    </row>
    <row r="258" ht="12.75">
      <c r="M258" s="2"/>
    </row>
    <row r="259" ht="12.75">
      <c r="M259" s="2"/>
    </row>
    <row r="260" ht="12.75">
      <c r="M260" s="2"/>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6"/>
    </row>
    <row r="412" ht="12.75">
      <c r="M412" s="6"/>
    </row>
    <row r="413" ht="12.75">
      <c r="M413" s="6"/>
    </row>
    <row r="414" ht="12.75">
      <c r="M414" s="3"/>
    </row>
    <row r="415" ht="12.75">
      <c r="M415" s="3"/>
    </row>
    <row r="416" ht="12.75">
      <c r="M416" s="3"/>
    </row>
    <row r="417" ht="12.75">
      <c r="M417" s="3"/>
    </row>
    <row r="418" ht="12.75">
      <c r="M418" s="3"/>
    </row>
    <row r="419" ht="12.75">
      <c r="M419" s="3"/>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2006-08-05T05:58:00Z</cp:lastPrinted>
  <dcterms:created xsi:type="dcterms:W3CDTF">2003-08-14T05:49:12Z</dcterms:created>
  <dcterms:modified xsi:type="dcterms:W3CDTF">2006-12-05T12:45:37Z</dcterms:modified>
  <cp:category/>
  <cp:version/>
  <cp:contentType/>
  <cp:contentStatus/>
</cp:coreProperties>
</file>